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dilz\Documents\"/>
    </mc:Choice>
  </mc:AlternateContent>
  <xr:revisionPtr revIDLastSave="0" documentId="8_{CF3898F9-E29F-47CC-BF13-05AF5618718E}" xr6:coauthVersionLast="47" xr6:coauthVersionMax="47" xr10:uidLastSave="{00000000-0000-0000-0000-000000000000}"/>
  <bookViews>
    <workbookView xWindow="-120" yWindow="-120" windowWidth="20730" windowHeight="11040" tabRatio="689" activeTab="5" xr2:uid="{00000000-000D-0000-FFFF-FFFF00000000}"/>
  </bookViews>
  <sheets>
    <sheet name="data" sheetId="2" r:id="rId1"/>
    <sheet name="pivot" sheetId="5" r:id="rId2"/>
    <sheet name="dash1" sheetId="3" r:id="rId3"/>
    <sheet name="dash2" sheetId="9" r:id="rId4"/>
    <sheet name="dash 3" sheetId="8" r:id="rId5"/>
    <sheet name="dash4" sheetId="7" r:id="rId6"/>
  </sheets>
  <definedNames>
    <definedName name="_xlchart.v1.0" hidden="1">pivot!$DE$4:$DE$8</definedName>
    <definedName name="_xlchart.v1.1" hidden="1">pivot!$DF$4:$DF$8</definedName>
    <definedName name="_xlchart.v1.2" hidden="1">pivot!$BT$5:$BT$12</definedName>
    <definedName name="_xlchart.v1.3" hidden="1">pivot!$BU$4</definedName>
    <definedName name="_xlchart.v1.4" hidden="1">pivot!$BU$5:$BU$12</definedName>
    <definedName name="_xlchart.v1.5" hidden="1">pivot!$BV$4</definedName>
    <definedName name="_xlchart.v1.6" hidden="1">pivot!$BV$5:$BV$12</definedName>
    <definedName name="DışVeri_1" localSheetId="0" hidden="1">data!$A$1:$AB$1001</definedName>
    <definedName name="Dilimleyici_MachineType">#N/A</definedName>
    <definedName name="Dilimleyici_MachineType1">#N/A</definedName>
    <definedName name="Dilimleyici_MaintenanceType">#N/A</definedName>
    <definedName name="Dilimleyici_MaintenanceType1">#N/A</definedName>
    <definedName name="Dilimleyici_ProductionLine">#N/A</definedName>
    <definedName name="Dilimleyici_ProductionLine1">#N/A</definedName>
    <definedName name="dinamik_arıza">OFFSET(pivot!$EN$4, 0, 0, COUNT(pivot!$EN:$EN), 1)</definedName>
    <definedName name="dinamik_skor">OFFSET(pivot!$EM$4, 0, 0, COUNT(pivot!$EM:$EM), 1)</definedName>
    <definedName name="Slicer_CriticalityLevel">#N/A</definedName>
    <definedName name="Slicer_MachineID">#N/A</definedName>
    <definedName name="Slicer_MachineType">#N/A</definedName>
    <definedName name="Slicer_MaintenanceType">#N/A</definedName>
    <definedName name="Slicer_ProductionLine">#N/A</definedName>
    <definedName name="Slicer_Years__InstallationDate">#N/A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983" i="5" l="1"/>
  <c r="CP983" i="5" s="1"/>
  <c r="CO982" i="5"/>
  <c r="CP982" i="5" s="1"/>
  <c r="CO981" i="5"/>
  <c r="CP981" i="5" s="1"/>
  <c r="CO980" i="5"/>
  <c r="CP980" i="5" s="1"/>
  <c r="CO979" i="5"/>
  <c r="CP979" i="5" s="1"/>
  <c r="CO978" i="5"/>
  <c r="CP978" i="5" s="1"/>
  <c r="CO977" i="5"/>
  <c r="CP977" i="5" s="1"/>
  <c r="CO976" i="5"/>
  <c r="CP976" i="5" s="1"/>
  <c r="CO975" i="5"/>
  <c r="CP975" i="5" s="1"/>
  <c r="CO974" i="5"/>
  <c r="CP974" i="5" s="1"/>
  <c r="CO973" i="5"/>
  <c r="CP973" i="5" s="1"/>
  <c r="CO972" i="5"/>
  <c r="CP972" i="5" s="1"/>
  <c r="CO971" i="5"/>
  <c r="CP971" i="5" s="1"/>
  <c r="CO970" i="5"/>
  <c r="CP970" i="5" s="1"/>
  <c r="CO969" i="5"/>
  <c r="CP969" i="5" s="1"/>
  <c r="CO968" i="5"/>
  <c r="CP968" i="5" s="1"/>
  <c r="CO967" i="5"/>
  <c r="CP967" i="5" s="1"/>
  <c r="CO966" i="5"/>
  <c r="CP966" i="5" s="1"/>
  <c r="CO965" i="5"/>
  <c r="CP965" i="5" s="1"/>
  <c r="CO964" i="5"/>
  <c r="CP964" i="5" s="1"/>
  <c r="CO963" i="5"/>
  <c r="CP963" i="5" s="1"/>
  <c r="CO962" i="5"/>
  <c r="CP962" i="5" s="1"/>
  <c r="CO961" i="5"/>
  <c r="CP961" i="5" s="1"/>
  <c r="CO960" i="5"/>
  <c r="CP960" i="5" s="1"/>
  <c r="CO959" i="5"/>
  <c r="CP959" i="5" s="1"/>
  <c r="CO958" i="5"/>
  <c r="CP958" i="5" s="1"/>
  <c r="CO957" i="5"/>
  <c r="CP957" i="5" s="1"/>
  <c r="CO956" i="5"/>
  <c r="CP956" i="5" s="1"/>
  <c r="CO955" i="5"/>
  <c r="CP955" i="5" s="1"/>
  <c r="CO954" i="5"/>
  <c r="CP954" i="5" s="1"/>
  <c r="CO953" i="5"/>
  <c r="CP953" i="5" s="1"/>
  <c r="CO952" i="5"/>
  <c r="CP952" i="5" s="1"/>
  <c r="CO951" i="5"/>
  <c r="CP951" i="5" s="1"/>
  <c r="CO950" i="5"/>
  <c r="CP950" i="5" s="1"/>
  <c r="CO949" i="5"/>
  <c r="CP949" i="5" s="1"/>
  <c r="CO948" i="5"/>
  <c r="CP948" i="5" s="1"/>
  <c r="CO947" i="5"/>
  <c r="CP947" i="5" s="1"/>
  <c r="CO946" i="5"/>
  <c r="CP946" i="5" s="1"/>
  <c r="CO945" i="5"/>
  <c r="CP945" i="5" s="1"/>
  <c r="CO944" i="5"/>
  <c r="CP944" i="5" s="1"/>
  <c r="CO943" i="5"/>
  <c r="CP943" i="5" s="1"/>
  <c r="CO942" i="5"/>
  <c r="CP942" i="5" s="1"/>
  <c r="CO941" i="5"/>
  <c r="CP941" i="5" s="1"/>
  <c r="CO940" i="5"/>
  <c r="CP940" i="5" s="1"/>
  <c r="CO939" i="5"/>
  <c r="CP939" i="5" s="1"/>
  <c r="CO938" i="5"/>
  <c r="CP938" i="5" s="1"/>
  <c r="CO937" i="5"/>
  <c r="CP937" i="5" s="1"/>
  <c r="CO936" i="5"/>
  <c r="CP936" i="5" s="1"/>
  <c r="CO935" i="5"/>
  <c r="CP935" i="5" s="1"/>
  <c r="CO934" i="5"/>
  <c r="CP934" i="5" s="1"/>
  <c r="CO933" i="5"/>
  <c r="CP933" i="5" s="1"/>
  <c r="CO932" i="5"/>
  <c r="CP932" i="5" s="1"/>
  <c r="CO931" i="5"/>
  <c r="CP931" i="5" s="1"/>
  <c r="CO930" i="5"/>
  <c r="CP930" i="5" s="1"/>
  <c r="CO929" i="5"/>
  <c r="CP929" i="5" s="1"/>
  <c r="CO928" i="5"/>
  <c r="CP928" i="5" s="1"/>
  <c r="CO927" i="5"/>
  <c r="CP927" i="5" s="1"/>
  <c r="CO926" i="5"/>
  <c r="CP926" i="5" s="1"/>
  <c r="CO925" i="5"/>
  <c r="CP925" i="5" s="1"/>
  <c r="CO924" i="5"/>
  <c r="CP924" i="5" s="1"/>
  <c r="CO923" i="5"/>
  <c r="CP923" i="5" s="1"/>
  <c r="CO922" i="5"/>
  <c r="CP922" i="5" s="1"/>
  <c r="CO921" i="5"/>
  <c r="CP921" i="5" s="1"/>
  <c r="CO920" i="5"/>
  <c r="CP920" i="5" s="1"/>
  <c r="CO919" i="5"/>
  <c r="CP919" i="5" s="1"/>
  <c r="CO918" i="5"/>
  <c r="CP918" i="5" s="1"/>
  <c r="CO917" i="5"/>
  <c r="CP917" i="5" s="1"/>
  <c r="CO916" i="5"/>
  <c r="CP916" i="5" s="1"/>
  <c r="CO915" i="5"/>
  <c r="CP915" i="5" s="1"/>
  <c r="CO914" i="5"/>
  <c r="CP914" i="5" s="1"/>
  <c r="CO913" i="5"/>
  <c r="CP913" i="5" s="1"/>
  <c r="CO912" i="5"/>
  <c r="CP912" i="5" s="1"/>
  <c r="CO911" i="5"/>
  <c r="CP911" i="5" s="1"/>
  <c r="CO910" i="5"/>
  <c r="CP910" i="5" s="1"/>
  <c r="CO909" i="5"/>
  <c r="CP909" i="5" s="1"/>
  <c r="CO908" i="5"/>
  <c r="CP908" i="5" s="1"/>
  <c r="CO907" i="5"/>
  <c r="CP907" i="5" s="1"/>
  <c r="CO906" i="5"/>
  <c r="CP906" i="5" s="1"/>
  <c r="CO905" i="5"/>
  <c r="CP905" i="5" s="1"/>
  <c r="CO904" i="5"/>
  <c r="CP904" i="5" s="1"/>
  <c r="CO903" i="5"/>
  <c r="CP903" i="5" s="1"/>
  <c r="CO902" i="5"/>
  <c r="CP902" i="5" s="1"/>
  <c r="CO901" i="5"/>
  <c r="CP901" i="5" s="1"/>
  <c r="CO900" i="5"/>
  <c r="CP900" i="5" s="1"/>
  <c r="CO899" i="5"/>
  <c r="CP899" i="5" s="1"/>
  <c r="CO898" i="5"/>
  <c r="CP898" i="5" s="1"/>
  <c r="CO897" i="5"/>
  <c r="CP897" i="5" s="1"/>
  <c r="CO896" i="5"/>
  <c r="CP896" i="5" s="1"/>
  <c r="CO895" i="5"/>
  <c r="CP895" i="5" s="1"/>
  <c r="CO894" i="5"/>
  <c r="CP894" i="5" s="1"/>
  <c r="CO893" i="5"/>
  <c r="CP893" i="5" s="1"/>
  <c r="CO892" i="5"/>
  <c r="CP892" i="5" s="1"/>
  <c r="CO891" i="5"/>
  <c r="CP891" i="5" s="1"/>
  <c r="CO890" i="5"/>
  <c r="CP890" i="5" s="1"/>
  <c r="CO889" i="5"/>
  <c r="CP889" i="5" s="1"/>
  <c r="CO888" i="5"/>
  <c r="CP888" i="5" s="1"/>
  <c r="CO887" i="5"/>
  <c r="CP887" i="5" s="1"/>
  <c r="CO886" i="5"/>
  <c r="CP886" i="5" s="1"/>
  <c r="CO885" i="5"/>
  <c r="CP885" i="5" s="1"/>
  <c r="CO884" i="5"/>
  <c r="CP884" i="5" s="1"/>
  <c r="CO883" i="5"/>
  <c r="CP883" i="5" s="1"/>
  <c r="CO882" i="5"/>
  <c r="CP882" i="5" s="1"/>
  <c r="CO881" i="5"/>
  <c r="CP881" i="5" s="1"/>
  <c r="CO880" i="5"/>
  <c r="CP880" i="5" s="1"/>
  <c r="CO879" i="5"/>
  <c r="CP879" i="5" s="1"/>
  <c r="CO878" i="5"/>
  <c r="CP878" i="5" s="1"/>
  <c r="CO877" i="5"/>
  <c r="CP877" i="5" s="1"/>
  <c r="CO876" i="5"/>
  <c r="CP876" i="5" s="1"/>
  <c r="CO875" i="5"/>
  <c r="CP875" i="5" s="1"/>
  <c r="CO874" i="5"/>
  <c r="CP874" i="5" s="1"/>
  <c r="CO873" i="5"/>
  <c r="CP873" i="5" s="1"/>
  <c r="CO872" i="5"/>
  <c r="CP872" i="5" s="1"/>
  <c r="CO871" i="5"/>
  <c r="CP871" i="5" s="1"/>
  <c r="CO870" i="5"/>
  <c r="CP870" i="5" s="1"/>
  <c r="CO869" i="5"/>
  <c r="CP869" i="5" s="1"/>
  <c r="CO868" i="5"/>
  <c r="CP868" i="5" s="1"/>
  <c r="CO867" i="5"/>
  <c r="CP867" i="5" s="1"/>
  <c r="CO866" i="5"/>
  <c r="CP866" i="5" s="1"/>
  <c r="CO865" i="5"/>
  <c r="CP865" i="5" s="1"/>
  <c r="CO864" i="5"/>
  <c r="CP864" i="5" s="1"/>
  <c r="CO863" i="5"/>
  <c r="CP863" i="5" s="1"/>
  <c r="CO862" i="5"/>
  <c r="CP862" i="5" s="1"/>
  <c r="CO861" i="5"/>
  <c r="CP861" i="5" s="1"/>
  <c r="CO860" i="5"/>
  <c r="CP860" i="5" s="1"/>
  <c r="CO859" i="5"/>
  <c r="CP859" i="5" s="1"/>
  <c r="CO858" i="5"/>
  <c r="CP858" i="5" s="1"/>
  <c r="CO857" i="5"/>
  <c r="CP857" i="5" s="1"/>
  <c r="CO856" i="5"/>
  <c r="CP856" i="5" s="1"/>
  <c r="CO855" i="5"/>
  <c r="CP855" i="5" s="1"/>
  <c r="CO854" i="5"/>
  <c r="CP854" i="5" s="1"/>
  <c r="CO853" i="5"/>
  <c r="CP853" i="5" s="1"/>
  <c r="CO852" i="5"/>
  <c r="CP852" i="5" s="1"/>
  <c r="CO851" i="5"/>
  <c r="CP851" i="5" s="1"/>
  <c r="CO850" i="5"/>
  <c r="CP850" i="5" s="1"/>
  <c r="CO849" i="5"/>
  <c r="CP849" i="5" s="1"/>
  <c r="CO848" i="5"/>
  <c r="CP848" i="5" s="1"/>
  <c r="CO847" i="5"/>
  <c r="CP847" i="5" s="1"/>
  <c r="CO846" i="5"/>
  <c r="CP846" i="5" s="1"/>
  <c r="CO845" i="5"/>
  <c r="CP845" i="5" s="1"/>
  <c r="CO844" i="5"/>
  <c r="CP844" i="5" s="1"/>
  <c r="CO843" i="5"/>
  <c r="CP843" i="5" s="1"/>
  <c r="CO842" i="5"/>
  <c r="CP842" i="5" s="1"/>
  <c r="CO841" i="5"/>
  <c r="CP841" i="5" s="1"/>
  <c r="CO840" i="5"/>
  <c r="CP840" i="5" s="1"/>
  <c r="CO839" i="5"/>
  <c r="CP839" i="5" s="1"/>
  <c r="CO838" i="5"/>
  <c r="CP838" i="5" s="1"/>
  <c r="CO837" i="5"/>
  <c r="CP837" i="5" s="1"/>
  <c r="CO836" i="5"/>
  <c r="CP836" i="5" s="1"/>
  <c r="CO835" i="5"/>
  <c r="CP835" i="5" s="1"/>
  <c r="CO834" i="5"/>
  <c r="CP834" i="5" s="1"/>
  <c r="CO833" i="5"/>
  <c r="CP833" i="5" s="1"/>
  <c r="CO832" i="5"/>
  <c r="CP832" i="5" s="1"/>
  <c r="CO831" i="5"/>
  <c r="CP831" i="5" s="1"/>
  <c r="CO830" i="5"/>
  <c r="CP830" i="5" s="1"/>
  <c r="CO829" i="5"/>
  <c r="CP829" i="5" s="1"/>
  <c r="CO828" i="5"/>
  <c r="CP828" i="5" s="1"/>
  <c r="CO827" i="5"/>
  <c r="CP827" i="5" s="1"/>
  <c r="CO826" i="5"/>
  <c r="CP826" i="5" s="1"/>
  <c r="CO825" i="5"/>
  <c r="CP825" i="5" s="1"/>
  <c r="CO824" i="5"/>
  <c r="CP824" i="5" s="1"/>
  <c r="CO823" i="5"/>
  <c r="CP823" i="5" s="1"/>
  <c r="CO822" i="5"/>
  <c r="CP822" i="5" s="1"/>
  <c r="CO821" i="5"/>
  <c r="CP821" i="5" s="1"/>
  <c r="CO820" i="5"/>
  <c r="CP820" i="5" s="1"/>
  <c r="CO819" i="5"/>
  <c r="CP819" i="5" s="1"/>
  <c r="CO818" i="5"/>
  <c r="CP818" i="5" s="1"/>
  <c r="CO817" i="5"/>
  <c r="CP817" i="5" s="1"/>
  <c r="CO816" i="5"/>
  <c r="CP816" i="5" s="1"/>
  <c r="CO815" i="5"/>
  <c r="CP815" i="5" s="1"/>
  <c r="CO814" i="5"/>
  <c r="CP814" i="5" s="1"/>
  <c r="CO813" i="5"/>
  <c r="CP813" i="5" s="1"/>
  <c r="CO812" i="5"/>
  <c r="CP812" i="5" s="1"/>
  <c r="CO811" i="5"/>
  <c r="CP811" i="5" s="1"/>
  <c r="CO810" i="5"/>
  <c r="CP810" i="5" s="1"/>
  <c r="CO809" i="5"/>
  <c r="CP809" i="5" s="1"/>
  <c r="CO808" i="5"/>
  <c r="CP808" i="5" s="1"/>
  <c r="CO807" i="5"/>
  <c r="CP807" i="5" s="1"/>
  <c r="CO806" i="5"/>
  <c r="CP806" i="5" s="1"/>
  <c r="CO805" i="5"/>
  <c r="CP805" i="5" s="1"/>
  <c r="CO804" i="5"/>
  <c r="CP804" i="5" s="1"/>
  <c r="CO803" i="5"/>
  <c r="CP803" i="5" s="1"/>
  <c r="CO802" i="5"/>
  <c r="CP802" i="5" s="1"/>
  <c r="CO801" i="5"/>
  <c r="CP801" i="5" s="1"/>
  <c r="CO800" i="5"/>
  <c r="CP800" i="5" s="1"/>
  <c r="CO799" i="5"/>
  <c r="CP799" i="5" s="1"/>
  <c r="CO798" i="5"/>
  <c r="CP798" i="5" s="1"/>
  <c r="CO797" i="5"/>
  <c r="CP797" i="5" s="1"/>
  <c r="CO796" i="5"/>
  <c r="CP796" i="5" s="1"/>
  <c r="CO795" i="5"/>
  <c r="CP795" i="5" s="1"/>
  <c r="CO794" i="5"/>
  <c r="CP794" i="5" s="1"/>
  <c r="CO793" i="5"/>
  <c r="CP793" i="5" s="1"/>
  <c r="CO792" i="5"/>
  <c r="CP792" i="5" s="1"/>
  <c r="CO791" i="5"/>
  <c r="CP791" i="5" s="1"/>
  <c r="CO790" i="5"/>
  <c r="CP790" i="5" s="1"/>
  <c r="CO789" i="5"/>
  <c r="CP789" i="5" s="1"/>
  <c r="CO788" i="5"/>
  <c r="CP788" i="5" s="1"/>
  <c r="CO787" i="5"/>
  <c r="CP787" i="5" s="1"/>
  <c r="CO786" i="5"/>
  <c r="CP786" i="5" s="1"/>
  <c r="CO785" i="5"/>
  <c r="CP785" i="5" s="1"/>
  <c r="CO784" i="5"/>
  <c r="CP784" i="5" s="1"/>
  <c r="CO783" i="5"/>
  <c r="CP783" i="5" s="1"/>
  <c r="CO782" i="5"/>
  <c r="CP782" i="5" s="1"/>
  <c r="CO781" i="5"/>
  <c r="CP781" i="5" s="1"/>
  <c r="CO780" i="5"/>
  <c r="CP780" i="5" s="1"/>
  <c r="CO779" i="5"/>
  <c r="CP779" i="5" s="1"/>
  <c r="CO778" i="5"/>
  <c r="CP778" i="5" s="1"/>
  <c r="CO777" i="5"/>
  <c r="CP777" i="5" s="1"/>
  <c r="CO776" i="5"/>
  <c r="CP776" i="5" s="1"/>
  <c r="CO775" i="5"/>
  <c r="CP775" i="5" s="1"/>
  <c r="CO774" i="5"/>
  <c r="CP774" i="5" s="1"/>
  <c r="CO773" i="5"/>
  <c r="CP773" i="5" s="1"/>
  <c r="CO772" i="5"/>
  <c r="CP772" i="5" s="1"/>
  <c r="CO771" i="5"/>
  <c r="CP771" i="5" s="1"/>
  <c r="CO770" i="5"/>
  <c r="CP770" i="5" s="1"/>
  <c r="CO769" i="5"/>
  <c r="CP769" i="5" s="1"/>
  <c r="CO768" i="5"/>
  <c r="CP768" i="5" s="1"/>
  <c r="CO767" i="5"/>
  <c r="CP767" i="5" s="1"/>
  <c r="CO766" i="5"/>
  <c r="CP766" i="5" s="1"/>
  <c r="CO765" i="5"/>
  <c r="CP765" i="5" s="1"/>
  <c r="CO764" i="5"/>
  <c r="CP764" i="5" s="1"/>
  <c r="CO763" i="5"/>
  <c r="CP763" i="5" s="1"/>
  <c r="CO762" i="5"/>
  <c r="CP762" i="5" s="1"/>
  <c r="CO761" i="5"/>
  <c r="CP761" i="5" s="1"/>
  <c r="CO760" i="5"/>
  <c r="CP760" i="5" s="1"/>
  <c r="CO759" i="5"/>
  <c r="CP759" i="5" s="1"/>
  <c r="CO758" i="5"/>
  <c r="CP758" i="5" s="1"/>
  <c r="CO757" i="5"/>
  <c r="CP757" i="5" s="1"/>
  <c r="CO756" i="5"/>
  <c r="CP756" i="5" s="1"/>
  <c r="CO755" i="5"/>
  <c r="CP755" i="5" s="1"/>
  <c r="CO754" i="5"/>
  <c r="CP754" i="5" s="1"/>
  <c r="CO753" i="5"/>
  <c r="CP753" i="5" s="1"/>
  <c r="CO752" i="5"/>
  <c r="CP752" i="5" s="1"/>
  <c r="CO751" i="5"/>
  <c r="CP751" i="5" s="1"/>
  <c r="CO750" i="5"/>
  <c r="CP750" i="5" s="1"/>
  <c r="CO749" i="5"/>
  <c r="CP749" i="5" s="1"/>
  <c r="CO748" i="5"/>
  <c r="CP748" i="5" s="1"/>
  <c r="CO747" i="5"/>
  <c r="CP747" i="5" s="1"/>
  <c r="CO746" i="5"/>
  <c r="CP746" i="5" s="1"/>
  <c r="CO745" i="5"/>
  <c r="CP745" i="5" s="1"/>
  <c r="CO744" i="5"/>
  <c r="CP744" i="5" s="1"/>
  <c r="CO743" i="5"/>
  <c r="CP743" i="5" s="1"/>
  <c r="CO742" i="5"/>
  <c r="CP742" i="5" s="1"/>
  <c r="CO741" i="5"/>
  <c r="CP741" i="5" s="1"/>
  <c r="CO740" i="5"/>
  <c r="CP740" i="5" s="1"/>
  <c r="CO739" i="5"/>
  <c r="CP739" i="5" s="1"/>
  <c r="CO738" i="5"/>
  <c r="CP738" i="5" s="1"/>
  <c r="CO737" i="5"/>
  <c r="CP737" i="5" s="1"/>
  <c r="CO736" i="5"/>
  <c r="CP736" i="5" s="1"/>
  <c r="CO735" i="5"/>
  <c r="CP735" i="5" s="1"/>
  <c r="CO734" i="5"/>
  <c r="CP734" i="5" s="1"/>
  <c r="CO733" i="5"/>
  <c r="CP733" i="5" s="1"/>
  <c r="CO732" i="5"/>
  <c r="CP732" i="5" s="1"/>
  <c r="CO731" i="5"/>
  <c r="CP731" i="5" s="1"/>
  <c r="CO730" i="5"/>
  <c r="CP730" i="5" s="1"/>
  <c r="CO729" i="5"/>
  <c r="CP729" i="5" s="1"/>
  <c r="CO728" i="5"/>
  <c r="CP728" i="5" s="1"/>
  <c r="CO727" i="5"/>
  <c r="CP727" i="5" s="1"/>
  <c r="CO726" i="5"/>
  <c r="CP726" i="5" s="1"/>
  <c r="CO725" i="5"/>
  <c r="CP725" i="5" s="1"/>
  <c r="CO724" i="5"/>
  <c r="CP724" i="5" s="1"/>
  <c r="CO723" i="5"/>
  <c r="CP723" i="5" s="1"/>
  <c r="CO722" i="5"/>
  <c r="CP722" i="5" s="1"/>
  <c r="CO721" i="5"/>
  <c r="CP721" i="5" s="1"/>
  <c r="CO720" i="5"/>
  <c r="CP720" i="5" s="1"/>
  <c r="CO719" i="5"/>
  <c r="CP719" i="5" s="1"/>
  <c r="CO718" i="5"/>
  <c r="CP718" i="5" s="1"/>
  <c r="CO717" i="5"/>
  <c r="CP717" i="5" s="1"/>
  <c r="CO716" i="5"/>
  <c r="CP716" i="5" s="1"/>
  <c r="CO715" i="5"/>
  <c r="CP715" i="5" s="1"/>
  <c r="CO714" i="5"/>
  <c r="CP714" i="5" s="1"/>
  <c r="CO713" i="5"/>
  <c r="CP713" i="5" s="1"/>
  <c r="CO712" i="5"/>
  <c r="CP712" i="5" s="1"/>
  <c r="CO711" i="5"/>
  <c r="CP711" i="5" s="1"/>
  <c r="CO710" i="5"/>
  <c r="CP710" i="5" s="1"/>
  <c r="CO709" i="5"/>
  <c r="CP709" i="5" s="1"/>
  <c r="CO708" i="5"/>
  <c r="CP708" i="5" s="1"/>
  <c r="CO707" i="5"/>
  <c r="CP707" i="5" s="1"/>
  <c r="CO706" i="5"/>
  <c r="CP706" i="5" s="1"/>
  <c r="CO705" i="5"/>
  <c r="CP705" i="5" s="1"/>
  <c r="CO704" i="5"/>
  <c r="CP704" i="5" s="1"/>
  <c r="CO703" i="5"/>
  <c r="CP703" i="5" s="1"/>
  <c r="CO702" i="5"/>
  <c r="CP702" i="5" s="1"/>
  <c r="CO701" i="5"/>
  <c r="CP701" i="5" s="1"/>
  <c r="CO700" i="5"/>
  <c r="CP700" i="5" s="1"/>
  <c r="CO699" i="5"/>
  <c r="CP699" i="5" s="1"/>
  <c r="CO698" i="5"/>
  <c r="CP698" i="5" s="1"/>
  <c r="CO697" i="5"/>
  <c r="CP697" i="5" s="1"/>
  <c r="CO696" i="5"/>
  <c r="CP696" i="5" s="1"/>
  <c r="CO695" i="5"/>
  <c r="CP695" i="5" s="1"/>
  <c r="CO694" i="5"/>
  <c r="CP694" i="5" s="1"/>
  <c r="CO693" i="5"/>
  <c r="CP693" i="5" s="1"/>
  <c r="CO692" i="5"/>
  <c r="CP692" i="5" s="1"/>
  <c r="CO691" i="5"/>
  <c r="CP691" i="5" s="1"/>
  <c r="CO690" i="5"/>
  <c r="CP690" i="5" s="1"/>
  <c r="CO689" i="5"/>
  <c r="CP689" i="5" s="1"/>
  <c r="CO688" i="5"/>
  <c r="CP688" i="5" s="1"/>
  <c r="CO687" i="5"/>
  <c r="CP687" i="5" s="1"/>
  <c r="CO686" i="5"/>
  <c r="CP686" i="5" s="1"/>
  <c r="CO685" i="5"/>
  <c r="CP685" i="5" s="1"/>
  <c r="CO684" i="5"/>
  <c r="CP684" i="5" s="1"/>
  <c r="CO683" i="5"/>
  <c r="CP683" i="5" s="1"/>
  <c r="CO682" i="5"/>
  <c r="CP682" i="5" s="1"/>
  <c r="CO681" i="5"/>
  <c r="CP681" i="5" s="1"/>
  <c r="CO680" i="5"/>
  <c r="CP680" i="5" s="1"/>
  <c r="CO679" i="5"/>
  <c r="CP679" i="5" s="1"/>
  <c r="CO678" i="5"/>
  <c r="CP678" i="5" s="1"/>
  <c r="CO677" i="5"/>
  <c r="CP677" i="5" s="1"/>
  <c r="CO676" i="5"/>
  <c r="CP676" i="5" s="1"/>
  <c r="CO675" i="5"/>
  <c r="CP675" i="5" s="1"/>
  <c r="CO674" i="5"/>
  <c r="CP674" i="5" s="1"/>
  <c r="CO673" i="5"/>
  <c r="CP673" i="5" s="1"/>
  <c r="CO672" i="5"/>
  <c r="CP672" i="5" s="1"/>
  <c r="CO671" i="5"/>
  <c r="CP671" i="5" s="1"/>
  <c r="CO670" i="5"/>
  <c r="CP670" i="5" s="1"/>
  <c r="CO669" i="5"/>
  <c r="CP669" i="5" s="1"/>
  <c r="CO668" i="5"/>
  <c r="CP668" i="5" s="1"/>
  <c r="CO667" i="5"/>
  <c r="CP667" i="5" s="1"/>
  <c r="CO666" i="5"/>
  <c r="CP666" i="5" s="1"/>
  <c r="CO665" i="5"/>
  <c r="CP665" i="5" s="1"/>
  <c r="CO664" i="5"/>
  <c r="CP664" i="5" s="1"/>
  <c r="CO663" i="5"/>
  <c r="CP663" i="5" s="1"/>
  <c r="CO662" i="5"/>
  <c r="CP662" i="5" s="1"/>
  <c r="CO661" i="5"/>
  <c r="CP661" i="5" s="1"/>
  <c r="CO660" i="5"/>
  <c r="CP660" i="5" s="1"/>
  <c r="CO659" i="5"/>
  <c r="CP659" i="5" s="1"/>
  <c r="CO658" i="5"/>
  <c r="CP658" i="5" s="1"/>
  <c r="CO657" i="5"/>
  <c r="CP657" i="5" s="1"/>
  <c r="CO656" i="5"/>
  <c r="CP656" i="5" s="1"/>
  <c r="CO655" i="5"/>
  <c r="CP655" i="5" s="1"/>
  <c r="CO654" i="5"/>
  <c r="CP654" i="5" s="1"/>
  <c r="CO653" i="5"/>
  <c r="CP653" i="5" s="1"/>
  <c r="CO652" i="5"/>
  <c r="CP652" i="5" s="1"/>
  <c r="CO651" i="5"/>
  <c r="CP651" i="5" s="1"/>
  <c r="CO650" i="5"/>
  <c r="CP650" i="5" s="1"/>
  <c r="CO649" i="5"/>
  <c r="CP649" i="5" s="1"/>
  <c r="CO648" i="5"/>
  <c r="CP648" i="5" s="1"/>
  <c r="CO647" i="5"/>
  <c r="CP647" i="5" s="1"/>
  <c r="CO646" i="5"/>
  <c r="CP646" i="5" s="1"/>
  <c r="CO645" i="5"/>
  <c r="CP645" i="5" s="1"/>
  <c r="CO644" i="5"/>
  <c r="CP644" i="5" s="1"/>
  <c r="CO643" i="5"/>
  <c r="CP643" i="5" s="1"/>
  <c r="CO642" i="5"/>
  <c r="CP642" i="5" s="1"/>
  <c r="CO641" i="5"/>
  <c r="CP641" i="5" s="1"/>
  <c r="CO640" i="5"/>
  <c r="CP640" i="5" s="1"/>
  <c r="CO639" i="5"/>
  <c r="CP639" i="5" s="1"/>
  <c r="CO638" i="5"/>
  <c r="CP638" i="5" s="1"/>
  <c r="CO637" i="5"/>
  <c r="CP637" i="5" s="1"/>
  <c r="CO636" i="5"/>
  <c r="CP636" i="5" s="1"/>
  <c r="CO635" i="5"/>
  <c r="CP635" i="5" s="1"/>
  <c r="CO634" i="5"/>
  <c r="CP634" i="5" s="1"/>
  <c r="CO633" i="5"/>
  <c r="CP633" i="5" s="1"/>
  <c r="CO632" i="5"/>
  <c r="CP632" i="5" s="1"/>
  <c r="CO631" i="5"/>
  <c r="CP631" i="5" s="1"/>
  <c r="CO630" i="5"/>
  <c r="CP630" i="5" s="1"/>
  <c r="CO629" i="5"/>
  <c r="CP629" i="5" s="1"/>
  <c r="CO628" i="5"/>
  <c r="CP628" i="5" s="1"/>
  <c r="CO627" i="5"/>
  <c r="CP627" i="5" s="1"/>
  <c r="CO626" i="5"/>
  <c r="CP626" i="5" s="1"/>
  <c r="CO625" i="5"/>
  <c r="CP625" i="5" s="1"/>
  <c r="CO624" i="5"/>
  <c r="CP624" i="5" s="1"/>
  <c r="CO623" i="5"/>
  <c r="CP623" i="5" s="1"/>
  <c r="CO622" i="5"/>
  <c r="CP622" i="5" s="1"/>
  <c r="CO621" i="5"/>
  <c r="CP621" i="5" s="1"/>
  <c r="CO620" i="5"/>
  <c r="CP620" i="5" s="1"/>
  <c r="CO619" i="5"/>
  <c r="CP619" i="5" s="1"/>
  <c r="CO618" i="5"/>
  <c r="CP618" i="5" s="1"/>
  <c r="CO617" i="5"/>
  <c r="CP617" i="5" s="1"/>
  <c r="CO616" i="5"/>
  <c r="CP616" i="5" s="1"/>
  <c r="CO615" i="5"/>
  <c r="CP615" i="5" s="1"/>
  <c r="CO614" i="5"/>
  <c r="CP614" i="5" s="1"/>
  <c r="CO613" i="5"/>
  <c r="CP613" i="5" s="1"/>
  <c r="CO612" i="5"/>
  <c r="CP612" i="5" s="1"/>
  <c r="CO611" i="5"/>
  <c r="CP611" i="5" s="1"/>
  <c r="CO610" i="5"/>
  <c r="CP610" i="5" s="1"/>
  <c r="CO609" i="5"/>
  <c r="CP609" i="5" s="1"/>
  <c r="CO608" i="5"/>
  <c r="CP608" i="5" s="1"/>
  <c r="CO607" i="5"/>
  <c r="CP607" i="5" s="1"/>
  <c r="CO606" i="5"/>
  <c r="CP606" i="5" s="1"/>
  <c r="CO605" i="5"/>
  <c r="CP605" i="5" s="1"/>
  <c r="CO604" i="5"/>
  <c r="CP604" i="5" s="1"/>
  <c r="CO603" i="5"/>
  <c r="CP603" i="5" s="1"/>
  <c r="CO602" i="5"/>
  <c r="CP602" i="5" s="1"/>
  <c r="CO601" i="5"/>
  <c r="CP601" i="5" s="1"/>
  <c r="CO600" i="5"/>
  <c r="CP600" i="5" s="1"/>
  <c r="CO599" i="5"/>
  <c r="CP599" i="5" s="1"/>
  <c r="CO598" i="5"/>
  <c r="CP598" i="5" s="1"/>
  <c r="CO597" i="5"/>
  <c r="CP597" i="5" s="1"/>
  <c r="CO596" i="5"/>
  <c r="CP596" i="5" s="1"/>
  <c r="CO595" i="5"/>
  <c r="CP595" i="5" s="1"/>
  <c r="CO594" i="5"/>
  <c r="CP594" i="5" s="1"/>
  <c r="CO593" i="5"/>
  <c r="CP593" i="5" s="1"/>
  <c r="CO592" i="5"/>
  <c r="CP592" i="5" s="1"/>
  <c r="CO591" i="5"/>
  <c r="CP591" i="5" s="1"/>
  <c r="CO590" i="5"/>
  <c r="CP590" i="5" s="1"/>
  <c r="CO589" i="5"/>
  <c r="CP589" i="5" s="1"/>
  <c r="CO588" i="5"/>
  <c r="CP588" i="5" s="1"/>
  <c r="CO587" i="5"/>
  <c r="CP587" i="5" s="1"/>
  <c r="CO586" i="5"/>
  <c r="CP586" i="5" s="1"/>
  <c r="CO585" i="5"/>
  <c r="CP585" i="5" s="1"/>
  <c r="CO584" i="5"/>
  <c r="CP584" i="5" s="1"/>
  <c r="CO583" i="5"/>
  <c r="CP583" i="5" s="1"/>
  <c r="CO582" i="5"/>
  <c r="CP582" i="5" s="1"/>
  <c r="CO581" i="5"/>
  <c r="CP581" i="5" s="1"/>
  <c r="CO580" i="5"/>
  <c r="CP580" i="5" s="1"/>
  <c r="CO579" i="5"/>
  <c r="CP579" i="5" s="1"/>
  <c r="CO578" i="5"/>
  <c r="CP578" i="5" s="1"/>
  <c r="CO577" i="5"/>
  <c r="CP577" i="5" s="1"/>
  <c r="CO576" i="5"/>
  <c r="CP576" i="5" s="1"/>
  <c r="CO575" i="5"/>
  <c r="CP575" i="5" s="1"/>
  <c r="CO574" i="5"/>
  <c r="CP574" i="5" s="1"/>
  <c r="CO573" i="5"/>
  <c r="CP573" i="5" s="1"/>
  <c r="CO572" i="5"/>
  <c r="CP572" i="5" s="1"/>
  <c r="CO571" i="5"/>
  <c r="CP571" i="5" s="1"/>
  <c r="CO570" i="5"/>
  <c r="CP570" i="5" s="1"/>
  <c r="CO569" i="5"/>
  <c r="CP569" i="5" s="1"/>
  <c r="CO568" i="5"/>
  <c r="CP568" i="5" s="1"/>
  <c r="CO567" i="5"/>
  <c r="CP567" i="5" s="1"/>
  <c r="CO566" i="5"/>
  <c r="CP566" i="5" s="1"/>
  <c r="CO565" i="5"/>
  <c r="CP565" i="5" s="1"/>
  <c r="CO564" i="5"/>
  <c r="CP564" i="5" s="1"/>
  <c r="CO563" i="5"/>
  <c r="CP563" i="5" s="1"/>
  <c r="CO562" i="5"/>
  <c r="CP562" i="5" s="1"/>
  <c r="CO561" i="5"/>
  <c r="CP561" i="5" s="1"/>
  <c r="CO560" i="5"/>
  <c r="CP560" i="5" s="1"/>
  <c r="CO559" i="5"/>
  <c r="CP559" i="5" s="1"/>
  <c r="CO558" i="5"/>
  <c r="CP558" i="5" s="1"/>
  <c r="CO557" i="5"/>
  <c r="CP557" i="5" s="1"/>
  <c r="CO556" i="5"/>
  <c r="CP556" i="5" s="1"/>
  <c r="CO555" i="5"/>
  <c r="CP555" i="5" s="1"/>
  <c r="CO554" i="5"/>
  <c r="CP554" i="5" s="1"/>
  <c r="CO553" i="5"/>
  <c r="CP553" i="5" s="1"/>
  <c r="CO552" i="5"/>
  <c r="CP552" i="5" s="1"/>
  <c r="CO551" i="5"/>
  <c r="CP551" i="5" s="1"/>
  <c r="CO550" i="5"/>
  <c r="CP550" i="5" s="1"/>
  <c r="CO549" i="5"/>
  <c r="CP549" i="5" s="1"/>
  <c r="CO548" i="5"/>
  <c r="CP548" i="5" s="1"/>
  <c r="CO547" i="5"/>
  <c r="CP547" i="5" s="1"/>
  <c r="CO546" i="5"/>
  <c r="CP546" i="5" s="1"/>
  <c r="CO545" i="5"/>
  <c r="CP545" i="5" s="1"/>
  <c r="CO544" i="5"/>
  <c r="CP544" i="5" s="1"/>
  <c r="CO543" i="5"/>
  <c r="CP543" i="5" s="1"/>
  <c r="CO542" i="5"/>
  <c r="CP542" i="5" s="1"/>
  <c r="CO541" i="5"/>
  <c r="CP541" i="5" s="1"/>
  <c r="CO540" i="5"/>
  <c r="CP540" i="5" s="1"/>
  <c r="CO539" i="5"/>
  <c r="CP539" i="5" s="1"/>
  <c r="CO538" i="5"/>
  <c r="CP538" i="5" s="1"/>
  <c r="CO537" i="5"/>
  <c r="CP537" i="5" s="1"/>
  <c r="CO536" i="5"/>
  <c r="CP536" i="5" s="1"/>
  <c r="CO535" i="5"/>
  <c r="CP535" i="5" s="1"/>
  <c r="CO534" i="5"/>
  <c r="CP534" i="5" s="1"/>
  <c r="CO533" i="5"/>
  <c r="CP533" i="5" s="1"/>
  <c r="CO532" i="5"/>
  <c r="CP532" i="5" s="1"/>
  <c r="CO531" i="5"/>
  <c r="CP531" i="5" s="1"/>
  <c r="CO530" i="5"/>
  <c r="CP530" i="5" s="1"/>
  <c r="CO529" i="5"/>
  <c r="CP529" i="5" s="1"/>
  <c r="CO528" i="5"/>
  <c r="CP528" i="5" s="1"/>
  <c r="CO527" i="5"/>
  <c r="CP527" i="5" s="1"/>
  <c r="CO526" i="5"/>
  <c r="CP526" i="5" s="1"/>
  <c r="CO525" i="5"/>
  <c r="CP525" i="5" s="1"/>
  <c r="CO524" i="5"/>
  <c r="CP524" i="5" s="1"/>
  <c r="CO523" i="5"/>
  <c r="CP523" i="5" s="1"/>
  <c r="CO522" i="5"/>
  <c r="CP522" i="5" s="1"/>
  <c r="CO521" i="5"/>
  <c r="CP521" i="5" s="1"/>
  <c r="CO520" i="5"/>
  <c r="CP520" i="5" s="1"/>
  <c r="CO519" i="5"/>
  <c r="CP519" i="5" s="1"/>
  <c r="CO518" i="5"/>
  <c r="CP518" i="5" s="1"/>
  <c r="CO517" i="5"/>
  <c r="CP517" i="5" s="1"/>
  <c r="CO516" i="5"/>
  <c r="CP516" i="5" s="1"/>
  <c r="CO515" i="5"/>
  <c r="CP515" i="5" s="1"/>
  <c r="CO514" i="5"/>
  <c r="CP514" i="5" s="1"/>
  <c r="CO513" i="5"/>
  <c r="CP513" i="5" s="1"/>
  <c r="CO512" i="5"/>
  <c r="CP512" i="5" s="1"/>
  <c r="CO511" i="5"/>
  <c r="CP511" i="5" s="1"/>
  <c r="CO510" i="5"/>
  <c r="CP510" i="5" s="1"/>
  <c r="CO509" i="5"/>
  <c r="CP509" i="5" s="1"/>
  <c r="CO508" i="5"/>
  <c r="CP508" i="5" s="1"/>
  <c r="CO507" i="5"/>
  <c r="CP507" i="5" s="1"/>
  <c r="CO506" i="5"/>
  <c r="CP506" i="5" s="1"/>
  <c r="CO505" i="5"/>
  <c r="CP505" i="5" s="1"/>
  <c r="CO504" i="5"/>
  <c r="CP504" i="5" s="1"/>
  <c r="CO503" i="5"/>
  <c r="CP503" i="5" s="1"/>
  <c r="CO502" i="5"/>
  <c r="CP502" i="5" s="1"/>
  <c r="CO501" i="5"/>
  <c r="CP501" i="5" s="1"/>
  <c r="CO500" i="5"/>
  <c r="CP500" i="5" s="1"/>
  <c r="CO499" i="5"/>
  <c r="CP499" i="5" s="1"/>
  <c r="CO498" i="5"/>
  <c r="CP498" i="5" s="1"/>
  <c r="CO497" i="5"/>
  <c r="CP497" i="5" s="1"/>
  <c r="CO496" i="5"/>
  <c r="CP496" i="5" s="1"/>
  <c r="CO495" i="5"/>
  <c r="CP495" i="5" s="1"/>
  <c r="CO494" i="5"/>
  <c r="CP494" i="5" s="1"/>
  <c r="CO493" i="5"/>
  <c r="CP493" i="5" s="1"/>
  <c r="CO492" i="5"/>
  <c r="CP492" i="5" s="1"/>
  <c r="CO491" i="5"/>
  <c r="CP491" i="5" s="1"/>
  <c r="CO490" i="5"/>
  <c r="CP490" i="5" s="1"/>
  <c r="CO489" i="5"/>
  <c r="CP489" i="5" s="1"/>
  <c r="CO488" i="5"/>
  <c r="CP488" i="5" s="1"/>
  <c r="CO487" i="5"/>
  <c r="CP487" i="5" s="1"/>
  <c r="CO486" i="5"/>
  <c r="CP486" i="5" s="1"/>
  <c r="CO485" i="5"/>
  <c r="CP485" i="5" s="1"/>
  <c r="CO484" i="5"/>
  <c r="CP484" i="5" s="1"/>
  <c r="CO483" i="5"/>
  <c r="CP483" i="5" s="1"/>
  <c r="CO482" i="5"/>
  <c r="CP482" i="5" s="1"/>
  <c r="CO481" i="5"/>
  <c r="CP481" i="5" s="1"/>
  <c r="CO480" i="5"/>
  <c r="CP480" i="5" s="1"/>
  <c r="CO479" i="5"/>
  <c r="CP479" i="5" s="1"/>
  <c r="CO478" i="5"/>
  <c r="CP478" i="5" s="1"/>
  <c r="CO477" i="5"/>
  <c r="CP477" i="5" s="1"/>
  <c r="CO476" i="5"/>
  <c r="CP476" i="5" s="1"/>
  <c r="CO475" i="5"/>
  <c r="CP475" i="5" s="1"/>
  <c r="CO474" i="5"/>
  <c r="CP474" i="5" s="1"/>
  <c r="CO473" i="5"/>
  <c r="CP473" i="5" s="1"/>
  <c r="CO472" i="5"/>
  <c r="CP472" i="5" s="1"/>
  <c r="CO471" i="5"/>
  <c r="CP471" i="5" s="1"/>
  <c r="CO470" i="5"/>
  <c r="CP470" i="5" s="1"/>
  <c r="CO469" i="5"/>
  <c r="CP469" i="5" s="1"/>
  <c r="CO468" i="5"/>
  <c r="CP468" i="5" s="1"/>
  <c r="CO467" i="5"/>
  <c r="CP467" i="5" s="1"/>
  <c r="CO466" i="5"/>
  <c r="CP466" i="5" s="1"/>
  <c r="CO465" i="5"/>
  <c r="CP465" i="5" s="1"/>
  <c r="CO464" i="5"/>
  <c r="CP464" i="5" s="1"/>
  <c r="CO463" i="5"/>
  <c r="CP463" i="5" s="1"/>
  <c r="CO462" i="5"/>
  <c r="CP462" i="5" s="1"/>
  <c r="CO461" i="5"/>
  <c r="CP461" i="5" s="1"/>
  <c r="CO460" i="5"/>
  <c r="CP460" i="5" s="1"/>
  <c r="CO459" i="5"/>
  <c r="CP459" i="5" s="1"/>
  <c r="CO458" i="5"/>
  <c r="CP458" i="5" s="1"/>
  <c r="CO457" i="5"/>
  <c r="CP457" i="5" s="1"/>
  <c r="CO456" i="5"/>
  <c r="CP456" i="5" s="1"/>
  <c r="CO455" i="5"/>
  <c r="CP455" i="5" s="1"/>
  <c r="CO454" i="5"/>
  <c r="CP454" i="5" s="1"/>
  <c r="CO453" i="5"/>
  <c r="CP453" i="5" s="1"/>
  <c r="CO452" i="5"/>
  <c r="CP452" i="5" s="1"/>
  <c r="CO451" i="5"/>
  <c r="CP451" i="5" s="1"/>
  <c r="CO450" i="5"/>
  <c r="CP450" i="5" s="1"/>
  <c r="CO449" i="5"/>
  <c r="CP449" i="5" s="1"/>
  <c r="CO448" i="5"/>
  <c r="CP448" i="5" s="1"/>
  <c r="CO447" i="5"/>
  <c r="CP447" i="5" s="1"/>
  <c r="CO446" i="5"/>
  <c r="CP446" i="5" s="1"/>
  <c r="CO445" i="5"/>
  <c r="CP445" i="5" s="1"/>
  <c r="CO444" i="5"/>
  <c r="CP444" i="5" s="1"/>
  <c r="CO443" i="5"/>
  <c r="CP443" i="5" s="1"/>
  <c r="CO442" i="5"/>
  <c r="CP442" i="5" s="1"/>
  <c r="CO441" i="5"/>
  <c r="CP441" i="5" s="1"/>
  <c r="CO440" i="5"/>
  <c r="CP440" i="5" s="1"/>
  <c r="CO439" i="5"/>
  <c r="CP439" i="5" s="1"/>
  <c r="CO438" i="5"/>
  <c r="CP438" i="5" s="1"/>
  <c r="CO437" i="5"/>
  <c r="CP437" i="5" s="1"/>
  <c r="CO436" i="5"/>
  <c r="CP436" i="5" s="1"/>
  <c r="CO435" i="5"/>
  <c r="CP435" i="5" s="1"/>
  <c r="CO434" i="5"/>
  <c r="CP434" i="5" s="1"/>
  <c r="CO433" i="5"/>
  <c r="CP433" i="5" s="1"/>
  <c r="CO432" i="5"/>
  <c r="CP432" i="5" s="1"/>
  <c r="CO431" i="5"/>
  <c r="CP431" i="5" s="1"/>
  <c r="CO430" i="5"/>
  <c r="CP430" i="5" s="1"/>
  <c r="CO429" i="5"/>
  <c r="CP429" i="5" s="1"/>
  <c r="CO428" i="5"/>
  <c r="CP428" i="5" s="1"/>
  <c r="CO427" i="5"/>
  <c r="CP427" i="5" s="1"/>
  <c r="CO426" i="5"/>
  <c r="CP426" i="5" s="1"/>
  <c r="CO425" i="5"/>
  <c r="CP425" i="5" s="1"/>
  <c r="CO424" i="5"/>
  <c r="CP424" i="5" s="1"/>
  <c r="CO423" i="5"/>
  <c r="CP423" i="5" s="1"/>
  <c r="CO422" i="5"/>
  <c r="CP422" i="5" s="1"/>
  <c r="CO421" i="5"/>
  <c r="CP421" i="5" s="1"/>
  <c r="CO420" i="5"/>
  <c r="CP420" i="5" s="1"/>
  <c r="CO419" i="5"/>
  <c r="CP419" i="5" s="1"/>
  <c r="CO418" i="5"/>
  <c r="CP418" i="5" s="1"/>
  <c r="CO417" i="5"/>
  <c r="CP417" i="5" s="1"/>
  <c r="CO416" i="5"/>
  <c r="CP416" i="5" s="1"/>
  <c r="CO415" i="5"/>
  <c r="CP415" i="5" s="1"/>
  <c r="CO414" i="5"/>
  <c r="CP414" i="5" s="1"/>
  <c r="CO413" i="5"/>
  <c r="CP413" i="5" s="1"/>
  <c r="CO412" i="5"/>
  <c r="CP412" i="5" s="1"/>
  <c r="CO411" i="5"/>
  <c r="CP411" i="5" s="1"/>
  <c r="CO410" i="5"/>
  <c r="CP410" i="5" s="1"/>
  <c r="CO409" i="5"/>
  <c r="CP409" i="5" s="1"/>
  <c r="CO408" i="5"/>
  <c r="CP408" i="5" s="1"/>
  <c r="CO407" i="5"/>
  <c r="CP407" i="5" s="1"/>
  <c r="CO406" i="5"/>
  <c r="CP406" i="5" s="1"/>
  <c r="CO405" i="5"/>
  <c r="CP405" i="5" s="1"/>
  <c r="CO404" i="5"/>
  <c r="CP404" i="5" s="1"/>
  <c r="CO403" i="5"/>
  <c r="CP403" i="5" s="1"/>
  <c r="CO402" i="5"/>
  <c r="CP402" i="5" s="1"/>
  <c r="CO401" i="5"/>
  <c r="CP401" i="5" s="1"/>
  <c r="CO400" i="5"/>
  <c r="CP400" i="5" s="1"/>
  <c r="CO399" i="5"/>
  <c r="CP399" i="5" s="1"/>
  <c r="CO398" i="5"/>
  <c r="CP398" i="5" s="1"/>
  <c r="CO397" i="5"/>
  <c r="CP397" i="5" s="1"/>
  <c r="CO396" i="5"/>
  <c r="CP396" i="5" s="1"/>
  <c r="CO395" i="5"/>
  <c r="CP395" i="5" s="1"/>
  <c r="CO394" i="5"/>
  <c r="CP394" i="5" s="1"/>
  <c r="CO393" i="5"/>
  <c r="CP393" i="5" s="1"/>
  <c r="CO392" i="5"/>
  <c r="CP392" i="5" s="1"/>
  <c r="CO391" i="5"/>
  <c r="CP391" i="5" s="1"/>
  <c r="CO390" i="5"/>
  <c r="CP390" i="5" s="1"/>
  <c r="CO389" i="5"/>
  <c r="CP389" i="5" s="1"/>
  <c r="CO388" i="5"/>
  <c r="CP388" i="5" s="1"/>
  <c r="CO387" i="5"/>
  <c r="CP387" i="5" s="1"/>
  <c r="CO386" i="5"/>
  <c r="CP386" i="5" s="1"/>
  <c r="CO385" i="5"/>
  <c r="CP385" i="5" s="1"/>
  <c r="CO384" i="5"/>
  <c r="CP384" i="5" s="1"/>
  <c r="CO383" i="5"/>
  <c r="CP383" i="5" s="1"/>
  <c r="CO382" i="5"/>
  <c r="CP382" i="5" s="1"/>
  <c r="CO381" i="5"/>
  <c r="CP381" i="5" s="1"/>
  <c r="CO380" i="5"/>
  <c r="CP380" i="5" s="1"/>
  <c r="CO379" i="5"/>
  <c r="CP379" i="5" s="1"/>
  <c r="CO378" i="5"/>
  <c r="CP378" i="5" s="1"/>
  <c r="CO377" i="5"/>
  <c r="CP377" i="5" s="1"/>
  <c r="CO376" i="5"/>
  <c r="CP376" i="5" s="1"/>
  <c r="CO375" i="5"/>
  <c r="CP375" i="5" s="1"/>
  <c r="CO374" i="5"/>
  <c r="CP374" i="5" s="1"/>
  <c r="CO373" i="5"/>
  <c r="CP373" i="5" s="1"/>
  <c r="CO372" i="5"/>
  <c r="CP372" i="5" s="1"/>
  <c r="CO371" i="5"/>
  <c r="CP371" i="5" s="1"/>
  <c r="CO370" i="5"/>
  <c r="CP370" i="5" s="1"/>
  <c r="CO369" i="5"/>
  <c r="CP369" i="5" s="1"/>
  <c r="CO368" i="5"/>
  <c r="CP368" i="5" s="1"/>
  <c r="CO367" i="5"/>
  <c r="CP367" i="5" s="1"/>
  <c r="CO366" i="5"/>
  <c r="CP366" i="5" s="1"/>
  <c r="CO365" i="5"/>
  <c r="CP365" i="5" s="1"/>
  <c r="CO364" i="5"/>
  <c r="CP364" i="5" s="1"/>
  <c r="CO363" i="5"/>
  <c r="CP363" i="5" s="1"/>
  <c r="CO362" i="5"/>
  <c r="CP362" i="5" s="1"/>
  <c r="CO361" i="5"/>
  <c r="CP361" i="5" s="1"/>
  <c r="CO360" i="5"/>
  <c r="CP360" i="5" s="1"/>
  <c r="CO359" i="5"/>
  <c r="CP359" i="5" s="1"/>
  <c r="CO358" i="5"/>
  <c r="CP358" i="5" s="1"/>
  <c r="CO357" i="5"/>
  <c r="CP357" i="5" s="1"/>
  <c r="CO356" i="5"/>
  <c r="CP356" i="5" s="1"/>
  <c r="CO355" i="5"/>
  <c r="CP355" i="5" s="1"/>
  <c r="CO354" i="5"/>
  <c r="CP354" i="5" s="1"/>
  <c r="CO353" i="5"/>
  <c r="CP353" i="5" s="1"/>
  <c r="CO352" i="5"/>
  <c r="CP352" i="5" s="1"/>
  <c r="CO351" i="5"/>
  <c r="CP351" i="5" s="1"/>
  <c r="CO350" i="5"/>
  <c r="CP350" i="5" s="1"/>
  <c r="CO349" i="5"/>
  <c r="CP349" i="5" s="1"/>
  <c r="CO348" i="5"/>
  <c r="CP348" i="5" s="1"/>
  <c r="CO347" i="5"/>
  <c r="CP347" i="5" s="1"/>
  <c r="CO346" i="5"/>
  <c r="CP346" i="5" s="1"/>
  <c r="CO345" i="5"/>
  <c r="CP345" i="5" s="1"/>
  <c r="CO344" i="5"/>
  <c r="CP344" i="5" s="1"/>
  <c r="CO343" i="5"/>
  <c r="CP343" i="5" s="1"/>
  <c r="CO342" i="5"/>
  <c r="CP342" i="5" s="1"/>
  <c r="CO341" i="5"/>
  <c r="CP341" i="5" s="1"/>
  <c r="CO340" i="5"/>
  <c r="CP340" i="5" s="1"/>
  <c r="CO339" i="5"/>
  <c r="CP339" i="5" s="1"/>
  <c r="CO338" i="5"/>
  <c r="CP338" i="5" s="1"/>
  <c r="CO337" i="5"/>
  <c r="CP337" i="5" s="1"/>
  <c r="CO336" i="5"/>
  <c r="CP336" i="5" s="1"/>
  <c r="CO335" i="5"/>
  <c r="CP335" i="5" s="1"/>
  <c r="CO334" i="5"/>
  <c r="CP334" i="5" s="1"/>
  <c r="CO333" i="5"/>
  <c r="CP333" i="5" s="1"/>
  <c r="CO332" i="5"/>
  <c r="CP332" i="5" s="1"/>
  <c r="CO331" i="5"/>
  <c r="CP331" i="5" s="1"/>
  <c r="CO330" i="5"/>
  <c r="CP330" i="5" s="1"/>
  <c r="CO329" i="5"/>
  <c r="CP329" i="5" s="1"/>
  <c r="CO328" i="5"/>
  <c r="CP328" i="5" s="1"/>
  <c r="CO327" i="5"/>
  <c r="CP327" i="5" s="1"/>
  <c r="CO326" i="5"/>
  <c r="CP326" i="5" s="1"/>
  <c r="CO325" i="5"/>
  <c r="CP325" i="5" s="1"/>
  <c r="CO324" i="5"/>
  <c r="CP324" i="5" s="1"/>
  <c r="CO323" i="5"/>
  <c r="CP323" i="5" s="1"/>
  <c r="CO322" i="5"/>
  <c r="CP322" i="5" s="1"/>
  <c r="CO321" i="5"/>
  <c r="CP321" i="5" s="1"/>
  <c r="CO320" i="5"/>
  <c r="CP320" i="5" s="1"/>
  <c r="CO319" i="5"/>
  <c r="CP319" i="5" s="1"/>
  <c r="CO318" i="5"/>
  <c r="CP318" i="5" s="1"/>
  <c r="CO317" i="5"/>
  <c r="CP317" i="5" s="1"/>
  <c r="CO316" i="5"/>
  <c r="CP316" i="5" s="1"/>
  <c r="CO315" i="5"/>
  <c r="CP315" i="5" s="1"/>
  <c r="CO314" i="5"/>
  <c r="CP314" i="5" s="1"/>
  <c r="CO313" i="5"/>
  <c r="CP313" i="5" s="1"/>
  <c r="CO312" i="5"/>
  <c r="CP312" i="5" s="1"/>
  <c r="CO311" i="5"/>
  <c r="CP311" i="5" s="1"/>
  <c r="CO310" i="5"/>
  <c r="CP310" i="5" s="1"/>
  <c r="CO309" i="5"/>
  <c r="CP309" i="5" s="1"/>
  <c r="CO308" i="5"/>
  <c r="CP308" i="5" s="1"/>
  <c r="CO307" i="5"/>
  <c r="CP307" i="5" s="1"/>
  <c r="CO306" i="5"/>
  <c r="CP306" i="5" s="1"/>
  <c r="CO305" i="5"/>
  <c r="CP305" i="5" s="1"/>
  <c r="CO304" i="5"/>
  <c r="CP304" i="5" s="1"/>
  <c r="CO303" i="5"/>
  <c r="CP303" i="5" s="1"/>
  <c r="CO302" i="5"/>
  <c r="CP302" i="5" s="1"/>
  <c r="CO301" i="5"/>
  <c r="CP301" i="5" s="1"/>
  <c r="CO300" i="5"/>
  <c r="CP300" i="5" s="1"/>
  <c r="CO299" i="5"/>
  <c r="CP299" i="5" s="1"/>
  <c r="CO298" i="5"/>
  <c r="CP298" i="5" s="1"/>
  <c r="CO297" i="5"/>
  <c r="CP297" i="5" s="1"/>
  <c r="CO296" i="5"/>
  <c r="CP296" i="5" s="1"/>
  <c r="CO295" i="5"/>
  <c r="CP295" i="5" s="1"/>
  <c r="CO294" i="5"/>
  <c r="CP294" i="5" s="1"/>
  <c r="CO293" i="5"/>
  <c r="CP293" i="5" s="1"/>
  <c r="CO292" i="5"/>
  <c r="CP292" i="5" s="1"/>
  <c r="CO291" i="5"/>
  <c r="CP291" i="5" s="1"/>
  <c r="CO290" i="5"/>
  <c r="CP290" i="5" s="1"/>
  <c r="CO289" i="5"/>
  <c r="CP289" i="5" s="1"/>
  <c r="CO288" i="5"/>
  <c r="CP288" i="5" s="1"/>
  <c r="CO287" i="5"/>
  <c r="CP287" i="5" s="1"/>
  <c r="CO286" i="5"/>
  <c r="CP286" i="5" s="1"/>
  <c r="CO285" i="5"/>
  <c r="CP285" i="5" s="1"/>
  <c r="CO284" i="5"/>
  <c r="CP284" i="5" s="1"/>
  <c r="CO283" i="5"/>
  <c r="CP283" i="5" s="1"/>
  <c r="CO282" i="5"/>
  <c r="CP282" i="5" s="1"/>
  <c r="CO281" i="5"/>
  <c r="CP281" i="5" s="1"/>
  <c r="CO280" i="5"/>
  <c r="CP280" i="5" s="1"/>
  <c r="CO279" i="5"/>
  <c r="CP279" i="5" s="1"/>
  <c r="CO278" i="5"/>
  <c r="CP278" i="5" s="1"/>
  <c r="CO277" i="5"/>
  <c r="CP277" i="5" s="1"/>
  <c r="CO276" i="5"/>
  <c r="CP276" i="5" s="1"/>
  <c r="CO275" i="5"/>
  <c r="CP275" i="5" s="1"/>
  <c r="CO274" i="5"/>
  <c r="CP274" i="5" s="1"/>
  <c r="CO273" i="5"/>
  <c r="CP273" i="5" s="1"/>
  <c r="CO272" i="5"/>
  <c r="CP272" i="5" s="1"/>
  <c r="CO271" i="5"/>
  <c r="CP271" i="5" s="1"/>
  <c r="CO270" i="5"/>
  <c r="CP270" i="5" s="1"/>
  <c r="CO269" i="5"/>
  <c r="CP269" i="5" s="1"/>
  <c r="CO268" i="5"/>
  <c r="CP268" i="5" s="1"/>
  <c r="CO267" i="5"/>
  <c r="CP267" i="5" s="1"/>
  <c r="CO266" i="5"/>
  <c r="CP266" i="5" s="1"/>
  <c r="CO265" i="5"/>
  <c r="CP265" i="5" s="1"/>
  <c r="CO264" i="5"/>
  <c r="CP264" i="5" s="1"/>
  <c r="CO263" i="5"/>
  <c r="CP263" i="5" s="1"/>
  <c r="CO262" i="5"/>
  <c r="CP262" i="5" s="1"/>
  <c r="CO261" i="5"/>
  <c r="CP261" i="5" s="1"/>
  <c r="CO260" i="5"/>
  <c r="CP260" i="5" s="1"/>
  <c r="CO259" i="5"/>
  <c r="CP259" i="5" s="1"/>
  <c r="CO258" i="5"/>
  <c r="CP258" i="5" s="1"/>
  <c r="CO257" i="5"/>
  <c r="CP257" i="5" s="1"/>
  <c r="CO256" i="5"/>
  <c r="CP256" i="5" s="1"/>
  <c r="CO255" i="5"/>
  <c r="CP255" i="5" s="1"/>
  <c r="CO254" i="5"/>
  <c r="CP254" i="5" s="1"/>
  <c r="CO253" i="5"/>
  <c r="CP253" i="5" s="1"/>
  <c r="CO252" i="5"/>
  <c r="CP252" i="5" s="1"/>
  <c r="CO251" i="5"/>
  <c r="CP251" i="5" s="1"/>
  <c r="CO250" i="5"/>
  <c r="CP250" i="5" s="1"/>
  <c r="CO249" i="5"/>
  <c r="CP249" i="5" s="1"/>
  <c r="CO248" i="5"/>
  <c r="CP248" i="5" s="1"/>
  <c r="CO247" i="5"/>
  <c r="CP247" i="5" s="1"/>
  <c r="CO246" i="5"/>
  <c r="CP246" i="5" s="1"/>
  <c r="CO245" i="5"/>
  <c r="CP245" i="5" s="1"/>
  <c r="CO244" i="5"/>
  <c r="CP244" i="5" s="1"/>
  <c r="CO243" i="5"/>
  <c r="CP243" i="5" s="1"/>
  <c r="CO242" i="5"/>
  <c r="CP242" i="5" s="1"/>
  <c r="CO241" i="5"/>
  <c r="CP241" i="5" s="1"/>
  <c r="CO240" i="5"/>
  <c r="CP240" i="5" s="1"/>
  <c r="CO239" i="5"/>
  <c r="CP239" i="5" s="1"/>
  <c r="CO238" i="5"/>
  <c r="CP238" i="5" s="1"/>
  <c r="CO237" i="5"/>
  <c r="CP237" i="5" s="1"/>
  <c r="CO236" i="5"/>
  <c r="CP236" i="5" s="1"/>
  <c r="CO235" i="5"/>
  <c r="CP235" i="5" s="1"/>
  <c r="CO234" i="5"/>
  <c r="CP234" i="5" s="1"/>
  <c r="CO233" i="5"/>
  <c r="CP233" i="5" s="1"/>
  <c r="CO232" i="5"/>
  <c r="CP232" i="5" s="1"/>
  <c r="CO231" i="5"/>
  <c r="CP231" i="5" s="1"/>
  <c r="CO230" i="5"/>
  <c r="CP230" i="5" s="1"/>
  <c r="CO229" i="5"/>
  <c r="CP229" i="5" s="1"/>
  <c r="CO228" i="5"/>
  <c r="CP228" i="5" s="1"/>
  <c r="CO227" i="5"/>
  <c r="CP227" i="5" s="1"/>
  <c r="CO226" i="5"/>
  <c r="CP226" i="5" s="1"/>
  <c r="CO225" i="5"/>
  <c r="CP225" i="5" s="1"/>
  <c r="CO224" i="5"/>
  <c r="CP224" i="5" s="1"/>
  <c r="CO223" i="5"/>
  <c r="CP223" i="5" s="1"/>
  <c r="CO222" i="5"/>
  <c r="CP222" i="5" s="1"/>
  <c r="CO221" i="5"/>
  <c r="CP221" i="5" s="1"/>
  <c r="CO220" i="5"/>
  <c r="CP220" i="5" s="1"/>
  <c r="CO219" i="5"/>
  <c r="CP219" i="5" s="1"/>
  <c r="CO218" i="5"/>
  <c r="CP218" i="5" s="1"/>
  <c r="CO217" i="5"/>
  <c r="CP217" i="5" s="1"/>
  <c r="CO216" i="5"/>
  <c r="CP216" i="5" s="1"/>
  <c r="CO215" i="5"/>
  <c r="CP215" i="5" s="1"/>
  <c r="CO214" i="5"/>
  <c r="CP214" i="5" s="1"/>
  <c r="CO213" i="5"/>
  <c r="CP213" i="5" s="1"/>
  <c r="CO212" i="5"/>
  <c r="CP212" i="5" s="1"/>
  <c r="CO211" i="5"/>
  <c r="CP211" i="5" s="1"/>
  <c r="CO210" i="5"/>
  <c r="CP210" i="5" s="1"/>
  <c r="CO209" i="5"/>
  <c r="CP209" i="5" s="1"/>
  <c r="CO208" i="5"/>
  <c r="CP208" i="5" s="1"/>
  <c r="CO207" i="5"/>
  <c r="CP207" i="5" s="1"/>
  <c r="CO206" i="5"/>
  <c r="CP206" i="5" s="1"/>
  <c r="CO205" i="5"/>
  <c r="CP205" i="5" s="1"/>
  <c r="CO204" i="5"/>
  <c r="CP204" i="5" s="1"/>
  <c r="CO203" i="5"/>
  <c r="CP203" i="5" s="1"/>
  <c r="CO202" i="5"/>
  <c r="CP202" i="5" s="1"/>
  <c r="CO201" i="5"/>
  <c r="CP201" i="5" s="1"/>
  <c r="CO200" i="5"/>
  <c r="CP200" i="5" s="1"/>
  <c r="CO199" i="5"/>
  <c r="CP199" i="5" s="1"/>
  <c r="CO198" i="5"/>
  <c r="CP198" i="5" s="1"/>
  <c r="CO197" i="5"/>
  <c r="CP197" i="5" s="1"/>
  <c r="CO196" i="5"/>
  <c r="CP196" i="5" s="1"/>
  <c r="CO195" i="5"/>
  <c r="CP195" i="5" s="1"/>
  <c r="CO194" i="5"/>
  <c r="CP194" i="5" s="1"/>
  <c r="CO193" i="5"/>
  <c r="CP193" i="5" s="1"/>
  <c r="CO192" i="5"/>
  <c r="CP192" i="5" s="1"/>
  <c r="CO191" i="5"/>
  <c r="CP191" i="5" s="1"/>
  <c r="CO190" i="5"/>
  <c r="CP190" i="5" s="1"/>
  <c r="CO189" i="5"/>
  <c r="CP189" i="5" s="1"/>
  <c r="CO188" i="5"/>
  <c r="CP188" i="5" s="1"/>
  <c r="CO187" i="5"/>
  <c r="CP187" i="5" s="1"/>
  <c r="CO186" i="5"/>
  <c r="CP186" i="5" s="1"/>
  <c r="CO185" i="5"/>
  <c r="CP185" i="5" s="1"/>
  <c r="CO184" i="5"/>
  <c r="CP184" i="5" s="1"/>
  <c r="CO183" i="5"/>
  <c r="CP183" i="5" s="1"/>
  <c r="CO182" i="5"/>
  <c r="CP182" i="5" s="1"/>
  <c r="CO181" i="5"/>
  <c r="CP181" i="5" s="1"/>
  <c r="CO180" i="5"/>
  <c r="CP180" i="5" s="1"/>
  <c r="CO179" i="5"/>
  <c r="CP179" i="5" s="1"/>
  <c r="CO178" i="5"/>
  <c r="CP178" i="5" s="1"/>
  <c r="CO177" i="5"/>
  <c r="CP177" i="5" s="1"/>
  <c r="CO176" i="5"/>
  <c r="CP176" i="5" s="1"/>
  <c r="CO175" i="5"/>
  <c r="CP175" i="5" s="1"/>
  <c r="CO174" i="5"/>
  <c r="CP174" i="5" s="1"/>
  <c r="CO173" i="5"/>
  <c r="CP173" i="5" s="1"/>
  <c r="CO172" i="5"/>
  <c r="CP172" i="5" s="1"/>
  <c r="CO171" i="5"/>
  <c r="CP171" i="5" s="1"/>
  <c r="CO170" i="5"/>
  <c r="CP170" i="5" s="1"/>
  <c r="CO169" i="5"/>
  <c r="CP169" i="5" s="1"/>
  <c r="CO168" i="5"/>
  <c r="CP168" i="5" s="1"/>
  <c r="CO167" i="5"/>
  <c r="CP167" i="5" s="1"/>
  <c r="CO166" i="5"/>
  <c r="CP166" i="5" s="1"/>
  <c r="CO165" i="5"/>
  <c r="CP165" i="5" s="1"/>
  <c r="CO164" i="5"/>
  <c r="CP164" i="5" s="1"/>
  <c r="CO163" i="5"/>
  <c r="CP163" i="5" s="1"/>
  <c r="CO162" i="5"/>
  <c r="CP162" i="5" s="1"/>
  <c r="CO161" i="5"/>
  <c r="CP161" i="5" s="1"/>
  <c r="CO160" i="5"/>
  <c r="CP160" i="5" s="1"/>
  <c r="CO159" i="5"/>
  <c r="CP159" i="5" s="1"/>
  <c r="CO158" i="5"/>
  <c r="CP158" i="5" s="1"/>
  <c r="CO157" i="5"/>
  <c r="CP157" i="5" s="1"/>
  <c r="CO156" i="5"/>
  <c r="CP156" i="5" s="1"/>
  <c r="CO155" i="5"/>
  <c r="CP155" i="5" s="1"/>
  <c r="CO154" i="5"/>
  <c r="CP154" i="5" s="1"/>
  <c r="CO153" i="5"/>
  <c r="CP153" i="5" s="1"/>
  <c r="CO152" i="5"/>
  <c r="CP152" i="5" s="1"/>
  <c r="CO151" i="5"/>
  <c r="CP151" i="5" s="1"/>
  <c r="CO150" i="5"/>
  <c r="CP150" i="5" s="1"/>
  <c r="CO149" i="5"/>
  <c r="CP149" i="5" s="1"/>
  <c r="CO148" i="5"/>
  <c r="CP148" i="5" s="1"/>
  <c r="CO147" i="5"/>
  <c r="CP147" i="5" s="1"/>
  <c r="CO146" i="5"/>
  <c r="CP146" i="5" s="1"/>
  <c r="CO145" i="5"/>
  <c r="CP145" i="5" s="1"/>
  <c r="CO144" i="5"/>
  <c r="CP144" i="5" s="1"/>
  <c r="CO143" i="5"/>
  <c r="CP143" i="5" s="1"/>
  <c r="CO142" i="5"/>
  <c r="CP142" i="5" s="1"/>
  <c r="CO141" i="5"/>
  <c r="CP141" i="5" s="1"/>
  <c r="CO140" i="5"/>
  <c r="CP140" i="5" s="1"/>
  <c r="CO139" i="5"/>
  <c r="CP139" i="5" s="1"/>
  <c r="CO138" i="5"/>
  <c r="CP138" i="5" s="1"/>
  <c r="CO137" i="5"/>
  <c r="CP137" i="5" s="1"/>
  <c r="CO136" i="5"/>
  <c r="CP136" i="5" s="1"/>
  <c r="CO135" i="5"/>
  <c r="CP135" i="5" s="1"/>
  <c r="CO134" i="5"/>
  <c r="CP134" i="5" s="1"/>
  <c r="CO133" i="5"/>
  <c r="CP133" i="5" s="1"/>
  <c r="CO132" i="5"/>
  <c r="CP132" i="5" s="1"/>
  <c r="CO131" i="5"/>
  <c r="CP131" i="5" s="1"/>
  <c r="CO130" i="5"/>
  <c r="CP130" i="5" s="1"/>
  <c r="CO129" i="5"/>
  <c r="CP129" i="5" s="1"/>
  <c r="CO128" i="5"/>
  <c r="CP128" i="5" s="1"/>
  <c r="CO127" i="5"/>
  <c r="CP127" i="5" s="1"/>
  <c r="CO126" i="5"/>
  <c r="CP126" i="5" s="1"/>
  <c r="CO125" i="5"/>
  <c r="CP125" i="5" s="1"/>
  <c r="CO124" i="5"/>
  <c r="CP124" i="5" s="1"/>
  <c r="CO123" i="5"/>
  <c r="CP123" i="5" s="1"/>
  <c r="CO122" i="5"/>
  <c r="CP122" i="5" s="1"/>
  <c r="CO121" i="5"/>
  <c r="CP121" i="5" s="1"/>
  <c r="CO120" i="5"/>
  <c r="CP120" i="5" s="1"/>
  <c r="CO119" i="5"/>
  <c r="CP119" i="5" s="1"/>
  <c r="CO118" i="5"/>
  <c r="CP118" i="5" s="1"/>
  <c r="CO117" i="5"/>
  <c r="CP117" i="5" s="1"/>
  <c r="CO116" i="5"/>
  <c r="CP116" i="5" s="1"/>
  <c r="CO115" i="5"/>
  <c r="CP115" i="5" s="1"/>
  <c r="CO114" i="5"/>
  <c r="CP114" i="5" s="1"/>
  <c r="CO113" i="5"/>
  <c r="CP113" i="5" s="1"/>
  <c r="CO112" i="5"/>
  <c r="CP112" i="5" s="1"/>
  <c r="CO111" i="5"/>
  <c r="CP111" i="5" s="1"/>
  <c r="CO110" i="5"/>
  <c r="CP110" i="5" s="1"/>
  <c r="CO109" i="5"/>
  <c r="CP109" i="5" s="1"/>
  <c r="CO108" i="5"/>
  <c r="CP108" i="5" s="1"/>
  <c r="CO107" i="5"/>
  <c r="CP107" i="5" s="1"/>
  <c r="CO106" i="5"/>
  <c r="CP106" i="5" s="1"/>
  <c r="CO105" i="5"/>
  <c r="CP105" i="5" s="1"/>
  <c r="CO104" i="5"/>
  <c r="CP104" i="5" s="1"/>
  <c r="CO103" i="5"/>
  <c r="CP103" i="5" s="1"/>
  <c r="CO102" i="5"/>
  <c r="CP102" i="5" s="1"/>
  <c r="CO101" i="5"/>
  <c r="CP101" i="5" s="1"/>
  <c r="CO100" i="5"/>
  <c r="CP100" i="5" s="1"/>
  <c r="CO99" i="5"/>
  <c r="CP99" i="5" s="1"/>
  <c r="CO98" i="5"/>
  <c r="CP98" i="5" s="1"/>
  <c r="CO97" i="5"/>
  <c r="CP97" i="5" s="1"/>
  <c r="CO96" i="5"/>
  <c r="CP96" i="5" s="1"/>
  <c r="CO95" i="5"/>
  <c r="CP95" i="5" s="1"/>
  <c r="CO94" i="5"/>
  <c r="CP94" i="5" s="1"/>
  <c r="CO93" i="5"/>
  <c r="CP93" i="5" s="1"/>
  <c r="CO92" i="5"/>
  <c r="CP92" i="5" s="1"/>
  <c r="CO91" i="5"/>
  <c r="CP91" i="5" s="1"/>
  <c r="CO90" i="5"/>
  <c r="CP90" i="5" s="1"/>
  <c r="CO89" i="5"/>
  <c r="CP89" i="5" s="1"/>
  <c r="CO88" i="5"/>
  <c r="CP88" i="5" s="1"/>
  <c r="CO87" i="5"/>
  <c r="CP87" i="5" s="1"/>
  <c r="CO86" i="5"/>
  <c r="CP86" i="5" s="1"/>
  <c r="CO85" i="5"/>
  <c r="CP85" i="5" s="1"/>
  <c r="CO84" i="5"/>
  <c r="CP84" i="5" s="1"/>
  <c r="CO83" i="5"/>
  <c r="CP83" i="5" s="1"/>
  <c r="CO82" i="5"/>
  <c r="CP82" i="5" s="1"/>
  <c r="CO81" i="5"/>
  <c r="CP81" i="5" s="1"/>
  <c r="CO80" i="5"/>
  <c r="CP80" i="5" s="1"/>
  <c r="CO79" i="5"/>
  <c r="CP79" i="5" s="1"/>
  <c r="CO78" i="5"/>
  <c r="CP78" i="5" s="1"/>
  <c r="CO77" i="5"/>
  <c r="CP77" i="5" s="1"/>
  <c r="CO76" i="5"/>
  <c r="CP76" i="5" s="1"/>
  <c r="CO75" i="5"/>
  <c r="CP75" i="5" s="1"/>
  <c r="CO74" i="5"/>
  <c r="CP74" i="5" s="1"/>
  <c r="CO73" i="5"/>
  <c r="CP73" i="5" s="1"/>
  <c r="CO72" i="5"/>
  <c r="CP72" i="5" s="1"/>
  <c r="CO71" i="5"/>
  <c r="CP71" i="5" s="1"/>
  <c r="CO70" i="5"/>
  <c r="CP70" i="5" s="1"/>
  <c r="CO69" i="5"/>
  <c r="CP69" i="5" s="1"/>
  <c r="CO68" i="5"/>
  <c r="CP68" i="5" s="1"/>
  <c r="CO67" i="5"/>
  <c r="CP67" i="5" s="1"/>
  <c r="CO66" i="5"/>
  <c r="CP66" i="5" s="1"/>
  <c r="CO65" i="5"/>
  <c r="CP65" i="5" s="1"/>
  <c r="CO64" i="5"/>
  <c r="CP64" i="5" s="1"/>
  <c r="CO63" i="5"/>
  <c r="CP63" i="5" s="1"/>
  <c r="CO62" i="5"/>
  <c r="CP62" i="5" s="1"/>
  <c r="CO61" i="5"/>
  <c r="CP61" i="5" s="1"/>
  <c r="CO60" i="5"/>
  <c r="CP60" i="5" s="1"/>
  <c r="CO59" i="5"/>
  <c r="CP59" i="5" s="1"/>
  <c r="CO58" i="5"/>
  <c r="CP58" i="5" s="1"/>
  <c r="CO57" i="5"/>
  <c r="CP57" i="5" s="1"/>
  <c r="CO56" i="5"/>
  <c r="CP56" i="5" s="1"/>
  <c r="CO55" i="5"/>
  <c r="CP55" i="5" s="1"/>
  <c r="CO54" i="5"/>
  <c r="CP54" i="5" s="1"/>
  <c r="CO53" i="5"/>
  <c r="CP53" i="5" s="1"/>
  <c r="CO52" i="5"/>
  <c r="CP52" i="5" s="1"/>
  <c r="CO51" i="5"/>
  <c r="CP51" i="5" s="1"/>
  <c r="CO50" i="5"/>
  <c r="CP50" i="5" s="1"/>
  <c r="CO49" i="5"/>
  <c r="CP49" i="5" s="1"/>
  <c r="CO48" i="5"/>
  <c r="CP48" i="5" s="1"/>
  <c r="CO47" i="5"/>
  <c r="CP47" i="5" s="1"/>
  <c r="CO46" i="5"/>
  <c r="CP46" i="5" s="1"/>
  <c r="CO45" i="5"/>
  <c r="CP45" i="5" s="1"/>
  <c r="CO44" i="5"/>
  <c r="CP44" i="5" s="1"/>
  <c r="CO43" i="5"/>
  <c r="CP43" i="5" s="1"/>
  <c r="CO42" i="5"/>
  <c r="CP42" i="5" s="1"/>
  <c r="CO41" i="5"/>
  <c r="CP41" i="5" s="1"/>
  <c r="CO40" i="5"/>
  <c r="CP40" i="5" s="1"/>
  <c r="CO39" i="5"/>
  <c r="CP39" i="5" s="1"/>
  <c r="CO38" i="5"/>
  <c r="CP38" i="5" s="1"/>
  <c r="CO37" i="5"/>
  <c r="CP37" i="5" s="1"/>
  <c r="CO36" i="5"/>
  <c r="CP36" i="5" s="1"/>
  <c r="CO35" i="5"/>
  <c r="CP35" i="5" s="1"/>
  <c r="CO34" i="5"/>
  <c r="CP34" i="5" s="1"/>
  <c r="CO33" i="5"/>
  <c r="CP33" i="5" s="1"/>
  <c r="CO32" i="5"/>
  <c r="CP32" i="5" s="1"/>
  <c r="CO31" i="5"/>
  <c r="CP31" i="5" s="1"/>
  <c r="CO30" i="5"/>
  <c r="CP30" i="5" s="1"/>
  <c r="CO29" i="5"/>
  <c r="CP29" i="5" s="1"/>
  <c r="CO28" i="5"/>
  <c r="CP28" i="5" s="1"/>
  <c r="CO27" i="5"/>
  <c r="CP27" i="5" s="1"/>
  <c r="CO26" i="5"/>
  <c r="CP26" i="5" s="1"/>
  <c r="CO25" i="5"/>
  <c r="CP25" i="5" s="1"/>
  <c r="CO24" i="5"/>
  <c r="CP24" i="5" s="1"/>
  <c r="CO23" i="5"/>
  <c r="CP23" i="5" s="1"/>
  <c r="CO22" i="5"/>
  <c r="CP22" i="5" s="1"/>
  <c r="CO21" i="5"/>
  <c r="CP21" i="5" s="1"/>
  <c r="CO20" i="5"/>
  <c r="CP20" i="5" s="1"/>
  <c r="CO19" i="5"/>
  <c r="CP19" i="5" s="1"/>
  <c r="CO18" i="5"/>
  <c r="CP18" i="5" s="1"/>
  <c r="CO17" i="5"/>
  <c r="CP17" i="5" s="1"/>
  <c r="CO16" i="5"/>
  <c r="CP16" i="5" s="1"/>
  <c r="CO15" i="5"/>
  <c r="CP15" i="5" s="1"/>
  <c r="CO14" i="5"/>
  <c r="CP14" i="5" s="1"/>
  <c r="CO13" i="5"/>
  <c r="CP13" i="5" s="1"/>
  <c r="CO12" i="5"/>
  <c r="CP12" i="5" s="1"/>
  <c r="CO11" i="5"/>
  <c r="CP11" i="5" s="1"/>
  <c r="CO10" i="5"/>
  <c r="CP10" i="5" s="1"/>
  <c r="CO9" i="5"/>
  <c r="CP9" i="5" s="1"/>
  <c r="CO8" i="5"/>
  <c r="CP8" i="5" s="1"/>
  <c r="CO7" i="5"/>
  <c r="CP7" i="5" s="1"/>
  <c r="CO6" i="5"/>
  <c r="CP6" i="5" s="1"/>
  <c r="CO5" i="5"/>
  <c r="CP5" i="5" s="1"/>
  <c r="CO4" i="5"/>
  <c r="CP4" i="5" s="1"/>
  <c r="BV6" i="5"/>
  <c r="BV7" i="5"/>
  <c r="BV8" i="5"/>
  <c r="BV9" i="5"/>
  <c r="BV10" i="5"/>
  <c r="BV11" i="5"/>
  <c r="BV12" i="5"/>
  <c r="BV5" i="5"/>
  <c r="AG6" i="2"/>
  <c r="AG3" i="2"/>
  <c r="AG4"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G2" i="2"/>
  <c r="FL6" i="5"/>
  <c r="CJ5" i="5"/>
  <c r="CK5" i="5" s="1"/>
  <c r="CJ6" i="5"/>
  <c r="CK6" i="5" s="1"/>
  <c r="CJ7" i="5"/>
  <c r="CK7" i="5" s="1"/>
  <c r="CJ8" i="5"/>
  <c r="CK8" i="5" s="1"/>
  <c r="CJ9" i="5"/>
  <c r="CK9" i="5" s="1"/>
  <c r="CJ10" i="5"/>
  <c r="CK10" i="5" s="1"/>
  <c r="CJ11" i="5"/>
  <c r="CK11" i="5" s="1"/>
  <c r="CJ12" i="5"/>
  <c r="CK12" i="5" s="1"/>
  <c r="CJ13" i="5"/>
  <c r="CK13" i="5" s="1"/>
  <c r="CJ14" i="5"/>
  <c r="CK14" i="5" s="1"/>
  <c r="CJ15" i="5"/>
  <c r="CK15" i="5" s="1"/>
  <c r="CJ16" i="5"/>
  <c r="CK16" i="5" s="1"/>
  <c r="CJ17" i="5"/>
  <c r="CK17" i="5" s="1"/>
  <c r="CJ18" i="5"/>
  <c r="CK18" i="5" s="1"/>
  <c r="CJ19" i="5"/>
  <c r="CK19" i="5" s="1"/>
  <c r="CJ20" i="5"/>
  <c r="CK20" i="5" s="1"/>
  <c r="CJ21" i="5"/>
  <c r="CK21" i="5" s="1"/>
  <c r="CJ22" i="5"/>
  <c r="CK22" i="5" s="1"/>
  <c r="CJ23" i="5"/>
  <c r="CK23" i="5" s="1"/>
  <c r="CJ24" i="5"/>
  <c r="CK24" i="5" s="1"/>
  <c r="CJ25" i="5"/>
  <c r="CK25" i="5" s="1"/>
  <c r="CJ26" i="5"/>
  <c r="CK26" i="5" s="1"/>
  <c r="CJ27" i="5"/>
  <c r="CK27" i="5" s="1"/>
  <c r="CJ28" i="5"/>
  <c r="CK28" i="5" s="1"/>
  <c r="CJ29" i="5"/>
  <c r="CK29" i="5" s="1"/>
  <c r="CJ30" i="5"/>
  <c r="CK30" i="5" s="1"/>
  <c r="CJ31" i="5"/>
  <c r="CK31" i="5" s="1"/>
  <c r="CJ32" i="5"/>
  <c r="CK32" i="5" s="1"/>
  <c r="CJ33" i="5"/>
  <c r="CK33" i="5" s="1"/>
  <c r="CJ34" i="5"/>
  <c r="CK34" i="5" s="1"/>
  <c r="CJ35" i="5"/>
  <c r="CK35" i="5" s="1"/>
  <c r="CJ36" i="5"/>
  <c r="CK36" i="5" s="1"/>
  <c r="CJ37" i="5"/>
  <c r="CK37" i="5" s="1"/>
  <c r="CJ38" i="5"/>
  <c r="CK38" i="5" s="1"/>
  <c r="CJ39" i="5"/>
  <c r="CK39" i="5" s="1"/>
  <c r="CJ40" i="5"/>
  <c r="CK40" i="5" s="1"/>
  <c r="CJ41" i="5"/>
  <c r="CK41" i="5" s="1"/>
  <c r="CJ42" i="5"/>
  <c r="CK42" i="5" s="1"/>
  <c r="CJ43" i="5"/>
  <c r="CK43" i="5" s="1"/>
  <c r="CJ44" i="5"/>
  <c r="CK44" i="5" s="1"/>
  <c r="CJ45" i="5"/>
  <c r="CK45" i="5" s="1"/>
  <c r="CJ46" i="5"/>
  <c r="CK46" i="5" s="1"/>
  <c r="CJ47" i="5"/>
  <c r="CK47" i="5" s="1"/>
  <c r="CJ48" i="5"/>
  <c r="CK48" i="5" s="1"/>
  <c r="CJ49" i="5"/>
  <c r="CK49" i="5" s="1"/>
  <c r="CJ50" i="5"/>
  <c r="CK50" i="5" s="1"/>
  <c r="CJ51" i="5"/>
  <c r="CK51" i="5" s="1"/>
  <c r="CJ52" i="5"/>
  <c r="CK52" i="5" s="1"/>
  <c r="CJ53" i="5"/>
  <c r="CK53" i="5" s="1"/>
  <c r="CJ54" i="5"/>
  <c r="CK54" i="5" s="1"/>
  <c r="CJ55" i="5"/>
  <c r="CK55" i="5" s="1"/>
  <c r="CJ56" i="5"/>
  <c r="CK56" i="5" s="1"/>
  <c r="CJ57" i="5"/>
  <c r="CK57" i="5" s="1"/>
  <c r="CJ58" i="5"/>
  <c r="CK58" i="5" s="1"/>
  <c r="CJ59" i="5"/>
  <c r="CK59" i="5" s="1"/>
  <c r="CJ60" i="5"/>
  <c r="CK60" i="5" s="1"/>
  <c r="CJ61" i="5"/>
  <c r="CK61" i="5" s="1"/>
  <c r="CJ62" i="5"/>
  <c r="CK62" i="5" s="1"/>
  <c r="CJ63" i="5"/>
  <c r="CK63" i="5" s="1"/>
  <c r="CJ64" i="5"/>
  <c r="CK64" i="5" s="1"/>
  <c r="CJ65" i="5"/>
  <c r="CK65" i="5" s="1"/>
  <c r="CJ66" i="5"/>
  <c r="CK66" i="5" s="1"/>
  <c r="CJ67" i="5"/>
  <c r="CK67" i="5" s="1"/>
  <c r="CJ68" i="5"/>
  <c r="CK68" i="5" s="1"/>
  <c r="CJ69" i="5"/>
  <c r="CK69" i="5" s="1"/>
  <c r="CJ70" i="5"/>
  <c r="CK70" i="5" s="1"/>
  <c r="CJ71" i="5"/>
  <c r="CK71" i="5" s="1"/>
  <c r="CJ72" i="5"/>
  <c r="CK72" i="5" s="1"/>
  <c r="CJ73" i="5"/>
  <c r="CK73" i="5" s="1"/>
  <c r="CJ74" i="5"/>
  <c r="CK74" i="5" s="1"/>
  <c r="CJ75" i="5"/>
  <c r="CK75" i="5" s="1"/>
  <c r="CJ76" i="5"/>
  <c r="CK76" i="5" s="1"/>
  <c r="CJ77" i="5"/>
  <c r="CK77" i="5" s="1"/>
  <c r="CJ78" i="5"/>
  <c r="CK78" i="5" s="1"/>
  <c r="CJ79" i="5"/>
  <c r="CK79" i="5" s="1"/>
  <c r="CJ80" i="5"/>
  <c r="CK80" i="5" s="1"/>
  <c r="CJ81" i="5"/>
  <c r="CK81" i="5" s="1"/>
  <c r="CJ82" i="5"/>
  <c r="CK82" i="5" s="1"/>
  <c r="CJ83" i="5"/>
  <c r="CK83" i="5" s="1"/>
  <c r="CJ84" i="5"/>
  <c r="CK84" i="5" s="1"/>
  <c r="CJ85" i="5"/>
  <c r="CK85" i="5" s="1"/>
  <c r="CJ86" i="5"/>
  <c r="CK86" i="5" s="1"/>
  <c r="CJ87" i="5"/>
  <c r="CK87" i="5" s="1"/>
  <c r="CJ88" i="5"/>
  <c r="CK88" i="5" s="1"/>
  <c r="CJ89" i="5"/>
  <c r="CK89" i="5" s="1"/>
  <c r="CJ90" i="5"/>
  <c r="CK90" i="5" s="1"/>
  <c r="CJ91" i="5"/>
  <c r="CK91" i="5" s="1"/>
  <c r="CJ92" i="5"/>
  <c r="CK92" i="5" s="1"/>
  <c r="CJ93" i="5"/>
  <c r="CK93" i="5" s="1"/>
  <c r="CJ94" i="5"/>
  <c r="CK94" i="5" s="1"/>
  <c r="CJ95" i="5"/>
  <c r="CK95" i="5" s="1"/>
  <c r="CJ96" i="5"/>
  <c r="CK96" i="5" s="1"/>
  <c r="CJ97" i="5"/>
  <c r="CK97" i="5" s="1"/>
  <c r="CJ98" i="5"/>
  <c r="CK98" i="5" s="1"/>
  <c r="CJ99" i="5"/>
  <c r="CK99" i="5" s="1"/>
  <c r="CJ100" i="5"/>
  <c r="CK100" i="5" s="1"/>
  <c r="CJ101" i="5"/>
  <c r="CK101" i="5" s="1"/>
  <c r="CJ102" i="5"/>
  <c r="CK102" i="5" s="1"/>
  <c r="CJ103" i="5"/>
  <c r="CK103" i="5" s="1"/>
  <c r="CJ104" i="5"/>
  <c r="CK104" i="5" s="1"/>
  <c r="CJ105" i="5"/>
  <c r="CK105" i="5" s="1"/>
  <c r="CJ106" i="5"/>
  <c r="CK106" i="5" s="1"/>
  <c r="CJ107" i="5"/>
  <c r="CK107" i="5" s="1"/>
  <c r="CJ108" i="5"/>
  <c r="CK108" i="5" s="1"/>
  <c r="CJ109" i="5"/>
  <c r="CK109" i="5" s="1"/>
  <c r="CJ110" i="5"/>
  <c r="CK110" i="5" s="1"/>
  <c r="CJ111" i="5"/>
  <c r="CK111" i="5" s="1"/>
  <c r="CJ112" i="5"/>
  <c r="CK112" i="5" s="1"/>
  <c r="CJ113" i="5"/>
  <c r="CK113" i="5" s="1"/>
  <c r="CJ114" i="5"/>
  <c r="CK114" i="5" s="1"/>
  <c r="CJ115" i="5"/>
  <c r="CK115" i="5" s="1"/>
  <c r="CJ116" i="5"/>
  <c r="CK116" i="5" s="1"/>
  <c r="CJ117" i="5"/>
  <c r="CK117" i="5" s="1"/>
  <c r="CJ118" i="5"/>
  <c r="CK118" i="5" s="1"/>
  <c r="CJ119" i="5"/>
  <c r="CK119" i="5" s="1"/>
  <c r="CJ120" i="5"/>
  <c r="CK120" i="5" s="1"/>
  <c r="CJ121" i="5"/>
  <c r="CK121" i="5" s="1"/>
  <c r="CJ122" i="5"/>
  <c r="CK122" i="5" s="1"/>
  <c r="CJ123" i="5"/>
  <c r="CK123" i="5" s="1"/>
  <c r="CJ124" i="5"/>
  <c r="CK124" i="5" s="1"/>
  <c r="CJ125" i="5"/>
  <c r="CK125" i="5" s="1"/>
  <c r="CJ126" i="5"/>
  <c r="CK126" i="5" s="1"/>
  <c r="CJ127" i="5"/>
  <c r="CK127" i="5" s="1"/>
  <c r="CJ128" i="5"/>
  <c r="CK128" i="5" s="1"/>
  <c r="CJ129" i="5"/>
  <c r="CK129" i="5" s="1"/>
  <c r="CJ130" i="5"/>
  <c r="CK130" i="5" s="1"/>
  <c r="CJ131" i="5"/>
  <c r="CK131" i="5" s="1"/>
  <c r="CJ132" i="5"/>
  <c r="CK132" i="5" s="1"/>
  <c r="CJ133" i="5"/>
  <c r="CK133" i="5" s="1"/>
  <c r="CJ134" i="5"/>
  <c r="CK134" i="5" s="1"/>
  <c r="CJ135" i="5"/>
  <c r="CK135" i="5" s="1"/>
  <c r="CJ136" i="5"/>
  <c r="CK136" i="5" s="1"/>
  <c r="CJ137" i="5"/>
  <c r="CK137" i="5" s="1"/>
  <c r="CJ138" i="5"/>
  <c r="CK138" i="5" s="1"/>
  <c r="CJ139" i="5"/>
  <c r="CK139" i="5" s="1"/>
  <c r="CJ140" i="5"/>
  <c r="CK140" i="5" s="1"/>
  <c r="CJ141" i="5"/>
  <c r="CK141" i="5" s="1"/>
  <c r="CJ142" i="5"/>
  <c r="CK142" i="5" s="1"/>
  <c r="CJ143" i="5"/>
  <c r="CK143" i="5" s="1"/>
  <c r="CJ144" i="5"/>
  <c r="CK144" i="5" s="1"/>
  <c r="CJ145" i="5"/>
  <c r="CK145" i="5" s="1"/>
  <c r="CJ146" i="5"/>
  <c r="CK146" i="5" s="1"/>
  <c r="CJ147" i="5"/>
  <c r="CK147" i="5" s="1"/>
  <c r="CJ148" i="5"/>
  <c r="CK148" i="5" s="1"/>
  <c r="CJ149" i="5"/>
  <c r="CK149" i="5" s="1"/>
  <c r="CJ150" i="5"/>
  <c r="CK150" i="5" s="1"/>
  <c r="CJ151" i="5"/>
  <c r="CK151" i="5" s="1"/>
  <c r="CJ152" i="5"/>
  <c r="CK152" i="5" s="1"/>
  <c r="CJ153" i="5"/>
  <c r="CK153" i="5" s="1"/>
  <c r="CJ154" i="5"/>
  <c r="CK154" i="5" s="1"/>
  <c r="CJ155" i="5"/>
  <c r="CK155" i="5" s="1"/>
  <c r="CJ156" i="5"/>
  <c r="CK156" i="5" s="1"/>
  <c r="CJ157" i="5"/>
  <c r="CK157" i="5" s="1"/>
  <c r="CJ158" i="5"/>
  <c r="CK158" i="5" s="1"/>
  <c r="CJ159" i="5"/>
  <c r="CK159" i="5" s="1"/>
  <c r="CJ160" i="5"/>
  <c r="CK160" i="5" s="1"/>
  <c r="CJ161" i="5"/>
  <c r="CK161" i="5" s="1"/>
  <c r="CJ162" i="5"/>
  <c r="CK162" i="5" s="1"/>
  <c r="CJ163" i="5"/>
  <c r="CK163" i="5" s="1"/>
  <c r="CJ164" i="5"/>
  <c r="CK164" i="5" s="1"/>
  <c r="CJ165" i="5"/>
  <c r="CK165" i="5" s="1"/>
  <c r="CJ166" i="5"/>
  <c r="CK166" i="5" s="1"/>
  <c r="CJ167" i="5"/>
  <c r="CK167" i="5" s="1"/>
  <c r="CJ168" i="5"/>
  <c r="CK168" i="5" s="1"/>
  <c r="CJ169" i="5"/>
  <c r="CK169" i="5" s="1"/>
  <c r="CJ170" i="5"/>
  <c r="CK170" i="5" s="1"/>
  <c r="CJ171" i="5"/>
  <c r="CK171" i="5" s="1"/>
  <c r="CJ172" i="5"/>
  <c r="CK172" i="5" s="1"/>
  <c r="CJ173" i="5"/>
  <c r="CK173" i="5" s="1"/>
  <c r="CJ174" i="5"/>
  <c r="CK174" i="5" s="1"/>
  <c r="CJ175" i="5"/>
  <c r="CK175" i="5" s="1"/>
  <c r="CJ176" i="5"/>
  <c r="CK176" i="5" s="1"/>
  <c r="CJ177" i="5"/>
  <c r="CK177" i="5" s="1"/>
  <c r="CJ178" i="5"/>
  <c r="CK178" i="5" s="1"/>
  <c r="CJ179" i="5"/>
  <c r="CK179" i="5" s="1"/>
  <c r="CJ180" i="5"/>
  <c r="CK180" i="5" s="1"/>
  <c r="CJ181" i="5"/>
  <c r="CK181" i="5" s="1"/>
  <c r="CJ182" i="5"/>
  <c r="CK182" i="5" s="1"/>
  <c r="CJ183" i="5"/>
  <c r="CK183" i="5" s="1"/>
  <c r="CJ184" i="5"/>
  <c r="CK184" i="5" s="1"/>
  <c r="CJ185" i="5"/>
  <c r="CK185" i="5" s="1"/>
  <c r="CJ186" i="5"/>
  <c r="CK186" i="5" s="1"/>
  <c r="CJ187" i="5"/>
  <c r="CK187" i="5" s="1"/>
  <c r="CJ188" i="5"/>
  <c r="CK188" i="5" s="1"/>
  <c r="CJ189" i="5"/>
  <c r="CK189" i="5" s="1"/>
  <c r="CJ190" i="5"/>
  <c r="CK190" i="5" s="1"/>
  <c r="CJ191" i="5"/>
  <c r="CK191" i="5" s="1"/>
  <c r="CJ192" i="5"/>
  <c r="CK192" i="5" s="1"/>
  <c r="CJ193" i="5"/>
  <c r="CK193" i="5" s="1"/>
  <c r="CJ194" i="5"/>
  <c r="CK194" i="5" s="1"/>
  <c r="CJ195" i="5"/>
  <c r="CK195" i="5" s="1"/>
  <c r="CJ196" i="5"/>
  <c r="CK196" i="5" s="1"/>
  <c r="CJ197" i="5"/>
  <c r="CK197" i="5" s="1"/>
  <c r="CJ198" i="5"/>
  <c r="CK198" i="5" s="1"/>
  <c r="CJ199" i="5"/>
  <c r="CK199" i="5" s="1"/>
  <c r="CJ200" i="5"/>
  <c r="CK200" i="5" s="1"/>
  <c r="CJ201" i="5"/>
  <c r="CK201" i="5" s="1"/>
  <c r="CJ202" i="5"/>
  <c r="CK202" i="5" s="1"/>
  <c r="CJ203" i="5"/>
  <c r="CK203" i="5" s="1"/>
  <c r="CJ204" i="5"/>
  <c r="CK204" i="5" s="1"/>
  <c r="CJ205" i="5"/>
  <c r="CK205" i="5" s="1"/>
  <c r="CJ206" i="5"/>
  <c r="CK206" i="5" s="1"/>
  <c r="CJ207" i="5"/>
  <c r="CK207" i="5" s="1"/>
  <c r="CJ208" i="5"/>
  <c r="CK208" i="5" s="1"/>
  <c r="CJ209" i="5"/>
  <c r="CK209" i="5" s="1"/>
  <c r="CJ210" i="5"/>
  <c r="CK210" i="5" s="1"/>
  <c r="CJ211" i="5"/>
  <c r="CK211" i="5" s="1"/>
  <c r="CJ212" i="5"/>
  <c r="CK212" i="5" s="1"/>
  <c r="CJ213" i="5"/>
  <c r="CK213" i="5" s="1"/>
  <c r="CJ214" i="5"/>
  <c r="CK214" i="5" s="1"/>
  <c r="CJ215" i="5"/>
  <c r="CK215" i="5" s="1"/>
  <c r="CJ216" i="5"/>
  <c r="CK216" i="5" s="1"/>
  <c r="CJ217" i="5"/>
  <c r="CK217" i="5" s="1"/>
  <c r="CJ218" i="5"/>
  <c r="CK218" i="5" s="1"/>
  <c r="CJ219" i="5"/>
  <c r="CK219" i="5" s="1"/>
  <c r="CJ220" i="5"/>
  <c r="CK220" i="5" s="1"/>
  <c r="CJ221" i="5"/>
  <c r="CK221" i="5" s="1"/>
  <c r="CJ222" i="5"/>
  <c r="CK222" i="5" s="1"/>
  <c r="CJ223" i="5"/>
  <c r="CK223" i="5" s="1"/>
  <c r="CJ224" i="5"/>
  <c r="CK224" i="5" s="1"/>
  <c r="CJ225" i="5"/>
  <c r="CK225" i="5" s="1"/>
  <c r="CJ226" i="5"/>
  <c r="CK226" i="5" s="1"/>
  <c r="CJ227" i="5"/>
  <c r="CK227" i="5" s="1"/>
  <c r="CJ228" i="5"/>
  <c r="CK228" i="5" s="1"/>
  <c r="CJ229" i="5"/>
  <c r="CK229" i="5" s="1"/>
  <c r="CJ230" i="5"/>
  <c r="CK230" i="5" s="1"/>
  <c r="CJ231" i="5"/>
  <c r="CK231" i="5" s="1"/>
  <c r="CJ232" i="5"/>
  <c r="CK232" i="5" s="1"/>
  <c r="CJ233" i="5"/>
  <c r="CK233" i="5" s="1"/>
  <c r="CJ234" i="5"/>
  <c r="CK234" i="5" s="1"/>
  <c r="CJ235" i="5"/>
  <c r="CK235" i="5" s="1"/>
  <c r="CJ236" i="5"/>
  <c r="CK236" i="5" s="1"/>
  <c r="CJ237" i="5"/>
  <c r="CK237" i="5" s="1"/>
  <c r="CJ238" i="5"/>
  <c r="CK238" i="5" s="1"/>
  <c r="CJ239" i="5"/>
  <c r="CK239" i="5" s="1"/>
  <c r="CJ240" i="5"/>
  <c r="CK240" i="5" s="1"/>
  <c r="CJ241" i="5"/>
  <c r="CK241" i="5" s="1"/>
  <c r="CJ242" i="5"/>
  <c r="CK242" i="5" s="1"/>
  <c r="CJ243" i="5"/>
  <c r="CK243" i="5" s="1"/>
  <c r="CJ244" i="5"/>
  <c r="CK244" i="5" s="1"/>
  <c r="CJ245" i="5"/>
  <c r="CK245" i="5" s="1"/>
  <c r="CJ246" i="5"/>
  <c r="CK246" i="5" s="1"/>
  <c r="CJ247" i="5"/>
  <c r="CK247" i="5" s="1"/>
  <c r="CJ248" i="5"/>
  <c r="CK248" i="5" s="1"/>
  <c r="CJ249" i="5"/>
  <c r="CK249" i="5" s="1"/>
  <c r="CJ250" i="5"/>
  <c r="CK250" i="5" s="1"/>
  <c r="CJ251" i="5"/>
  <c r="CK251" i="5" s="1"/>
  <c r="CJ252" i="5"/>
  <c r="CK252" i="5" s="1"/>
  <c r="CJ253" i="5"/>
  <c r="CK253" i="5" s="1"/>
  <c r="CJ254" i="5"/>
  <c r="CK254" i="5" s="1"/>
  <c r="CJ255" i="5"/>
  <c r="CK255" i="5" s="1"/>
  <c r="CJ256" i="5"/>
  <c r="CK256" i="5" s="1"/>
  <c r="CJ257" i="5"/>
  <c r="CK257" i="5" s="1"/>
  <c r="CJ258" i="5"/>
  <c r="CK258" i="5" s="1"/>
  <c r="CJ259" i="5"/>
  <c r="CK259" i="5" s="1"/>
  <c r="CJ260" i="5"/>
  <c r="CK260" i="5" s="1"/>
  <c r="CJ261" i="5"/>
  <c r="CK261" i="5" s="1"/>
  <c r="CJ262" i="5"/>
  <c r="CK262" i="5" s="1"/>
  <c r="CJ263" i="5"/>
  <c r="CK263" i="5" s="1"/>
  <c r="CJ264" i="5"/>
  <c r="CK264" i="5" s="1"/>
  <c r="CJ265" i="5"/>
  <c r="CK265" i="5" s="1"/>
  <c r="CJ266" i="5"/>
  <c r="CK266" i="5" s="1"/>
  <c r="CJ267" i="5"/>
  <c r="CK267" i="5" s="1"/>
  <c r="CJ268" i="5"/>
  <c r="CK268" i="5" s="1"/>
  <c r="CJ269" i="5"/>
  <c r="CK269" i="5" s="1"/>
  <c r="CJ270" i="5"/>
  <c r="CK270" i="5" s="1"/>
  <c r="CJ271" i="5"/>
  <c r="CK271" i="5" s="1"/>
  <c r="CJ272" i="5"/>
  <c r="CK272" i="5" s="1"/>
  <c r="CJ273" i="5"/>
  <c r="CK273" i="5" s="1"/>
  <c r="CJ274" i="5"/>
  <c r="CK274" i="5" s="1"/>
  <c r="CJ275" i="5"/>
  <c r="CK275" i="5" s="1"/>
  <c r="CJ276" i="5"/>
  <c r="CK276" i="5" s="1"/>
  <c r="CJ277" i="5"/>
  <c r="CK277" i="5" s="1"/>
  <c r="CJ278" i="5"/>
  <c r="CK278" i="5" s="1"/>
  <c r="CJ279" i="5"/>
  <c r="CK279" i="5" s="1"/>
  <c r="CJ280" i="5"/>
  <c r="CK280" i="5" s="1"/>
  <c r="CJ281" i="5"/>
  <c r="CK281" i="5" s="1"/>
  <c r="CJ282" i="5"/>
  <c r="CK282" i="5" s="1"/>
  <c r="CJ283" i="5"/>
  <c r="CK283" i="5" s="1"/>
  <c r="CJ284" i="5"/>
  <c r="CK284" i="5" s="1"/>
  <c r="CJ285" i="5"/>
  <c r="CK285" i="5" s="1"/>
  <c r="CJ286" i="5"/>
  <c r="CK286" i="5" s="1"/>
  <c r="CJ287" i="5"/>
  <c r="CK287" i="5" s="1"/>
  <c r="CJ288" i="5"/>
  <c r="CK288" i="5" s="1"/>
  <c r="CJ289" i="5"/>
  <c r="CK289" i="5" s="1"/>
  <c r="CJ290" i="5"/>
  <c r="CK290" i="5" s="1"/>
  <c r="CJ291" i="5"/>
  <c r="CK291" i="5" s="1"/>
  <c r="CJ292" i="5"/>
  <c r="CK292" i="5" s="1"/>
  <c r="CJ293" i="5"/>
  <c r="CK293" i="5" s="1"/>
  <c r="CJ294" i="5"/>
  <c r="CK294" i="5" s="1"/>
  <c r="CJ295" i="5"/>
  <c r="CK295" i="5" s="1"/>
  <c r="CJ296" i="5"/>
  <c r="CK296" i="5" s="1"/>
  <c r="CJ297" i="5"/>
  <c r="CK297" i="5" s="1"/>
  <c r="CJ298" i="5"/>
  <c r="CK298" i="5" s="1"/>
  <c r="CJ299" i="5"/>
  <c r="CK299" i="5" s="1"/>
  <c r="CJ300" i="5"/>
  <c r="CK300" i="5" s="1"/>
  <c r="CJ301" i="5"/>
  <c r="CK301" i="5" s="1"/>
  <c r="CJ302" i="5"/>
  <c r="CK302" i="5" s="1"/>
  <c r="CJ303" i="5"/>
  <c r="CK303" i="5" s="1"/>
  <c r="CJ304" i="5"/>
  <c r="CK304" i="5" s="1"/>
  <c r="CJ305" i="5"/>
  <c r="CK305" i="5" s="1"/>
  <c r="CJ306" i="5"/>
  <c r="CK306" i="5" s="1"/>
  <c r="CJ307" i="5"/>
  <c r="CK307" i="5" s="1"/>
  <c r="CJ308" i="5"/>
  <c r="CK308" i="5" s="1"/>
  <c r="CJ309" i="5"/>
  <c r="CK309" i="5" s="1"/>
  <c r="CJ310" i="5"/>
  <c r="CK310" i="5" s="1"/>
  <c r="CJ311" i="5"/>
  <c r="CK311" i="5" s="1"/>
  <c r="CJ312" i="5"/>
  <c r="CK312" i="5" s="1"/>
  <c r="CJ313" i="5"/>
  <c r="CK313" i="5" s="1"/>
  <c r="CJ314" i="5"/>
  <c r="CK314" i="5" s="1"/>
  <c r="CJ315" i="5"/>
  <c r="CK315" i="5" s="1"/>
  <c r="CJ316" i="5"/>
  <c r="CK316" i="5" s="1"/>
  <c r="CJ317" i="5"/>
  <c r="CK317" i="5" s="1"/>
  <c r="CJ318" i="5"/>
  <c r="CK318" i="5" s="1"/>
  <c r="CJ319" i="5"/>
  <c r="CK319" i="5" s="1"/>
  <c r="CJ320" i="5"/>
  <c r="CK320" i="5" s="1"/>
  <c r="CJ321" i="5"/>
  <c r="CK321" i="5" s="1"/>
  <c r="CJ322" i="5"/>
  <c r="CK322" i="5" s="1"/>
  <c r="CJ323" i="5"/>
  <c r="CK323" i="5" s="1"/>
  <c r="CJ324" i="5"/>
  <c r="CK324" i="5" s="1"/>
  <c r="CJ325" i="5"/>
  <c r="CK325" i="5" s="1"/>
  <c r="CJ326" i="5"/>
  <c r="CK326" i="5" s="1"/>
  <c r="CJ327" i="5"/>
  <c r="CK327" i="5" s="1"/>
  <c r="CJ328" i="5"/>
  <c r="CK328" i="5" s="1"/>
  <c r="CJ329" i="5"/>
  <c r="CK329" i="5" s="1"/>
  <c r="CJ330" i="5"/>
  <c r="CK330" i="5" s="1"/>
  <c r="CJ331" i="5"/>
  <c r="CK331" i="5" s="1"/>
  <c r="CJ332" i="5"/>
  <c r="CK332" i="5" s="1"/>
  <c r="CJ333" i="5"/>
  <c r="CK333" i="5" s="1"/>
  <c r="CJ334" i="5"/>
  <c r="CK334" i="5" s="1"/>
  <c r="CJ335" i="5"/>
  <c r="CK335" i="5" s="1"/>
  <c r="CJ336" i="5"/>
  <c r="CK336" i="5" s="1"/>
  <c r="CJ337" i="5"/>
  <c r="CK337" i="5" s="1"/>
  <c r="CJ338" i="5"/>
  <c r="CK338" i="5" s="1"/>
  <c r="CJ339" i="5"/>
  <c r="CK339" i="5" s="1"/>
  <c r="CJ340" i="5"/>
  <c r="CK340" i="5" s="1"/>
  <c r="CJ341" i="5"/>
  <c r="CK341" i="5" s="1"/>
  <c r="CJ342" i="5"/>
  <c r="CK342" i="5" s="1"/>
  <c r="CJ343" i="5"/>
  <c r="CK343" i="5" s="1"/>
  <c r="CJ344" i="5"/>
  <c r="CK344" i="5" s="1"/>
  <c r="CJ345" i="5"/>
  <c r="CK345" i="5" s="1"/>
  <c r="CJ346" i="5"/>
  <c r="CK346" i="5" s="1"/>
  <c r="CJ347" i="5"/>
  <c r="CK347" i="5" s="1"/>
  <c r="CJ348" i="5"/>
  <c r="CK348" i="5" s="1"/>
  <c r="CJ349" i="5"/>
  <c r="CK349" i="5" s="1"/>
  <c r="CJ350" i="5"/>
  <c r="CK350" i="5" s="1"/>
  <c r="CJ351" i="5"/>
  <c r="CK351" i="5" s="1"/>
  <c r="CJ352" i="5"/>
  <c r="CK352" i="5" s="1"/>
  <c r="CJ353" i="5"/>
  <c r="CK353" i="5" s="1"/>
  <c r="CJ354" i="5"/>
  <c r="CK354" i="5" s="1"/>
  <c r="CJ355" i="5"/>
  <c r="CK355" i="5" s="1"/>
  <c r="CJ356" i="5"/>
  <c r="CK356" i="5" s="1"/>
  <c r="CJ357" i="5"/>
  <c r="CK357" i="5" s="1"/>
  <c r="CJ358" i="5"/>
  <c r="CK358" i="5" s="1"/>
  <c r="CJ359" i="5"/>
  <c r="CK359" i="5" s="1"/>
  <c r="CJ360" i="5"/>
  <c r="CK360" i="5" s="1"/>
  <c r="CJ361" i="5"/>
  <c r="CK361" i="5" s="1"/>
  <c r="CJ362" i="5"/>
  <c r="CK362" i="5" s="1"/>
  <c r="CJ363" i="5"/>
  <c r="CK363" i="5" s="1"/>
  <c r="CJ364" i="5"/>
  <c r="CK364" i="5" s="1"/>
  <c r="CJ365" i="5"/>
  <c r="CK365" i="5" s="1"/>
  <c r="CJ366" i="5"/>
  <c r="CK366" i="5" s="1"/>
  <c r="CJ367" i="5"/>
  <c r="CK367" i="5" s="1"/>
  <c r="CJ368" i="5"/>
  <c r="CK368" i="5" s="1"/>
  <c r="CJ369" i="5"/>
  <c r="CK369" i="5" s="1"/>
  <c r="CJ370" i="5"/>
  <c r="CK370" i="5" s="1"/>
  <c r="CJ371" i="5"/>
  <c r="CK371" i="5" s="1"/>
  <c r="CJ372" i="5"/>
  <c r="CK372" i="5" s="1"/>
  <c r="CJ373" i="5"/>
  <c r="CK373" i="5" s="1"/>
  <c r="CJ374" i="5"/>
  <c r="CK374" i="5" s="1"/>
  <c r="CJ375" i="5"/>
  <c r="CK375" i="5" s="1"/>
  <c r="CJ376" i="5"/>
  <c r="CK376" i="5" s="1"/>
  <c r="CJ377" i="5"/>
  <c r="CK377" i="5" s="1"/>
  <c r="CJ378" i="5"/>
  <c r="CK378" i="5" s="1"/>
  <c r="CJ379" i="5"/>
  <c r="CK379" i="5" s="1"/>
  <c r="CJ380" i="5"/>
  <c r="CK380" i="5" s="1"/>
  <c r="CJ381" i="5"/>
  <c r="CK381" i="5" s="1"/>
  <c r="CJ382" i="5"/>
  <c r="CK382" i="5" s="1"/>
  <c r="CJ383" i="5"/>
  <c r="CK383" i="5" s="1"/>
  <c r="CJ384" i="5"/>
  <c r="CK384" i="5" s="1"/>
  <c r="CJ385" i="5"/>
  <c r="CK385" i="5" s="1"/>
  <c r="CJ386" i="5"/>
  <c r="CK386" i="5" s="1"/>
  <c r="CJ387" i="5"/>
  <c r="CK387" i="5" s="1"/>
  <c r="CJ388" i="5"/>
  <c r="CK388" i="5" s="1"/>
  <c r="CJ389" i="5"/>
  <c r="CK389" i="5" s="1"/>
  <c r="CJ390" i="5"/>
  <c r="CK390" i="5" s="1"/>
  <c r="CJ391" i="5"/>
  <c r="CK391" i="5" s="1"/>
  <c r="CJ392" i="5"/>
  <c r="CK392" i="5" s="1"/>
  <c r="CJ393" i="5"/>
  <c r="CK393" i="5" s="1"/>
  <c r="CJ394" i="5"/>
  <c r="CK394" i="5" s="1"/>
  <c r="CJ395" i="5"/>
  <c r="CK395" i="5" s="1"/>
  <c r="CJ396" i="5"/>
  <c r="CK396" i="5" s="1"/>
  <c r="CJ397" i="5"/>
  <c r="CK397" i="5" s="1"/>
  <c r="CJ398" i="5"/>
  <c r="CK398" i="5" s="1"/>
  <c r="CJ399" i="5"/>
  <c r="CK399" i="5" s="1"/>
  <c r="CJ400" i="5"/>
  <c r="CK400" i="5" s="1"/>
  <c r="CJ401" i="5"/>
  <c r="CK401" i="5" s="1"/>
  <c r="CJ402" i="5"/>
  <c r="CK402" i="5" s="1"/>
  <c r="CJ403" i="5"/>
  <c r="CK403" i="5" s="1"/>
  <c r="CJ404" i="5"/>
  <c r="CK404" i="5" s="1"/>
  <c r="CJ405" i="5"/>
  <c r="CK405" i="5" s="1"/>
  <c r="CJ406" i="5"/>
  <c r="CK406" i="5" s="1"/>
  <c r="CJ407" i="5"/>
  <c r="CK407" i="5" s="1"/>
  <c r="CJ408" i="5"/>
  <c r="CK408" i="5" s="1"/>
  <c r="CJ409" i="5"/>
  <c r="CK409" i="5" s="1"/>
  <c r="CJ410" i="5"/>
  <c r="CK410" i="5" s="1"/>
  <c r="CJ411" i="5"/>
  <c r="CK411" i="5" s="1"/>
  <c r="CJ412" i="5"/>
  <c r="CK412" i="5" s="1"/>
  <c r="CJ413" i="5"/>
  <c r="CK413" i="5" s="1"/>
  <c r="CJ414" i="5"/>
  <c r="CK414" i="5" s="1"/>
  <c r="CJ415" i="5"/>
  <c r="CK415" i="5" s="1"/>
  <c r="CJ416" i="5"/>
  <c r="CK416" i="5" s="1"/>
  <c r="CJ417" i="5"/>
  <c r="CK417" i="5" s="1"/>
  <c r="CJ418" i="5"/>
  <c r="CK418" i="5" s="1"/>
  <c r="CJ419" i="5"/>
  <c r="CK419" i="5" s="1"/>
  <c r="CJ420" i="5"/>
  <c r="CK420" i="5" s="1"/>
  <c r="CJ421" i="5"/>
  <c r="CK421" i="5" s="1"/>
  <c r="CJ422" i="5"/>
  <c r="CK422" i="5" s="1"/>
  <c r="CJ423" i="5"/>
  <c r="CK423" i="5" s="1"/>
  <c r="CJ424" i="5"/>
  <c r="CK424" i="5" s="1"/>
  <c r="CJ425" i="5"/>
  <c r="CK425" i="5" s="1"/>
  <c r="CJ426" i="5"/>
  <c r="CK426" i="5" s="1"/>
  <c r="CJ427" i="5"/>
  <c r="CK427" i="5" s="1"/>
  <c r="CJ428" i="5"/>
  <c r="CK428" i="5" s="1"/>
  <c r="CJ429" i="5"/>
  <c r="CK429" i="5" s="1"/>
  <c r="CJ430" i="5"/>
  <c r="CK430" i="5" s="1"/>
  <c r="CJ431" i="5"/>
  <c r="CK431" i="5" s="1"/>
  <c r="CJ432" i="5"/>
  <c r="CK432" i="5" s="1"/>
  <c r="CJ433" i="5"/>
  <c r="CK433" i="5" s="1"/>
  <c r="CJ434" i="5"/>
  <c r="CK434" i="5" s="1"/>
  <c r="CJ435" i="5"/>
  <c r="CK435" i="5" s="1"/>
  <c r="CJ436" i="5"/>
  <c r="CK436" i="5" s="1"/>
  <c r="CJ437" i="5"/>
  <c r="CK437" i="5" s="1"/>
  <c r="CJ438" i="5"/>
  <c r="CK438" i="5" s="1"/>
  <c r="CJ439" i="5"/>
  <c r="CK439" i="5" s="1"/>
  <c r="CJ440" i="5"/>
  <c r="CK440" i="5" s="1"/>
  <c r="CJ441" i="5"/>
  <c r="CK441" i="5" s="1"/>
  <c r="CJ442" i="5"/>
  <c r="CK442" i="5" s="1"/>
  <c r="CJ443" i="5"/>
  <c r="CK443" i="5" s="1"/>
  <c r="CJ444" i="5"/>
  <c r="CK444" i="5" s="1"/>
  <c r="CJ445" i="5"/>
  <c r="CK445" i="5" s="1"/>
  <c r="CJ446" i="5"/>
  <c r="CK446" i="5" s="1"/>
  <c r="CJ447" i="5"/>
  <c r="CK447" i="5" s="1"/>
  <c r="CJ448" i="5"/>
  <c r="CK448" i="5" s="1"/>
  <c r="CJ449" i="5"/>
  <c r="CK449" i="5" s="1"/>
  <c r="CJ450" i="5"/>
  <c r="CK450" i="5" s="1"/>
  <c r="CJ451" i="5"/>
  <c r="CK451" i="5" s="1"/>
  <c r="CJ452" i="5"/>
  <c r="CK452" i="5" s="1"/>
  <c r="CJ453" i="5"/>
  <c r="CK453" i="5" s="1"/>
  <c r="CJ454" i="5"/>
  <c r="CK454" i="5" s="1"/>
  <c r="CJ455" i="5"/>
  <c r="CK455" i="5" s="1"/>
  <c r="CJ456" i="5"/>
  <c r="CK456" i="5" s="1"/>
  <c r="CJ457" i="5"/>
  <c r="CK457" i="5" s="1"/>
  <c r="CJ458" i="5"/>
  <c r="CK458" i="5" s="1"/>
  <c r="CJ459" i="5"/>
  <c r="CK459" i="5" s="1"/>
  <c r="CJ460" i="5"/>
  <c r="CK460" i="5" s="1"/>
  <c r="CJ461" i="5"/>
  <c r="CK461" i="5" s="1"/>
  <c r="CJ462" i="5"/>
  <c r="CK462" i="5" s="1"/>
  <c r="CJ463" i="5"/>
  <c r="CK463" i="5" s="1"/>
  <c r="CJ464" i="5"/>
  <c r="CK464" i="5" s="1"/>
  <c r="CJ465" i="5"/>
  <c r="CK465" i="5" s="1"/>
  <c r="CJ466" i="5"/>
  <c r="CK466" i="5" s="1"/>
  <c r="CJ467" i="5"/>
  <c r="CK467" i="5" s="1"/>
  <c r="CJ468" i="5"/>
  <c r="CK468" i="5" s="1"/>
  <c r="CJ469" i="5"/>
  <c r="CK469" i="5" s="1"/>
  <c r="CJ470" i="5"/>
  <c r="CK470" i="5" s="1"/>
  <c r="CJ471" i="5"/>
  <c r="CK471" i="5" s="1"/>
  <c r="CJ472" i="5"/>
  <c r="CK472" i="5" s="1"/>
  <c r="CJ473" i="5"/>
  <c r="CK473" i="5" s="1"/>
  <c r="CJ474" i="5"/>
  <c r="CK474" i="5" s="1"/>
  <c r="CJ475" i="5"/>
  <c r="CK475" i="5" s="1"/>
  <c r="CJ476" i="5"/>
  <c r="CK476" i="5" s="1"/>
  <c r="CJ477" i="5"/>
  <c r="CK477" i="5" s="1"/>
  <c r="CJ478" i="5"/>
  <c r="CK478" i="5" s="1"/>
  <c r="CJ479" i="5"/>
  <c r="CK479" i="5" s="1"/>
  <c r="CJ480" i="5"/>
  <c r="CK480" i="5" s="1"/>
  <c r="CJ481" i="5"/>
  <c r="CK481" i="5" s="1"/>
  <c r="CJ482" i="5"/>
  <c r="CK482" i="5" s="1"/>
  <c r="CJ483" i="5"/>
  <c r="CK483" i="5" s="1"/>
  <c r="CJ484" i="5"/>
  <c r="CK484" i="5" s="1"/>
  <c r="CJ485" i="5"/>
  <c r="CK485" i="5" s="1"/>
  <c r="CJ486" i="5"/>
  <c r="CK486" i="5" s="1"/>
  <c r="CJ487" i="5"/>
  <c r="CK487" i="5" s="1"/>
  <c r="CJ488" i="5"/>
  <c r="CK488" i="5" s="1"/>
  <c r="CJ489" i="5"/>
  <c r="CK489" i="5" s="1"/>
  <c r="CJ490" i="5"/>
  <c r="CK490" i="5" s="1"/>
  <c r="CJ491" i="5"/>
  <c r="CK491" i="5" s="1"/>
  <c r="CJ492" i="5"/>
  <c r="CK492" i="5" s="1"/>
  <c r="CJ493" i="5"/>
  <c r="CK493" i="5" s="1"/>
  <c r="CJ494" i="5"/>
  <c r="CK494" i="5" s="1"/>
  <c r="CJ495" i="5"/>
  <c r="CK495" i="5" s="1"/>
  <c r="CJ496" i="5"/>
  <c r="CK496" i="5" s="1"/>
  <c r="CJ497" i="5"/>
  <c r="CK497" i="5" s="1"/>
  <c r="CJ498" i="5"/>
  <c r="CK498" i="5" s="1"/>
  <c r="CJ499" i="5"/>
  <c r="CK499" i="5" s="1"/>
  <c r="CJ500" i="5"/>
  <c r="CK500" i="5" s="1"/>
  <c r="CJ501" i="5"/>
  <c r="CK501" i="5" s="1"/>
  <c r="CJ502" i="5"/>
  <c r="CK502" i="5" s="1"/>
  <c r="CJ503" i="5"/>
  <c r="CK503" i="5" s="1"/>
  <c r="CJ504" i="5"/>
  <c r="CK504" i="5" s="1"/>
  <c r="CJ505" i="5"/>
  <c r="CK505" i="5" s="1"/>
  <c r="CJ506" i="5"/>
  <c r="CK506" i="5" s="1"/>
  <c r="CJ507" i="5"/>
  <c r="CK507" i="5" s="1"/>
  <c r="CJ508" i="5"/>
  <c r="CK508" i="5" s="1"/>
  <c r="CJ509" i="5"/>
  <c r="CK509" i="5" s="1"/>
  <c r="CJ510" i="5"/>
  <c r="CK510" i="5" s="1"/>
  <c r="CJ511" i="5"/>
  <c r="CK511" i="5" s="1"/>
  <c r="CJ512" i="5"/>
  <c r="CK512" i="5" s="1"/>
  <c r="CJ513" i="5"/>
  <c r="CK513" i="5" s="1"/>
  <c r="CJ514" i="5"/>
  <c r="CK514" i="5" s="1"/>
  <c r="CJ515" i="5"/>
  <c r="CK515" i="5" s="1"/>
  <c r="CJ516" i="5"/>
  <c r="CK516" i="5" s="1"/>
  <c r="CJ517" i="5"/>
  <c r="CK517" i="5" s="1"/>
  <c r="CJ518" i="5"/>
  <c r="CK518" i="5" s="1"/>
  <c r="CJ519" i="5"/>
  <c r="CK519" i="5" s="1"/>
  <c r="CJ520" i="5"/>
  <c r="CK520" i="5" s="1"/>
  <c r="CJ521" i="5"/>
  <c r="CK521" i="5" s="1"/>
  <c r="CJ522" i="5"/>
  <c r="CK522" i="5" s="1"/>
  <c r="CJ523" i="5"/>
  <c r="CK523" i="5" s="1"/>
  <c r="CJ524" i="5"/>
  <c r="CK524" i="5" s="1"/>
  <c r="CJ525" i="5"/>
  <c r="CK525" i="5" s="1"/>
  <c r="CJ526" i="5"/>
  <c r="CK526" i="5" s="1"/>
  <c r="CJ527" i="5"/>
  <c r="CK527" i="5" s="1"/>
  <c r="CJ528" i="5"/>
  <c r="CK528" i="5" s="1"/>
  <c r="CJ529" i="5"/>
  <c r="CK529" i="5" s="1"/>
  <c r="CJ530" i="5"/>
  <c r="CK530" i="5" s="1"/>
  <c r="CJ531" i="5"/>
  <c r="CK531" i="5" s="1"/>
  <c r="CJ532" i="5"/>
  <c r="CK532" i="5" s="1"/>
  <c r="CJ533" i="5"/>
  <c r="CK533" i="5" s="1"/>
  <c r="CJ534" i="5"/>
  <c r="CK534" i="5" s="1"/>
  <c r="CJ535" i="5"/>
  <c r="CK535" i="5" s="1"/>
  <c r="CJ536" i="5"/>
  <c r="CK536" i="5" s="1"/>
  <c r="CJ537" i="5"/>
  <c r="CK537" i="5" s="1"/>
  <c r="CJ538" i="5"/>
  <c r="CK538" i="5" s="1"/>
  <c r="CJ539" i="5"/>
  <c r="CK539" i="5" s="1"/>
  <c r="CJ540" i="5"/>
  <c r="CK540" i="5" s="1"/>
  <c r="CJ541" i="5"/>
  <c r="CK541" i="5" s="1"/>
  <c r="CJ542" i="5"/>
  <c r="CK542" i="5" s="1"/>
  <c r="CJ543" i="5"/>
  <c r="CK543" i="5" s="1"/>
  <c r="CJ544" i="5"/>
  <c r="CK544" i="5" s="1"/>
  <c r="CJ545" i="5"/>
  <c r="CK545" i="5" s="1"/>
  <c r="CJ546" i="5"/>
  <c r="CK546" i="5" s="1"/>
  <c r="CJ547" i="5"/>
  <c r="CK547" i="5" s="1"/>
  <c r="CJ548" i="5"/>
  <c r="CK548" i="5" s="1"/>
  <c r="CJ549" i="5"/>
  <c r="CK549" i="5" s="1"/>
  <c r="CJ550" i="5"/>
  <c r="CK550" i="5" s="1"/>
  <c r="CJ551" i="5"/>
  <c r="CK551" i="5" s="1"/>
  <c r="CJ552" i="5"/>
  <c r="CK552" i="5" s="1"/>
  <c r="CJ553" i="5"/>
  <c r="CK553" i="5" s="1"/>
  <c r="CJ554" i="5"/>
  <c r="CK554" i="5" s="1"/>
  <c r="CJ555" i="5"/>
  <c r="CK555" i="5" s="1"/>
  <c r="CJ556" i="5"/>
  <c r="CK556" i="5" s="1"/>
  <c r="CJ557" i="5"/>
  <c r="CK557" i="5" s="1"/>
  <c r="CJ558" i="5"/>
  <c r="CK558" i="5" s="1"/>
  <c r="CJ559" i="5"/>
  <c r="CK559" i="5" s="1"/>
  <c r="CJ560" i="5"/>
  <c r="CK560" i="5" s="1"/>
  <c r="CJ561" i="5"/>
  <c r="CK561" i="5" s="1"/>
  <c r="CJ562" i="5"/>
  <c r="CK562" i="5" s="1"/>
  <c r="CJ563" i="5"/>
  <c r="CK563" i="5" s="1"/>
  <c r="CJ564" i="5"/>
  <c r="CK564" i="5" s="1"/>
  <c r="CJ565" i="5"/>
  <c r="CK565" i="5" s="1"/>
  <c r="CJ566" i="5"/>
  <c r="CK566" i="5" s="1"/>
  <c r="CJ567" i="5"/>
  <c r="CK567" i="5" s="1"/>
  <c r="CJ568" i="5"/>
  <c r="CK568" i="5" s="1"/>
  <c r="CJ569" i="5"/>
  <c r="CK569" i="5" s="1"/>
  <c r="CJ570" i="5"/>
  <c r="CK570" i="5" s="1"/>
  <c r="CJ571" i="5"/>
  <c r="CK571" i="5" s="1"/>
  <c r="CJ572" i="5"/>
  <c r="CK572" i="5" s="1"/>
  <c r="CJ573" i="5"/>
  <c r="CK573" i="5" s="1"/>
  <c r="CJ574" i="5"/>
  <c r="CK574" i="5" s="1"/>
  <c r="CJ575" i="5"/>
  <c r="CK575" i="5" s="1"/>
  <c r="CJ576" i="5"/>
  <c r="CK576" i="5" s="1"/>
  <c r="CJ577" i="5"/>
  <c r="CK577" i="5" s="1"/>
  <c r="CJ578" i="5"/>
  <c r="CK578" i="5" s="1"/>
  <c r="CJ579" i="5"/>
  <c r="CK579" i="5" s="1"/>
  <c r="CJ580" i="5"/>
  <c r="CK580" i="5" s="1"/>
  <c r="CJ581" i="5"/>
  <c r="CK581" i="5" s="1"/>
  <c r="CJ582" i="5"/>
  <c r="CK582" i="5" s="1"/>
  <c r="CJ583" i="5"/>
  <c r="CK583" i="5" s="1"/>
  <c r="CJ584" i="5"/>
  <c r="CK584" i="5" s="1"/>
  <c r="CJ585" i="5"/>
  <c r="CK585" i="5" s="1"/>
  <c r="CJ586" i="5"/>
  <c r="CK586" i="5" s="1"/>
  <c r="CJ587" i="5"/>
  <c r="CK587" i="5" s="1"/>
  <c r="CJ588" i="5"/>
  <c r="CK588" i="5" s="1"/>
  <c r="CJ589" i="5"/>
  <c r="CK589" i="5" s="1"/>
  <c r="CJ590" i="5"/>
  <c r="CK590" i="5" s="1"/>
  <c r="CJ591" i="5"/>
  <c r="CK591" i="5" s="1"/>
  <c r="CJ592" i="5"/>
  <c r="CK592" i="5" s="1"/>
  <c r="CJ593" i="5"/>
  <c r="CK593" i="5" s="1"/>
  <c r="CJ594" i="5"/>
  <c r="CK594" i="5" s="1"/>
  <c r="CJ595" i="5"/>
  <c r="CK595" i="5" s="1"/>
  <c r="CJ596" i="5"/>
  <c r="CK596" i="5" s="1"/>
  <c r="CJ597" i="5"/>
  <c r="CK597" i="5" s="1"/>
  <c r="CJ598" i="5"/>
  <c r="CK598" i="5" s="1"/>
  <c r="CJ599" i="5"/>
  <c r="CK599" i="5" s="1"/>
  <c r="CJ600" i="5"/>
  <c r="CK600" i="5" s="1"/>
  <c r="CJ601" i="5"/>
  <c r="CK601" i="5" s="1"/>
  <c r="CJ602" i="5"/>
  <c r="CK602" i="5" s="1"/>
  <c r="CJ603" i="5"/>
  <c r="CK603" i="5" s="1"/>
  <c r="CJ604" i="5"/>
  <c r="CK604" i="5" s="1"/>
  <c r="CJ605" i="5"/>
  <c r="CK605" i="5" s="1"/>
  <c r="CJ606" i="5"/>
  <c r="CK606" i="5" s="1"/>
  <c r="CJ607" i="5"/>
  <c r="CK607" i="5" s="1"/>
  <c r="CJ608" i="5"/>
  <c r="CK608" i="5" s="1"/>
  <c r="CJ609" i="5"/>
  <c r="CK609" i="5" s="1"/>
  <c r="CJ610" i="5"/>
  <c r="CK610" i="5" s="1"/>
  <c r="CJ611" i="5"/>
  <c r="CK611" i="5" s="1"/>
  <c r="CJ612" i="5"/>
  <c r="CK612" i="5" s="1"/>
  <c r="CJ613" i="5"/>
  <c r="CK613" i="5" s="1"/>
  <c r="CJ614" i="5"/>
  <c r="CK614" i="5" s="1"/>
  <c r="CJ615" i="5"/>
  <c r="CK615" i="5" s="1"/>
  <c r="CJ616" i="5"/>
  <c r="CK616" i="5" s="1"/>
  <c r="CJ617" i="5"/>
  <c r="CK617" i="5" s="1"/>
  <c r="CJ618" i="5"/>
  <c r="CK618" i="5" s="1"/>
  <c r="CJ619" i="5"/>
  <c r="CK619" i="5" s="1"/>
  <c r="CJ620" i="5"/>
  <c r="CK620" i="5" s="1"/>
  <c r="CJ621" i="5"/>
  <c r="CK621" i="5" s="1"/>
  <c r="CJ622" i="5"/>
  <c r="CK622" i="5" s="1"/>
  <c r="CJ623" i="5"/>
  <c r="CK623" i="5" s="1"/>
  <c r="CJ624" i="5"/>
  <c r="CK624" i="5" s="1"/>
  <c r="CJ625" i="5"/>
  <c r="CK625" i="5" s="1"/>
  <c r="CJ626" i="5"/>
  <c r="CK626" i="5" s="1"/>
  <c r="CJ627" i="5"/>
  <c r="CK627" i="5" s="1"/>
  <c r="CJ628" i="5"/>
  <c r="CK628" i="5" s="1"/>
  <c r="CJ629" i="5"/>
  <c r="CK629" i="5" s="1"/>
  <c r="CJ630" i="5"/>
  <c r="CK630" i="5" s="1"/>
  <c r="CJ631" i="5"/>
  <c r="CK631" i="5" s="1"/>
  <c r="CJ632" i="5"/>
  <c r="CK632" i="5" s="1"/>
  <c r="CJ633" i="5"/>
  <c r="CK633" i="5" s="1"/>
  <c r="CJ634" i="5"/>
  <c r="CK634" i="5" s="1"/>
  <c r="CJ635" i="5"/>
  <c r="CK635" i="5" s="1"/>
  <c r="CJ636" i="5"/>
  <c r="CK636" i="5" s="1"/>
  <c r="CJ637" i="5"/>
  <c r="CK637" i="5" s="1"/>
  <c r="CJ638" i="5"/>
  <c r="CK638" i="5" s="1"/>
  <c r="CJ639" i="5"/>
  <c r="CK639" i="5" s="1"/>
  <c r="CJ640" i="5"/>
  <c r="CK640" i="5" s="1"/>
  <c r="CJ641" i="5"/>
  <c r="CK641" i="5" s="1"/>
  <c r="CJ642" i="5"/>
  <c r="CK642" i="5" s="1"/>
  <c r="CJ643" i="5"/>
  <c r="CK643" i="5" s="1"/>
  <c r="CJ644" i="5"/>
  <c r="CK644" i="5" s="1"/>
  <c r="CJ645" i="5"/>
  <c r="CK645" i="5" s="1"/>
  <c r="CJ646" i="5"/>
  <c r="CK646" i="5" s="1"/>
  <c r="CJ647" i="5"/>
  <c r="CK647" i="5" s="1"/>
  <c r="CJ648" i="5"/>
  <c r="CK648" i="5" s="1"/>
  <c r="CJ649" i="5"/>
  <c r="CK649" i="5" s="1"/>
  <c r="CJ650" i="5"/>
  <c r="CK650" i="5" s="1"/>
  <c r="CJ651" i="5"/>
  <c r="CK651" i="5" s="1"/>
  <c r="CJ652" i="5"/>
  <c r="CK652" i="5" s="1"/>
  <c r="CJ653" i="5"/>
  <c r="CK653" i="5" s="1"/>
  <c r="CJ654" i="5"/>
  <c r="CK654" i="5" s="1"/>
  <c r="CJ655" i="5"/>
  <c r="CK655" i="5" s="1"/>
  <c r="CJ656" i="5"/>
  <c r="CK656" i="5" s="1"/>
  <c r="CJ657" i="5"/>
  <c r="CK657" i="5" s="1"/>
  <c r="CJ658" i="5"/>
  <c r="CK658" i="5" s="1"/>
  <c r="CJ659" i="5"/>
  <c r="CK659" i="5" s="1"/>
  <c r="CJ660" i="5"/>
  <c r="CK660" i="5" s="1"/>
  <c r="CJ661" i="5"/>
  <c r="CK661" i="5" s="1"/>
  <c r="CJ662" i="5"/>
  <c r="CK662" i="5" s="1"/>
  <c r="CJ663" i="5"/>
  <c r="CK663" i="5" s="1"/>
  <c r="CJ664" i="5"/>
  <c r="CK664" i="5" s="1"/>
  <c r="CJ665" i="5"/>
  <c r="CK665" i="5" s="1"/>
  <c r="CJ666" i="5"/>
  <c r="CK666" i="5" s="1"/>
  <c r="CJ667" i="5"/>
  <c r="CK667" i="5" s="1"/>
  <c r="CJ668" i="5"/>
  <c r="CK668" i="5" s="1"/>
  <c r="CJ669" i="5"/>
  <c r="CK669" i="5" s="1"/>
  <c r="CJ670" i="5"/>
  <c r="CK670" i="5" s="1"/>
  <c r="CJ671" i="5"/>
  <c r="CK671" i="5" s="1"/>
  <c r="CJ672" i="5"/>
  <c r="CK672" i="5" s="1"/>
  <c r="CJ673" i="5"/>
  <c r="CK673" i="5" s="1"/>
  <c r="CJ674" i="5"/>
  <c r="CK674" i="5" s="1"/>
  <c r="CJ675" i="5"/>
  <c r="CK675" i="5" s="1"/>
  <c r="CJ676" i="5"/>
  <c r="CK676" i="5" s="1"/>
  <c r="CJ677" i="5"/>
  <c r="CK677" i="5" s="1"/>
  <c r="CJ678" i="5"/>
  <c r="CK678" i="5" s="1"/>
  <c r="CJ679" i="5"/>
  <c r="CK679" i="5" s="1"/>
  <c r="CJ680" i="5"/>
  <c r="CK680" i="5" s="1"/>
  <c r="CJ681" i="5"/>
  <c r="CK681" i="5" s="1"/>
  <c r="CJ682" i="5"/>
  <c r="CK682" i="5" s="1"/>
  <c r="CJ683" i="5"/>
  <c r="CK683" i="5" s="1"/>
  <c r="CJ684" i="5"/>
  <c r="CK684" i="5" s="1"/>
  <c r="CJ685" i="5"/>
  <c r="CK685" i="5" s="1"/>
  <c r="CJ686" i="5"/>
  <c r="CK686" i="5" s="1"/>
  <c r="CJ687" i="5"/>
  <c r="CK687" i="5" s="1"/>
  <c r="CJ688" i="5"/>
  <c r="CK688" i="5" s="1"/>
  <c r="CJ689" i="5"/>
  <c r="CK689" i="5" s="1"/>
  <c r="CJ690" i="5"/>
  <c r="CK690" i="5" s="1"/>
  <c r="CJ691" i="5"/>
  <c r="CK691" i="5" s="1"/>
  <c r="CJ692" i="5"/>
  <c r="CK692" i="5" s="1"/>
  <c r="CJ693" i="5"/>
  <c r="CK693" i="5" s="1"/>
  <c r="CJ694" i="5"/>
  <c r="CK694" i="5" s="1"/>
  <c r="CJ695" i="5"/>
  <c r="CK695" i="5" s="1"/>
  <c r="CJ696" i="5"/>
  <c r="CK696" i="5" s="1"/>
  <c r="CJ697" i="5"/>
  <c r="CK697" i="5" s="1"/>
  <c r="CJ698" i="5"/>
  <c r="CK698" i="5" s="1"/>
  <c r="CJ699" i="5"/>
  <c r="CK699" i="5" s="1"/>
  <c r="CJ700" i="5"/>
  <c r="CK700" i="5" s="1"/>
  <c r="CJ701" i="5"/>
  <c r="CK701" i="5" s="1"/>
  <c r="CJ702" i="5"/>
  <c r="CK702" i="5" s="1"/>
  <c r="CJ703" i="5"/>
  <c r="CK703" i="5" s="1"/>
  <c r="CJ704" i="5"/>
  <c r="CK704" i="5" s="1"/>
  <c r="CJ705" i="5"/>
  <c r="CK705" i="5" s="1"/>
  <c r="CJ706" i="5"/>
  <c r="CK706" i="5" s="1"/>
  <c r="CJ707" i="5"/>
  <c r="CK707" i="5" s="1"/>
  <c r="CJ708" i="5"/>
  <c r="CK708" i="5" s="1"/>
  <c r="CJ709" i="5"/>
  <c r="CK709" i="5" s="1"/>
  <c r="CJ710" i="5"/>
  <c r="CK710" i="5" s="1"/>
  <c r="CJ711" i="5"/>
  <c r="CK711" i="5" s="1"/>
  <c r="CJ712" i="5"/>
  <c r="CK712" i="5" s="1"/>
  <c r="CJ713" i="5"/>
  <c r="CK713" i="5" s="1"/>
  <c r="CJ714" i="5"/>
  <c r="CK714" i="5" s="1"/>
  <c r="CJ715" i="5"/>
  <c r="CK715" i="5" s="1"/>
  <c r="CJ716" i="5"/>
  <c r="CK716" i="5" s="1"/>
  <c r="CJ717" i="5"/>
  <c r="CK717" i="5" s="1"/>
  <c r="CJ718" i="5"/>
  <c r="CK718" i="5" s="1"/>
  <c r="CJ719" i="5"/>
  <c r="CK719" i="5" s="1"/>
  <c r="CJ720" i="5"/>
  <c r="CK720" i="5" s="1"/>
  <c r="CJ721" i="5"/>
  <c r="CK721" i="5" s="1"/>
  <c r="CJ722" i="5"/>
  <c r="CK722" i="5" s="1"/>
  <c r="CJ723" i="5"/>
  <c r="CK723" i="5" s="1"/>
  <c r="CJ724" i="5"/>
  <c r="CK724" i="5" s="1"/>
  <c r="CJ725" i="5"/>
  <c r="CK725" i="5" s="1"/>
  <c r="CJ726" i="5"/>
  <c r="CK726" i="5" s="1"/>
  <c r="CJ727" i="5"/>
  <c r="CK727" i="5" s="1"/>
  <c r="CJ728" i="5"/>
  <c r="CK728" i="5" s="1"/>
  <c r="CJ729" i="5"/>
  <c r="CK729" i="5" s="1"/>
  <c r="CJ730" i="5"/>
  <c r="CK730" i="5" s="1"/>
  <c r="CJ731" i="5"/>
  <c r="CK731" i="5" s="1"/>
  <c r="CJ732" i="5"/>
  <c r="CK732" i="5" s="1"/>
  <c r="CJ733" i="5"/>
  <c r="CK733" i="5" s="1"/>
  <c r="CJ734" i="5"/>
  <c r="CK734" i="5" s="1"/>
  <c r="CJ735" i="5"/>
  <c r="CK735" i="5" s="1"/>
  <c r="CJ736" i="5"/>
  <c r="CK736" i="5" s="1"/>
  <c r="CJ737" i="5"/>
  <c r="CK737" i="5" s="1"/>
  <c r="CJ738" i="5"/>
  <c r="CK738" i="5" s="1"/>
  <c r="CJ739" i="5"/>
  <c r="CK739" i="5" s="1"/>
  <c r="CJ740" i="5"/>
  <c r="CK740" i="5" s="1"/>
  <c r="CJ741" i="5"/>
  <c r="CK741" i="5" s="1"/>
  <c r="CJ742" i="5"/>
  <c r="CK742" i="5" s="1"/>
  <c r="CJ743" i="5"/>
  <c r="CK743" i="5" s="1"/>
  <c r="CJ744" i="5"/>
  <c r="CK744" i="5" s="1"/>
  <c r="CJ745" i="5"/>
  <c r="CK745" i="5" s="1"/>
  <c r="CJ746" i="5"/>
  <c r="CK746" i="5" s="1"/>
  <c r="CJ747" i="5"/>
  <c r="CK747" i="5" s="1"/>
  <c r="CJ748" i="5"/>
  <c r="CK748" i="5" s="1"/>
  <c r="CJ749" i="5"/>
  <c r="CK749" i="5" s="1"/>
  <c r="CJ750" i="5"/>
  <c r="CK750" i="5" s="1"/>
  <c r="CJ751" i="5"/>
  <c r="CK751" i="5" s="1"/>
  <c r="CJ752" i="5"/>
  <c r="CK752" i="5" s="1"/>
  <c r="CJ753" i="5"/>
  <c r="CK753" i="5" s="1"/>
  <c r="CJ754" i="5"/>
  <c r="CK754" i="5" s="1"/>
  <c r="CJ755" i="5"/>
  <c r="CK755" i="5" s="1"/>
  <c r="CJ756" i="5"/>
  <c r="CK756" i="5" s="1"/>
  <c r="CJ757" i="5"/>
  <c r="CK757" i="5" s="1"/>
  <c r="CJ758" i="5"/>
  <c r="CK758" i="5" s="1"/>
  <c r="CJ759" i="5"/>
  <c r="CK759" i="5" s="1"/>
  <c r="CJ760" i="5"/>
  <c r="CK760" i="5" s="1"/>
  <c r="CJ761" i="5"/>
  <c r="CK761" i="5" s="1"/>
  <c r="CJ762" i="5"/>
  <c r="CK762" i="5" s="1"/>
  <c r="CJ763" i="5"/>
  <c r="CK763" i="5" s="1"/>
  <c r="CJ764" i="5"/>
  <c r="CK764" i="5" s="1"/>
  <c r="CJ765" i="5"/>
  <c r="CK765" i="5" s="1"/>
  <c r="CJ766" i="5"/>
  <c r="CK766" i="5" s="1"/>
  <c r="CJ767" i="5"/>
  <c r="CK767" i="5" s="1"/>
  <c r="CJ768" i="5"/>
  <c r="CK768" i="5" s="1"/>
  <c r="CJ769" i="5"/>
  <c r="CK769" i="5" s="1"/>
  <c r="CJ770" i="5"/>
  <c r="CK770" i="5" s="1"/>
  <c r="CJ771" i="5"/>
  <c r="CK771" i="5" s="1"/>
  <c r="CJ772" i="5"/>
  <c r="CK772" i="5" s="1"/>
  <c r="CJ773" i="5"/>
  <c r="CK773" i="5" s="1"/>
  <c r="CJ774" i="5"/>
  <c r="CK774" i="5" s="1"/>
  <c r="CJ775" i="5"/>
  <c r="CK775" i="5" s="1"/>
  <c r="CJ776" i="5"/>
  <c r="CK776" i="5" s="1"/>
  <c r="CJ777" i="5"/>
  <c r="CK777" i="5" s="1"/>
  <c r="CJ778" i="5"/>
  <c r="CK778" i="5" s="1"/>
  <c r="CJ779" i="5"/>
  <c r="CK779" i="5" s="1"/>
  <c r="CJ780" i="5"/>
  <c r="CK780" i="5" s="1"/>
  <c r="CJ781" i="5"/>
  <c r="CK781" i="5" s="1"/>
  <c r="CJ782" i="5"/>
  <c r="CK782" i="5" s="1"/>
  <c r="CJ783" i="5"/>
  <c r="CK783" i="5" s="1"/>
  <c r="CJ784" i="5"/>
  <c r="CK784" i="5" s="1"/>
  <c r="CJ785" i="5"/>
  <c r="CK785" i="5" s="1"/>
  <c r="CJ786" i="5"/>
  <c r="CK786" i="5" s="1"/>
  <c r="CJ787" i="5"/>
  <c r="CK787" i="5" s="1"/>
  <c r="CJ788" i="5"/>
  <c r="CK788" i="5" s="1"/>
  <c r="CJ789" i="5"/>
  <c r="CK789" i="5" s="1"/>
  <c r="CJ790" i="5"/>
  <c r="CK790" i="5" s="1"/>
  <c r="CJ791" i="5"/>
  <c r="CK791" i="5" s="1"/>
  <c r="CJ792" i="5"/>
  <c r="CK792" i="5" s="1"/>
  <c r="CJ793" i="5"/>
  <c r="CK793" i="5" s="1"/>
  <c r="CJ794" i="5"/>
  <c r="CK794" i="5" s="1"/>
  <c r="CJ795" i="5"/>
  <c r="CK795" i="5" s="1"/>
  <c r="CJ796" i="5"/>
  <c r="CK796" i="5" s="1"/>
  <c r="CJ797" i="5"/>
  <c r="CK797" i="5" s="1"/>
  <c r="CJ798" i="5"/>
  <c r="CK798" i="5" s="1"/>
  <c r="CJ799" i="5"/>
  <c r="CK799" i="5" s="1"/>
  <c r="CJ800" i="5"/>
  <c r="CK800" i="5" s="1"/>
  <c r="CJ801" i="5"/>
  <c r="CK801" i="5" s="1"/>
  <c r="CJ802" i="5"/>
  <c r="CK802" i="5" s="1"/>
  <c r="CJ803" i="5"/>
  <c r="CK803" i="5" s="1"/>
  <c r="CJ804" i="5"/>
  <c r="CK804" i="5" s="1"/>
  <c r="CJ805" i="5"/>
  <c r="CK805" i="5" s="1"/>
  <c r="CJ806" i="5"/>
  <c r="CK806" i="5" s="1"/>
  <c r="CJ807" i="5"/>
  <c r="CK807" i="5" s="1"/>
  <c r="CJ808" i="5"/>
  <c r="CK808" i="5" s="1"/>
  <c r="CJ809" i="5"/>
  <c r="CK809" i="5" s="1"/>
  <c r="CJ810" i="5"/>
  <c r="CK810" i="5" s="1"/>
  <c r="CJ811" i="5"/>
  <c r="CK811" i="5" s="1"/>
  <c r="CJ812" i="5"/>
  <c r="CK812" i="5" s="1"/>
  <c r="CJ813" i="5"/>
  <c r="CK813" i="5" s="1"/>
  <c r="CJ814" i="5"/>
  <c r="CK814" i="5" s="1"/>
  <c r="CJ815" i="5"/>
  <c r="CK815" i="5" s="1"/>
  <c r="CJ816" i="5"/>
  <c r="CK816" i="5" s="1"/>
  <c r="CJ817" i="5"/>
  <c r="CK817" i="5" s="1"/>
  <c r="CJ818" i="5"/>
  <c r="CK818" i="5" s="1"/>
  <c r="CJ819" i="5"/>
  <c r="CK819" i="5" s="1"/>
  <c r="CJ820" i="5"/>
  <c r="CK820" i="5" s="1"/>
  <c r="CJ821" i="5"/>
  <c r="CK821" i="5" s="1"/>
  <c r="CJ822" i="5"/>
  <c r="CK822" i="5" s="1"/>
  <c r="CJ823" i="5"/>
  <c r="CK823" i="5" s="1"/>
  <c r="CJ824" i="5"/>
  <c r="CK824" i="5" s="1"/>
  <c r="CJ825" i="5"/>
  <c r="CK825" i="5" s="1"/>
  <c r="CJ826" i="5"/>
  <c r="CK826" i="5" s="1"/>
  <c r="CJ827" i="5"/>
  <c r="CK827" i="5" s="1"/>
  <c r="CJ828" i="5"/>
  <c r="CK828" i="5" s="1"/>
  <c r="CJ829" i="5"/>
  <c r="CK829" i="5" s="1"/>
  <c r="CJ830" i="5"/>
  <c r="CK830" i="5" s="1"/>
  <c r="CJ831" i="5"/>
  <c r="CK831" i="5" s="1"/>
  <c r="CJ832" i="5"/>
  <c r="CK832" i="5" s="1"/>
  <c r="CJ833" i="5"/>
  <c r="CK833" i="5" s="1"/>
  <c r="CJ834" i="5"/>
  <c r="CK834" i="5" s="1"/>
  <c r="CJ835" i="5"/>
  <c r="CK835" i="5" s="1"/>
  <c r="CJ836" i="5"/>
  <c r="CK836" i="5" s="1"/>
  <c r="CJ837" i="5"/>
  <c r="CK837" i="5" s="1"/>
  <c r="CJ838" i="5"/>
  <c r="CK838" i="5" s="1"/>
  <c r="CJ839" i="5"/>
  <c r="CK839" i="5" s="1"/>
  <c r="CJ840" i="5"/>
  <c r="CK840" i="5" s="1"/>
  <c r="CJ841" i="5"/>
  <c r="CK841" i="5" s="1"/>
  <c r="CJ842" i="5"/>
  <c r="CK842" i="5" s="1"/>
  <c r="CJ843" i="5"/>
  <c r="CK843" i="5" s="1"/>
  <c r="CJ844" i="5"/>
  <c r="CK844" i="5" s="1"/>
  <c r="CJ845" i="5"/>
  <c r="CK845" i="5" s="1"/>
  <c r="CJ846" i="5"/>
  <c r="CK846" i="5" s="1"/>
  <c r="CJ847" i="5"/>
  <c r="CK847" i="5" s="1"/>
  <c r="CJ848" i="5"/>
  <c r="CK848" i="5" s="1"/>
  <c r="CJ849" i="5"/>
  <c r="CK849" i="5" s="1"/>
  <c r="CJ850" i="5"/>
  <c r="CK850" i="5" s="1"/>
  <c r="CJ851" i="5"/>
  <c r="CK851" i="5" s="1"/>
  <c r="CJ852" i="5"/>
  <c r="CK852" i="5" s="1"/>
  <c r="CJ853" i="5"/>
  <c r="CK853" i="5" s="1"/>
  <c r="CJ854" i="5"/>
  <c r="CK854" i="5" s="1"/>
  <c r="CJ855" i="5"/>
  <c r="CK855" i="5" s="1"/>
  <c r="CJ856" i="5"/>
  <c r="CK856" i="5" s="1"/>
  <c r="CJ857" i="5"/>
  <c r="CK857" i="5" s="1"/>
  <c r="CJ858" i="5"/>
  <c r="CK858" i="5" s="1"/>
  <c r="CJ859" i="5"/>
  <c r="CK859" i="5" s="1"/>
  <c r="CJ860" i="5"/>
  <c r="CK860" i="5" s="1"/>
  <c r="CJ861" i="5"/>
  <c r="CK861" i="5" s="1"/>
  <c r="CJ862" i="5"/>
  <c r="CK862" i="5" s="1"/>
  <c r="CJ863" i="5"/>
  <c r="CK863" i="5" s="1"/>
  <c r="CJ864" i="5"/>
  <c r="CK864" i="5" s="1"/>
  <c r="CJ865" i="5"/>
  <c r="CK865" i="5" s="1"/>
  <c r="CJ866" i="5"/>
  <c r="CK866" i="5" s="1"/>
  <c r="CJ867" i="5"/>
  <c r="CK867" i="5" s="1"/>
  <c r="CJ868" i="5"/>
  <c r="CK868" i="5" s="1"/>
  <c r="CJ869" i="5"/>
  <c r="CK869" i="5" s="1"/>
  <c r="CJ870" i="5"/>
  <c r="CK870" i="5" s="1"/>
  <c r="CJ871" i="5"/>
  <c r="CK871" i="5" s="1"/>
  <c r="CJ872" i="5"/>
  <c r="CK872" i="5" s="1"/>
  <c r="CJ873" i="5"/>
  <c r="CK873" i="5" s="1"/>
  <c r="CJ874" i="5"/>
  <c r="CK874" i="5" s="1"/>
  <c r="CJ875" i="5"/>
  <c r="CK875" i="5" s="1"/>
  <c r="CJ876" i="5"/>
  <c r="CK876" i="5" s="1"/>
  <c r="CJ877" i="5"/>
  <c r="CK877" i="5" s="1"/>
  <c r="CJ878" i="5"/>
  <c r="CK878" i="5" s="1"/>
  <c r="CJ879" i="5"/>
  <c r="CK879" i="5" s="1"/>
  <c r="CJ880" i="5"/>
  <c r="CK880" i="5" s="1"/>
  <c r="CJ881" i="5"/>
  <c r="CK881" i="5" s="1"/>
  <c r="CJ882" i="5"/>
  <c r="CK882" i="5" s="1"/>
  <c r="CJ883" i="5"/>
  <c r="CK883" i="5" s="1"/>
  <c r="CJ884" i="5"/>
  <c r="CK884" i="5" s="1"/>
  <c r="CJ885" i="5"/>
  <c r="CK885" i="5" s="1"/>
  <c r="CJ886" i="5"/>
  <c r="CK886" i="5" s="1"/>
  <c r="CJ887" i="5"/>
  <c r="CK887" i="5" s="1"/>
  <c r="CJ888" i="5"/>
  <c r="CK888" i="5" s="1"/>
  <c r="CJ889" i="5"/>
  <c r="CK889" i="5" s="1"/>
  <c r="CJ890" i="5"/>
  <c r="CK890" i="5" s="1"/>
  <c r="CJ891" i="5"/>
  <c r="CK891" i="5" s="1"/>
  <c r="CJ892" i="5"/>
  <c r="CK892" i="5" s="1"/>
  <c r="CJ893" i="5"/>
  <c r="CK893" i="5" s="1"/>
  <c r="CJ894" i="5"/>
  <c r="CK894" i="5" s="1"/>
  <c r="CJ895" i="5"/>
  <c r="CK895" i="5" s="1"/>
  <c r="CJ896" i="5"/>
  <c r="CK896" i="5" s="1"/>
  <c r="CJ897" i="5"/>
  <c r="CK897" i="5" s="1"/>
  <c r="CJ898" i="5"/>
  <c r="CK898" i="5" s="1"/>
  <c r="CJ899" i="5"/>
  <c r="CK899" i="5" s="1"/>
  <c r="CJ900" i="5"/>
  <c r="CK900" i="5" s="1"/>
  <c r="CJ901" i="5"/>
  <c r="CK901" i="5" s="1"/>
  <c r="CJ902" i="5"/>
  <c r="CK902" i="5" s="1"/>
  <c r="CJ903" i="5"/>
  <c r="CK903" i="5" s="1"/>
  <c r="CJ904" i="5"/>
  <c r="CK904" i="5" s="1"/>
  <c r="CJ905" i="5"/>
  <c r="CK905" i="5" s="1"/>
  <c r="CJ906" i="5"/>
  <c r="CK906" i="5" s="1"/>
  <c r="CJ907" i="5"/>
  <c r="CK907" i="5" s="1"/>
  <c r="CJ908" i="5"/>
  <c r="CK908" i="5" s="1"/>
  <c r="CJ909" i="5"/>
  <c r="CK909" i="5" s="1"/>
  <c r="CJ910" i="5"/>
  <c r="CK910" i="5" s="1"/>
  <c r="CJ911" i="5"/>
  <c r="CK911" i="5" s="1"/>
  <c r="CJ912" i="5"/>
  <c r="CK912" i="5" s="1"/>
  <c r="CJ913" i="5"/>
  <c r="CK913" i="5" s="1"/>
  <c r="CJ914" i="5"/>
  <c r="CK914" i="5" s="1"/>
  <c r="CJ915" i="5"/>
  <c r="CK915" i="5" s="1"/>
  <c r="CJ916" i="5"/>
  <c r="CK916" i="5" s="1"/>
  <c r="CJ917" i="5"/>
  <c r="CK917" i="5" s="1"/>
  <c r="CJ918" i="5"/>
  <c r="CK918" i="5" s="1"/>
  <c r="CJ919" i="5"/>
  <c r="CK919" i="5" s="1"/>
  <c r="CJ920" i="5"/>
  <c r="CK920" i="5" s="1"/>
  <c r="CJ921" i="5"/>
  <c r="CK921" i="5" s="1"/>
  <c r="CJ922" i="5"/>
  <c r="CK922" i="5" s="1"/>
  <c r="CJ923" i="5"/>
  <c r="CK923" i="5" s="1"/>
  <c r="CJ924" i="5"/>
  <c r="CK924" i="5" s="1"/>
  <c r="CJ925" i="5"/>
  <c r="CK925" i="5" s="1"/>
  <c r="CJ926" i="5"/>
  <c r="CK926" i="5" s="1"/>
  <c r="CJ927" i="5"/>
  <c r="CK927" i="5" s="1"/>
  <c r="CJ928" i="5"/>
  <c r="CK928" i="5" s="1"/>
  <c r="CJ929" i="5"/>
  <c r="CK929" i="5" s="1"/>
  <c r="CJ930" i="5"/>
  <c r="CK930" i="5" s="1"/>
  <c r="CJ931" i="5"/>
  <c r="CK931" i="5" s="1"/>
  <c r="CJ932" i="5"/>
  <c r="CK932" i="5" s="1"/>
  <c r="CJ933" i="5"/>
  <c r="CK933" i="5" s="1"/>
  <c r="CJ934" i="5"/>
  <c r="CK934" i="5" s="1"/>
  <c r="CJ935" i="5"/>
  <c r="CK935" i="5" s="1"/>
  <c r="CJ936" i="5"/>
  <c r="CK936" i="5" s="1"/>
  <c r="CJ937" i="5"/>
  <c r="CK937" i="5" s="1"/>
  <c r="CJ938" i="5"/>
  <c r="CK938" i="5" s="1"/>
  <c r="CJ939" i="5"/>
  <c r="CK939" i="5" s="1"/>
  <c r="CJ940" i="5"/>
  <c r="CK940" i="5" s="1"/>
  <c r="CJ941" i="5"/>
  <c r="CK941" i="5" s="1"/>
  <c r="CJ942" i="5"/>
  <c r="CK942" i="5" s="1"/>
  <c r="CJ943" i="5"/>
  <c r="CK943" i="5" s="1"/>
  <c r="CJ944" i="5"/>
  <c r="CK944" i="5" s="1"/>
  <c r="CJ945" i="5"/>
  <c r="CK945" i="5" s="1"/>
  <c r="CJ946" i="5"/>
  <c r="CK946" i="5" s="1"/>
  <c r="CJ947" i="5"/>
  <c r="CK947" i="5" s="1"/>
  <c r="CJ948" i="5"/>
  <c r="CK948" i="5" s="1"/>
  <c r="CJ949" i="5"/>
  <c r="CK949" i="5" s="1"/>
  <c r="CJ950" i="5"/>
  <c r="CK950" i="5" s="1"/>
  <c r="CJ951" i="5"/>
  <c r="CK951" i="5" s="1"/>
  <c r="CJ952" i="5"/>
  <c r="CK952" i="5" s="1"/>
  <c r="CJ953" i="5"/>
  <c r="CK953" i="5" s="1"/>
  <c r="CJ954" i="5"/>
  <c r="CK954" i="5" s="1"/>
  <c r="CJ955" i="5"/>
  <c r="CK955" i="5" s="1"/>
  <c r="CJ956" i="5"/>
  <c r="CK956" i="5" s="1"/>
  <c r="CJ957" i="5"/>
  <c r="CK957" i="5" s="1"/>
  <c r="CJ958" i="5"/>
  <c r="CK958" i="5" s="1"/>
  <c r="CJ959" i="5"/>
  <c r="CK959" i="5" s="1"/>
  <c r="CJ960" i="5"/>
  <c r="CK960" i="5" s="1"/>
  <c r="CJ961" i="5"/>
  <c r="CK961" i="5" s="1"/>
  <c r="CJ962" i="5"/>
  <c r="CK962" i="5" s="1"/>
  <c r="CJ963" i="5"/>
  <c r="CK963" i="5" s="1"/>
  <c r="CJ964" i="5"/>
  <c r="CK964" i="5" s="1"/>
  <c r="CJ965" i="5"/>
  <c r="CK965" i="5" s="1"/>
  <c r="CJ966" i="5"/>
  <c r="CK966" i="5" s="1"/>
  <c r="CJ967" i="5"/>
  <c r="CK967" i="5" s="1"/>
  <c r="CJ968" i="5"/>
  <c r="CK968" i="5" s="1"/>
  <c r="CJ969" i="5"/>
  <c r="CK969" i="5" s="1"/>
  <c r="CJ970" i="5"/>
  <c r="CK970" i="5" s="1"/>
  <c r="CJ971" i="5"/>
  <c r="CK971" i="5" s="1"/>
  <c r="CJ972" i="5"/>
  <c r="CK972" i="5" s="1"/>
  <c r="CJ973" i="5"/>
  <c r="CK973" i="5" s="1"/>
  <c r="CJ974" i="5"/>
  <c r="CK974" i="5" s="1"/>
  <c r="CJ975" i="5"/>
  <c r="CK975" i="5" s="1"/>
  <c r="CJ976" i="5"/>
  <c r="CK976" i="5" s="1"/>
  <c r="CJ977" i="5"/>
  <c r="CK977" i="5" s="1"/>
  <c r="CJ978" i="5"/>
  <c r="CK978" i="5" s="1"/>
  <c r="CJ979" i="5"/>
  <c r="CK979" i="5" s="1"/>
  <c r="CJ980" i="5"/>
  <c r="CK980" i="5" s="1"/>
  <c r="CJ981" i="5"/>
  <c r="CK981" i="5" s="1"/>
  <c r="CJ982" i="5"/>
  <c r="CK982" i="5" s="1"/>
  <c r="CJ983" i="5"/>
  <c r="CK983" i="5" s="1"/>
  <c r="CJ4" i="5"/>
  <c r="CK4" i="5" s="1"/>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2" i="2"/>
  <c r="BG30" i="5"/>
  <c r="BH30" i="5" s="1"/>
  <c r="BG31" i="5"/>
  <c r="BH31" i="5" s="1"/>
  <c r="BG32" i="5"/>
  <c r="BH32" i="5" s="1"/>
  <c r="BG33" i="5"/>
  <c r="BH33" i="5" s="1"/>
  <c r="BG34" i="5"/>
  <c r="BH34" i="5" s="1"/>
  <c r="BG35" i="5"/>
  <c r="BH35" i="5" s="1"/>
  <c r="BG36" i="5"/>
  <c r="BH36" i="5" s="1"/>
  <c r="BG37" i="5"/>
  <c r="BH37" i="5" s="1"/>
  <c r="BG38" i="5"/>
  <c r="BH38" i="5" s="1"/>
  <c r="BG39" i="5"/>
  <c r="BH39" i="5" s="1"/>
  <c r="BG40" i="5"/>
  <c r="BH40" i="5" s="1"/>
  <c r="BG41" i="5"/>
  <c r="BH41" i="5" s="1"/>
  <c r="BG42" i="5"/>
  <c r="BH42" i="5" s="1"/>
  <c r="BG43" i="5"/>
  <c r="BH43" i="5" s="1"/>
  <c r="BG44" i="5"/>
  <c r="BH44" i="5" s="1"/>
  <c r="BG45" i="5"/>
  <c r="BH45" i="5" s="1"/>
  <c r="BG46" i="5"/>
  <c r="BH46" i="5" s="1"/>
  <c r="BG47" i="5"/>
  <c r="BH47" i="5" s="1"/>
  <c r="BG48" i="5"/>
  <c r="BH48" i="5" s="1"/>
  <c r="BG49" i="5"/>
  <c r="BH49" i="5" s="1"/>
  <c r="BG50" i="5"/>
  <c r="BH50" i="5" s="1"/>
  <c r="BG51" i="5"/>
  <c r="BH51" i="5" s="1"/>
  <c r="BG52" i="5"/>
  <c r="BH52" i="5" s="1"/>
  <c r="BG53" i="5"/>
  <c r="BH53" i="5" s="1"/>
  <c r="BG54" i="5"/>
  <c r="BH54" i="5" s="1"/>
  <c r="BG55" i="5"/>
  <c r="BH55" i="5" s="1"/>
  <c r="BG56" i="5"/>
  <c r="BH56" i="5" s="1"/>
  <c r="BG57" i="5"/>
  <c r="BH57" i="5" s="1"/>
  <c r="BG58" i="5"/>
  <c r="BH58" i="5" s="1"/>
  <c r="BG59" i="5"/>
  <c r="BH59" i="5" s="1"/>
  <c r="BG60" i="5"/>
  <c r="BH60" i="5" s="1"/>
  <c r="BG61" i="5"/>
  <c r="BH61" i="5" s="1"/>
  <c r="BG62" i="5"/>
  <c r="BH62" i="5" s="1"/>
  <c r="BG63" i="5"/>
  <c r="BH63" i="5" s="1"/>
  <c r="BG64" i="5"/>
  <c r="BH64" i="5" s="1"/>
  <c r="BG65" i="5"/>
  <c r="BH65" i="5" s="1"/>
  <c r="BG66" i="5"/>
  <c r="BH66" i="5" s="1"/>
  <c r="BG67" i="5"/>
  <c r="BH67" i="5" s="1"/>
  <c r="BG68" i="5"/>
  <c r="BH68" i="5" s="1"/>
  <c r="BG69" i="5"/>
  <c r="BH69" i="5" s="1"/>
  <c r="BG70" i="5"/>
  <c r="BH70" i="5" s="1"/>
  <c r="BG71" i="5"/>
  <c r="BH71" i="5" s="1"/>
  <c r="BG72" i="5"/>
  <c r="BH72" i="5" s="1"/>
  <c r="BG73" i="5"/>
  <c r="BH73" i="5" s="1"/>
  <c r="BG74" i="5"/>
  <c r="BH74" i="5" s="1"/>
  <c r="BG75" i="5"/>
  <c r="BH75" i="5" s="1"/>
  <c r="BG76" i="5"/>
  <c r="BH76" i="5" s="1"/>
  <c r="BG77" i="5"/>
  <c r="BH77" i="5" s="1"/>
  <c r="BG78" i="5"/>
  <c r="BH78" i="5" s="1"/>
  <c r="BG79" i="5"/>
  <c r="BH79" i="5" s="1"/>
  <c r="BG80" i="5"/>
  <c r="BH80" i="5" s="1"/>
  <c r="BG81" i="5"/>
  <c r="BH81" i="5" s="1"/>
  <c r="BG82" i="5"/>
  <c r="BH82" i="5" s="1"/>
  <c r="BG83" i="5"/>
  <c r="BH83" i="5" s="1"/>
  <c r="BG84" i="5"/>
  <c r="BH84" i="5" s="1"/>
  <c r="BG85" i="5"/>
  <c r="BH85" i="5" s="1"/>
  <c r="BG86" i="5"/>
  <c r="BH86" i="5" s="1"/>
  <c r="BG87" i="5"/>
  <c r="BH87" i="5" s="1"/>
  <c r="BG88" i="5"/>
  <c r="BH88" i="5" s="1"/>
  <c r="BG89" i="5"/>
  <c r="BH89" i="5" s="1"/>
  <c r="BG90" i="5"/>
  <c r="BH90" i="5" s="1"/>
  <c r="BG91" i="5"/>
  <c r="BH91" i="5" s="1"/>
  <c r="BG92" i="5"/>
  <c r="BH92" i="5" s="1"/>
  <c r="BG93" i="5"/>
  <c r="BH93" i="5" s="1"/>
  <c r="BG94" i="5"/>
  <c r="BH94" i="5" s="1"/>
  <c r="BG95" i="5"/>
  <c r="BH95" i="5" s="1"/>
  <c r="BG96" i="5"/>
  <c r="BH96" i="5" s="1"/>
  <c r="BG97" i="5"/>
  <c r="BH97" i="5" s="1"/>
  <c r="BG98" i="5"/>
  <c r="BH98" i="5" s="1"/>
  <c r="BG99" i="5"/>
  <c r="BH99" i="5" s="1"/>
  <c r="BG100" i="5"/>
  <c r="BH100" i="5" s="1"/>
  <c r="BG101" i="5"/>
  <c r="BH101" i="5" s="1"/>
  <c r="BG102" i="5"/>
  <c r="BH102" i="5" s="1"/>
  <c r="BG103" i="5"/>
  <c r="BH103" i="5" s="1"/>
  <c r="BG104" i="5"/>
  <c r="BH104" i="5" s="1"/>
  <c r="BG105" i="5"/>
  <c r="BH105" i="5" s="1"/>
  <c r="BG106" i="5"/>
  <c r="BH106" i="5" s="1"/>
  <c r="BG107" i="5"/>
  <c r="BH107" i="5" s="1"/>
  <c r="BG108" i="5"/>
  <c r="BH108" i="5" s="1"/>
  <c r="BG109" i="5"/>
  <c r="BH109" i="5" s="1"/>
  <c r="BG110" i="5"/>
  <c r="BH110" i="5" s="1"/>
  <c r="BG111" i="5"/>
  <c r="BH111" i="5" s="1"/>
  <c r="BG112" i="5"/>
  <c r="BH112" i="5" s="1"/>
  <c r="BG113" i="5"/>
  <c r="BH113" i="5" s="1"/>
  <c r="BG114" i="5"/>
  <c r="BH114" i="5" s="1"/>
  <c r="BG115" i="5"/>
  <c r="BH115" i="5" s="1"/>
  <c r="BG116" i="5"/>
  <c r="BH116" i="5" s="1"/>
  <c r="BG117" i="5"/>
  <c r="BH117" i="5" s="1"/>
  <c r="BG118" i="5"/>
  <c r="BH118" i="5" s="1"/>
  <c r="BG119" i="5"/>
  <c r="BH119" i="5" s="1"/>
  <c r="BG120" i="5"/>
  <c r="BH120" i="5" s="1"/>
  <c r="BG121" i="5"/>
  <c r="BH121" i="5" s="1"/>
  <c r="BG122" i="5"/>
  <c r="BH122" i="5" s="1"/>
  <c r="BG123" i="5"/>
  <c r="BH123" i="5" s="1"/>
  <c r="BG124" i="5"/>
  <c r="BH124" i="5" s="1"/>
  <c r="BG125" i="5"/>
  <c r="BH125" i="5" s="1"/>
  <c r="BG126" i="5"/>
  <c r="BH126" i="5" s="1"/>
  <c r="BG127" i="5"/>
  <c r="BH127" i="5" s="1"/>
  <c r="BG128" i="5"/>
  <c r="BH128" i="5" s="1"/>
  <c r="BG129" i="5"/>
  <c r="BH129" i="5" s="1"/>
  <c r="BG130" i="5"/>
  <c r="BH130" i="5" s="1"/>
  <c r="BG131" i="5"/>
  <c r="BH131" i="5" s="1"/>
  <c r="BG132" i="5"/>
  <c r="BH132" i="5" s="1"/>
  <c r="BG133" i="5"/>
  <c r="BH133" i="5" s="1"/>
  <c r="BG134" i="5"/>
  <c r="BH134" i="5" s="1"/>
  <c r="BG135" i="5"/>
  <c r="BH135" i="5" s="1"/>
  <c r="BG136" i="5"/>
  <c r="BH136" i="5" s="1"/>
  <c r="BG137" i="5"/>
  <c r="BH137" i="5" s="1"/>
  <c r="BG138" i="5"/>
  <c r="BH138" i="5" s="1"/>
  <c r="BG139" i="5"/>
  <c r="BH139" i="5" s="1"/>
  <c r="BG140" i="5"/>
  <c r="BH140" i="5" s="1"/>
  <c r="BG141" i="5"/>
  <c r="BH141" i="5" s="1"/>
  <c r="BG142" i="5"/>
  <c r="BH142" i="5" s="1"/>
  <c r="BG143" i="5"/>
  <c r="BH143" i="5" s="1"/>
  <c r="BG144" i="5"/>
  <c r="BH144" i="5" s="1"/>
  <c r="BG145" i="5"/>
  <c r="BH145" i="5" s="1"/>
  <c r="BG146" i="5"/>
  <c r="BH146" i="5" s="1"/>
  <c r="BG147" i="5"/>
  <c r="BH147" i="5" s="1"/>
  <c r="BG148" i="5"/>
  <c r="BH148" i="5" s="1"/>
  <c r="BG149" i="5"/>
  <c r="BH149" i="5" s="1"/>
  <c r="BG150" i="5"/>
  <c r="BH150" i="5" s="1"/>
  <c r="BG151" i="5"/>
  <c r="BH151" i="5" s="1"/>
  <c r="BG152" i="5"/>
  <c r="BH152" i="5" s="1"/>
  <c r="BG153" i="5"/>
  <c r="BH153" i="5" s="1"/>
  <c r="BG154" i="5"/>
  <c r="BH154" i="5" s="1"/>
  <c r="BG155" i="5"/>
  <c r="BH155" i="5" s="1"/>
  <c r="BG156" i="5"/>
  <c r="BH156" i="5" s="1"/>
  <c r="BG157" i="5"/>
  <c r="BH157" i="5" s="1"/>
  <c r="BG158" i="5"/>
  <c r="BH158" i="5" s="1"/>
  <c r="BG159" i="5"/>
  <c r="BH159" i="5" s="1"/>
  <c r="BG160" i="5"/>
  <c r="BH160" i="5" s="1"/>
  <c r="BG161" i="5"/>
  <c r="BH161" i="5" s="1"/>
  <c r="BG162" i="5"/>
  <c r="BH162" i="5" s="1"/>
  <c r="BG163" i="5"/>
  <c r="BH163" i="5" s="1"/>
  <c r="BG164" i="5"/>
  <c r="BH164" i="5" s="1"/>
  <c r="BG165" i="5"/>
  <c r="BH165" i="5" s="1"/>
  <c r="BG166" i="5"/>
  <c r="BH166" i="5" s="1"/>
  <c r="BG167" i="5"/>
  <c r="BH167" i="5" s="1"/>
  <c r="BG168" i="5"/>
  <c r="BH168" i="5" s="1"/>
  <c r="BG169" i="5"/>
  <c r="BH169" i="5" s="1"/>
  <c r="BG170" i="5"/>
  <c r="BH170" i="5" s="1"/>
  <c r="BG171" i="5"/>
  <c r="BH171" i="5" s="1"/>
  <c r="BG172" i="5"/>
  <c r="BH172" i="5" s="1"/>
  <c r="BG173" i="5"/>
  <c r="BH173" i="5" s="1"/>
  <c r="BG174" i="5"/>
  <c r="BH174" i="5" s="1"/>
  <c r="BG175" i="5"/>
  <c r="BH175" i="5" s="1"/>
  <c r="BG176" i="5"/>
  <c r="BH176" i="5" s="1"/>
  <c r="BG177" i="5"/>
  <c r="BH177" i="5" s="1"/>
  <c r="BG178" i="5"/>
  <c r="BH178" i="5" s="1"/>
  <c r="BG179" i="5"/>
  <c r="BH179" i="5" s="1"/>
  <c r="BG180" i="5"/>
  <c r="BH180" i="5" s="1"/>
  <c r="BG181" i="5"/>
  <c r="BH181" i="5" s="1"/>
  <c r="BG182" i="5"/>
  <c r="BH182" i="5" s="1"/>
  <c r="BG183" i="5"/>
  <c r="BH183" i="5" s="1"/>
  <c r="BG184" i="5"/>
  <c r="BH184" i="5" s="1"/>
  <c r="BG185" i="5"/>
  <c r="BH185" i="5" s="1"/>
  <c r="BG186" i="5"/>
  <c r="BH186" i="5" s="1"/>
  <c r="BG187" i="5"/>
  <c r="BH187" i="5" s="1"/>
  <c r="BG188" i="5"/>
  <c r="BH188" i="5" s="1"/>
  <c r="BG189" i="5"/>
  <c r="BH189" i="5" s="1"/>
  <c r="BG190" i="5"/>
  <c r="BH190" i="5" s="1"/>
  <c r="BG191" i="5"/>
  <c r="BH191" i="5" s="1"/>
  <c r="BG192" i="5"/>
  <c r="BH192" i="5" s="1"/>
  <c r="BG193" i="5"/>
  <c r="BH193" i="5" s="1"/>
  <c r="BG194" i="5"/>
  <c r="BH194" i="5" s="1"/>
  <c r="BG195" i="5"/>
  <c r="BH195" i="5" s="1"/>
  <c r="BG196" i="5"/>
  <c r="BH196" i="5" s="1"/>
  <c r="BG197" i="5"/>
  <c r="BH197" i="5" s="1"/>
  <c r="BG198" i="5"/>
  <c r="BH198" i="5" s="1"/>
  <c r="BG199" i="5"/>
  <c r="BH199" i="5" s="1"/>
  <c r="BG200" i="5"/>
  <c r="BH200" i="5" s="1"/>
  <c r="BG201" i="5"/>
  <c r="BH201" i="5" s="1"/>
  <c r="BG202" i="5"/>
  <c r="BH202" i="5" s="1"/>
  <c r="BG203" i="5"/>
  <c r="BH203" i="5" s="1"/>
  <c r="BG204" i="5"/>
  <c r="BH204" i="5" s="1"/>
  <c r="BG205" i="5"/>
  <c r="BH205" i="5" s="1"/>
  <c r="BG206" i="5"/>
  <c r="BH206" i="5" s="1"/>
  <c r="BG207" i="5"/>
  <c r="BH207" i="5" s="1"/>
  <c r="BG208" i="5"/>
  <c r="BH208" i="5" s="1"/>
  <c r="BG209" i="5"/>
  <c r="BH209" i="5" s="1"/>
  <c r="BG210" i="5"/>
  <c r="BH210" i="5" s="1"/>
  <c r="BG211" i="5"/>
  <c r="BH211" i="5" s="1"/>
  <c r="BG212" i="5"/>
  <c r="BH212" i="5" s="1"/>
  <c r="BG213" i="5"/>
  <c r="BH213" i="5" s="1"/>
  <c r="BG214" i="5"/>
  <c r="BH214" i="5" s="1"/>
  <c r="BG215" i="5"/>
  <c r="BH215" i="5" s="1"/>
  <c r="BG216" i="5"/>
  <c r="BH216" i="5" s="1"/>
  <c r="BG217" i="5"/>
  <c r="BH217" i="5" s="1"/>
  <c r="BG218" i="5"/>
  <c r="BH218" i="5" s="1"/>
  <c r="BG219" i="5"/>
  <c r="BH219" i="5" s="1"/>
  <c r="BG220" i="5"/>
  <c r="BH220" i="5" s="1"/>
  <c r="BG221" i="5"/>
  <c r="BH221" i="5" s="1"/>
  <c r="BG222" i="5"/>
  <c r="BH222" i="5" s="1"/>
  <c r="BG223" i="5"/>
  <c r="BH223" i="5" s="1"/>
  <c r="BG224" i="5"/>
  <c r="BH224" i="5" s="1"/>
  <c r="BG225" i="5"/>
  <c r="BH225" i="5" s="1"/>
  <c r="BG226" i="5"/>
  <c r="BH226" i="5" s="1"/>
  <c r="BG227" i="5"/>
  <c r="BH227" i="5" s="1"/>
  <c r="BG228" i="5"/>
  <c r="BH228" i="5" s="1"/>
  <c r="BG229" i="5"/>
  <c r="BH229" i="5" s="1"/>
  <c r="BG230" i="5"/>
  <c r="BH230" i="5" s="1"/>
  <c r="BG231" i="5"/>
  <c r="BH231" i="5" s="1"/>
  <c r="BG232" i="5"/>
  <c r="BH232" i="5" s="1"/>
  <c r="BG233" i="5"/>
  <c r="BH233" i="5" s="1"/>
  <c r="BG234" i="5"/>
  <c r="BH234" i="5" s="1"/>
  <c r="BG235" i="5"/>
  <c r="BH235" i="5" s="1"/>
  <c r="BG236" i="5"/>
  <c r="BH236" i="5" s="1"/>
  <c r="BG237" i="5"/>
  <c r="BH237" i="5" s="1"/>
  <c r="BG238" i="5"/>
  <c r="BH238" i="5" s="1"/>
  <c r="BG239" i="5"/>
  <c r="BH239" i="5" s="1"/>
  <c r="BG240" i="5"/>
  <c r="BH240" i="5" s="1"/>
  <c r="BG241" i="5"/>
  <c r="BH241" i="5" s="1"/>
  <c r="BG242" i="5"/>
  <c r="BH242" i="5" s="1"/>
  <c r="BG243" i="5"/>
  <c r="BH243" i="5" s="1"/>
  <c r="BG244" i="5"/>
  <c r="BH244" i="5" s="1"/>
  <c r="BG245" i="5"/>
  <c r="BH245" i="5" s="1"/>
  <c r="BG246" i="5"/>
  <c r="BH246" i="5" s="1"/>
  <c r="BG247" i="5"/>
  <c r="BH247" i="5" s="1"/>
  <c r="BG248" i="5"/>
  <c r="BH248" i="5" s="1"/>
  <c r="BG249" i="5"/>
  <c r="BH249" i="5" s="1"/>
  <c r="BG250" i="5"/>
  <c r="BH250" i="5" s="1"/>
  <c r="BG251" i="5"/>
  <c r="BH251" i="5" s="1"/>
  <c r="BG252" i="5"/>
  <c r="BH252" i="5" s="1"/>
  <c r="BG253" i="5"/>
  <c r="BH253" i="5" s="1"/>
  <c r="BG254" i="5"/>
  <c r="BH254" i="5" s="1"/>
  <c r="BG255" i="5"/>
  <c r="BH255" i="5" s="1"/>
  <c r="BG256" i="5"/>
  <c r="BH256" i="5" s="1"/>
  <c r="BG257" i="5"/>
  <c r="BH257" i="5" s="1"/>
  <c r="BG258" i="5"/>
  <c r="BH258" i="5" s="1"/>
  <c r="BG259" i="5"/>
  <c r="BH259" i="5" s="1"/>
  <c r="BG260" i="5"/>
  <c r="BH260" i="5" s="1"/>
  <c r="BG261" i="5"/>
  <c r="BH261" i="5" s="1"/>
  <c r="BG262" i="5"/>
  <c r="BH262" i="5" s="1"/>
  <c r="BG263" i="5"/>
  <c r="BH263" i="5" s="1"/>
  <c r="BG264" i="5"/>
  <c r="BH264" i="5" s="1"/>
  <c r="BG265" i="5"/>
  <c r="BH265" i="5" s="1"/>
  <c r="BG266" i="5"/>
  <c r="BH266" i="5" s="1"/>
  <c r="BG267" i="5"/>
  <c r="BH267" i="5" s="1"/>
  <c r="BG268" i="5"/>
  <c r="BH268" i="5" s="1"/>
  <c r="BG269" i="5"/>
  <c r="BH269" i="5" s="1"/>
  <c r="BG270" i="5"/>
  <c r="BH270" i="5" s="1"/>
  <c r="BG271" i="5"/>
  <c r="BH271" i="5" s="1"/>
  <c r="BG272" i="5"/>
  <c r="BH272" i="5" s="1"/>
  <c r="BG273" i="5"/>
  <c r="BH273" i="5" s="1"/>
  <c r="BG274" i="5"/>
  <c r="BH274" i="5" s="1"/>
  <c r="BG275" i="5"/>
  <c r="BH275" i="5" s="1"/>
  <c r="BG276" i="5"/>
  <c r="BH276" i="5" s="1"/>
  <c r="BG277" i="5"/>
  <c r="BH277" i="5" s="1"/>
  <c r="BG278" i="5"/>
  <c r="BH278" i="5" s="1"/>
  <c r="BG279" i="5"/>
  <c r="BH279" i="5" s="1"/>
  <c r="BG280" i="5"/>
  <c r="BH280" i="5" s="1"/>
  <c r="BG281" i="5"/>
  <c r="BH281" i="5" s="1"/>
  <c r="BG282" i="5"/>
  <c r="BH282" i="5" s="1"/>
  <c r="BG283" i="5"/>
  <c r="BH283" i="5" s="1"/>
  <c r="BG284" i="5"/>
  <c r="BH284" i="5" s="1"/>
  <c r="BG285" i="5"/>
  <c r="BH285" i="5" s="1"/>
  <c r="BG286" i="5"/>
  <c r="BH286" i="5" s="1"/>
  <c r="BG287" i="5"/>
  <c r="BH287" i="5" s="1"/>
  <c r="BG288" i="5"/>
  <c r="BH288" i="5" s="1"/>
  <c r="BG289" i="5"/>
  <c r="BH289" i="5" s="1"/>
  <c r="BG290" i="5"/>
  <c r="BH290" i="5" s="1"/>
  <c r="BG291" i="5"/>
  <c r="BH291" i="5" s="1"/>
  <c r="BG292" i="5"/>
  <c r="BH292" i="5" s="1"/>
  <c r="BG293" i="5"/>
  <c r="BH293" i="5" s="1"/>
  <c r="BG294" i="5"/>
  <c r="BH294" i="5" s="1"/>
  <c r="BG295" i="5"/>
  <c r="BH295" i="5" s="1"/>
  <c r="BG296" i="5"/>
  <c r="BH296" i="5" s="1"/>
  <c r="BG297" i="5"/>
  <c r="BH297" i="5" s="1"/>
  <c r="BG298" i="5"/>
  <c r="BH298" i="5" s="1"/>
  <c r="BG299" i="5"/>
  <c r="BH299" i="5" s="1"/>
  <c r="BG300" i="5"/>
  <c r="BH300" i="5" s="1"/>
  <c r="BG301" i="5"/>
  <c r="BH301" i="5" s="1"/>
  <c r="BG302" i="5"/>
  <c r="BH302" i="5" s="1"/>
  <c r="BG303" i="5"/>
  <c r="BH303" i="5" s="1"/>
  <c r="BG304" i="5"/>
  <c r="BH304" i="5" s="1"/>
  <c r="BG305" i="5"/>
  <c r="BH305" i="5" s="1"/>
  <c r="BG306" i="5"/>
  <c r="BH306" i="5" s="1"/>
  <c r="BG307" i="5"/>
  <c r="BH307" i="5" s="1"/>
  <c r="BG308" i="5"/>
  <c r="BH308" i="5" s="1"/>
  <c r="BG309" i="5"/>
  <c r="BH309" i="5" s="1"/>
  <c r="BG310" i="5"/>
  <c r="BH310" i="5" s="1"/>
  <c r="BG311" i="5"/>
  <c r="BH311" i="5" s="1"/>
  <c r="BG312" i="5"/>
  <c r="BH312" i="5" s="1"/>
  <c r="BG313" i="5"/>
  <c r="BH313" i="5" s="1"/>
  <c r="BG314" i="5"/>
  <c r="BH314" i="5" s="1"/>
  <c r="BG315" i="5"/>
  <c r="BH315" i="5" s="1"/>
  <c r="BG316" i="5"/>
  <c r="BH316" i="5" s="1"/>
  <c r="BG317" i="5"/>
  <c r="BH317" i="5" s="1"/>
  <c r="BG318" i="5"/>
  <c r="BH318" i="5" s="1"/>
  <c r="BG319" i="5"/>
  <c r="BH319" i="5" s="1"/>
  <c r="BG320" i="5"/>
  <c r="BH320" i="5" s="1"/>
  <c r="BG321" i="5"/>
  <c r="BH321" i="5" s="1"/>
  <c r="BG322" i="5"/>
  <c r="BH322" i="5" s="1"/>
  <c r="BG323" i="5"/>
  <c r="BH323" i="5" s="1"/>
  <c r="BG324" i="5"/>
  <c r="BH324" i="5" s="1"/>
  <c r="BG325" i="5"/>
  <c r="BH325" i="5" s="1"/>
  <c r="BG326" i="5"/>
  <c r="BH326" i="5" s="1"/>
  <c r="BG327" i="5"/>
  <c r="BH327" i="5" s="1"/>
  <c r="BG328" i="5"/>
  <c r="BH328" i="5" s="1"/>
  <c r="BG329" i="5"/>
  <c r="BH329" i="5" s="1"/>
  <c r="BG330" i="5"/>
  <c r="BH330" i="5" s="1"/>
  <c r="BG331" i="5"/>
  <c r="BH331" i="5" s="1"/>
  <c r="BG332" i="5"/>
  <c r="BH332" i="5" s="1"/>
  <c r="BG333" i="5"/>
  <c r="BH333" i="5" s="1"/>
  <c r="BG334" i="5"/>
  <c r="BH334" i="5" s="1"/>
  <c r="BG335" i="5"/>
  <c r="BH335" i="5" s="1"/>
  <c r="BG336" i="5"/>
  <c r="BH336" i="5" s="1"/>
  <c r="BG337" i="5"/>
  <c r="BH337" i="5" s="1"/>
  <c r="BG338" i="5"/>
  <c r="BH338" i="5" s="1"/>
  <c r="BG339" i="5"/>
  <c r="BH339" i="5" s="1"/>
  <c r="BG340" i="5"/>
  <c r="BH340" i="5" s="1"/>
  <c r="BG341" i="5"/>
  <c r="BH341" i="5" s="1"/>
  <c r="BG342" i="5"/>
  <c r="BH342" i="5" s="1"/>
  <c r="BG343" i="5"/>
  <c r="BH343" i="5" s="1"/>
  <c r="BG344" i="5"/>
  <c r="BH344" i="5" s="1"/>
  <c r="BG345" i="5"/>
  <c r="BH345" i="5" s="1"/>
  <c r="BG346" i="5"/>
  <c r="BH346" i="5" s="1"/>
  <c r="BG347" i="5"/>
  <c r="BH347" i="5" s="1"/>
  <c r="BG348" i="5"/>
  <c r="BH348" i="5" s="1"/>
  <c r="BG349" i="5"/>
  <c r="BH349" i="5" s="1"/>
  <c r="BG350" i="5"/>
  <c r="BH350" i="5" s="1"/>
  <c r="BG351" i="5"/>
  <c r="BH351" i="5" s="1"/>
  <c r="BG352" i="5"/>
  <c r="BH352" i="5" s="1"/>
  <c r="BG353" i="5"/>
  <c r="BH353" i="5" s="1"/>
  <c r="BG354" i="5"/>
  <c r="BH354" i="5" s="1"/>
  <c r="BG355" i="5"/>
  <c r="BH355" i="5" s="1"/>
  <c r="BG356" i="5"/>
  <c r="BH356" i="5" s="1"/>
  <c r="BG357" i="5"/>
  <c r="BH357" i="5" s="1"/>
  <c r="BG358" i="5"/>
  <c r="BH358" i="5" s="1"/>
  <c r="BG359" i="5"/>
  <c r="BH359" i="5" s="1"/>
  <c r="BG360" i="5"/>
  <c r="BH360" i="5" s="1"/>
  <c r="BG361" i="5"/>
  <c r="BH361" i="5" s="1"/>
  <c r="BG362" i="5"/>
  <c r="BH362" i="5" s="1"/>
  <c r="BG363" i="5"/>
  <c r="BH363" i="5" s="1"/>
  <c r="BG364" i="5"/>
  <c r="BH364" i="5" s="1"/>
  <c r="BG365" i="5"/>
  <c r="BH365" i="5" s="1"/>
  <c r="BG366" i="5"/>
  <c r="BH366" i="5" s="1"/>
  <c r="BG367" i="5"/>
  <c r="BH367" i="5" s="1"/>
  <c r="BG368" i="5"/>
  <c r="BH368" i="5" s="1"/>
  <c r="BG369" i="5"/>
  <c r="BH369" i="5" s="1"/>
  <c r="BG370" i="5"/>
  <c r="BH370" i="5" s="1"/>
  <c r="BG371" i="5"/>
  <c r="BH371" i="5" s="1"/>
  <c r="BG372" i="5"/>
  <c r="BH372" i="5" s="1"/>
  <c r="BG373" i="5"/>
  <c r="BH373" i="5" s="1"/>
  <c r="BG374" i="5"/>
  <c r="BH374" i="5" s="1"/>
  <c r="BG375" i="5"/>
  <c r="BH375" i="5" s="1"/>
  <c r="BG376" i="5"/>
  <c r="BH376" i="5" s="1"/>
  <c r="BG377" i="5"/>
  <c r="BH377" i="5" s="1"/>
  <c r="BG378" i="5"/>
  <c r="BH378" i="5" s="1"/>
  <c r="BG379" i="5"/>
  <c r="BH379" i="5" s="1"/>
  <c r="BG380" i="5"/>
  <c r="BH380" i="5" s="1"/>
  <c r="BG381" i="5"/>
  <c r="BH381" i="5" s="1"/>
  <c r="BG382" i="5"/>
  <c r="BH382" i="5" s="1"/>
  <c r="BG383" i="5"/>
  <c r="BH383" i="5" s="1"/>
  <c r="BG384" i="5"/>
  <c r="BH384" i="5" s="1"/>
  <c r="BG385" i="5"/>
  <c r="BH385" i="5" s="1"/>
  <c r="BG386" i="5"/>
  <c r="BH386" i="5" s="1"/>
  <c r="BG387" i="5"/>
  <c r="BH387" i="5" s="1"/>
  <c r="BG388" i="5"/>
  <c r="BH388" i="5" s="1"/>
  <c r="BG389" i="5"/>
  <c r="BH389" i="5" s="1"/>
  <c r="BG390" i="5"/>
  <c r="BH390" i="5" s="1"/>
  <c r="BG391" i="5"/>
  <c r="BH391" i="5" s="1"/>
  <c r="BG392" i="5"/>
  <c r="BH392" i="5" s="1"/>
  <c r="BG393" i="5"/>
  <c r="BH393" i="5" s="1"/>
  <c r="BG394" i="5"/>
  <c r="BH394" i="5" s="1"/>
  <c r="BG395" i="5"/>
  <c r="BH395" i="5" s="1"/>
  <c r="BG396" i="5"/>
  <c r="BH396" i="5" s="1"/>
  <c r="BG397" i="5"/>
  <c r="BH397" i="5" s="1"/>
  <c r="BG398" i="5"/>
  <c r="BH398" i="5" s="1"/>
  <c r="BG399" i="5"/>
  <c r="BH399" i="5" s="1"/>
  <c r="BG400" i="5"/>
  <c r="BH400" i="5" s="1"/>
  <c r="BG401" i="5"/>
  <c r="BH401" i="5" s="1"/>
  <c r="BG402" i="5"/>
  <c r="BH402" i="5" s="1"/>
  <c r="BG403" i="5"/>
  <c r="BH403" i="5" s="1"/>
  <c r="BG404" i="5"/>
  <c r="BH404" i="5" s="1"/>
  <c r="BG405" i="5"/>
  <c r="BH405" i="5" s="1"/>
  <c r="BG406" i="5"/>
  <c r="BH406" i="5" s="1"/>
  <c r="BG407" i="5"/>
  <c r="BH407" i="5" s="1"/>
  <c r="BG408" i="5"/>
  <c r="BH408" i="5" s="1"/>
  <c r="BG409" i="5"/>
  <c r="BH409" i="5" s="1"/>
  <c r="BG410" i="5"/>
  <c r="BH410" i="5" s="1"/>
  <c r="BG411" i="5"/>
  <c r="BH411" i="5" s="1"/>
  <c r="BG412" i="5"/>
  <c r="BH412" i="5" s="1"/>
  <c r="BG413" i="5"/>
  <c r="BH413" i="5" s="1"/>
  <c r="BG414" i="5"/>
  <c r="BH414" i="5" s="1"/>
  <c r="BG415" i="5"/>
  <c r="BH415" i="5" s="1"/>
  <c r="BG416" i="5"/>
  <c r="BH416" i="5" s="1"/>
  <c r="BG417" i="5"/>
  <c r="BH417" i="5" s="1"/>
  <c r="BG418" i="5"/>
  <c r="BH418" i="5" s="1"/>
  <c r="BG419" i="5"/>
  <c r="BH419" i="5" s="1"/>
  <c r="BG420" i="5"/>
  <c r="BH420" i="5" s="1"/>
  <c r="BG421" i="5"/>
  <c r="BH421" i="5" s="1"/>
  <c r="BG422" i="5"/>
  <c r="BH422" i="5" s="1"/>
  <c r="BG423" i="5"/>
  <c r="BH423" i="5" s="1"/>
  <c r="BG424" i="5"/>
  <c r="BH424" i="5" s="1"/>
  <c r="BG425" i="5"/>
  <c r="BH425" i="5" s="1"/>
  <c r="BG426" i="5"/>
  <c r="BH426" i="5" s="1"/>
  <c r="BG427" i="5"/>
  <c r="BH427" i="5" s="1"/>
  <c r="BG428" i="5"/>
  <c r="BH428" i="5" s="1"/>
  <c r="BG429" i="5"/>
  <c r="BH429" i="5" s="1"/>
  <c r="BG430" i="5"/>
  <c r="BH430" i="5" s="1"/>
  <c r="BG431" i="5"/>
  <c r="BH431" i="5" s="1"/>
  <c r="BG432" i="5"/>
  <c r="BH432" i="5" s="1"/>
  <c r="BG433" i="5"/>
  <c r="BH433" i="5" s="1"/>
  <c r="BG434" i="5"/>
  <c r="BH434" i="5" s="1"/>
  <c r="BG435" i="5"/>
  <c r="BH435" i="5" s="1"/>
  <c r="BG436" i="5"/>
  <c r="BH436" i="5" s="1"/>
  <c r="BG437" i="5"/>
  <c r="BH437" i="5" s="1"/>
  <c r="BG438" i="5"/>
  <c r="BH438" i="5" s="1"/>
  <c r="BG439" i="5"/>
  <c r="BH439" i="5" s="1"/>
  <c r="BG440" i="5"/>
  <c r="BH440" i="5" s="1"/>
  <c r="BG441" i="5"/>
  <c r="BH441" i="5" s="1"/>
  <c r="BG442" i="5"/>
  <c r="BH442" i="5" s="1"/>
  <c r="BG443" i="5"/>
  <c r="BH443" i="5" s="1"/>
  <c r="BG444" i="5"/>
  <c r="BH444" i="5" s="1"/>
  <c r="BG445" i="5"/>
  <c r="BH445" i="5" s="1"/>
  <c r="BG446" i="5"/>
  <c r="BH446" i="5" s="1"/>
  <c r="BG447" i="5"/>
  <c r="BH447" i="5" s="1"/>
  <c r="BG448" i="5"/>
  <c r="BH448" i="5" s="1"/>
  <c r="BG449" i="5"/>
  <c r="BH449" i="5" s="1"/>
  <c r="BG450" i="5"/>
  <c r="BH450" i="5" s="1"/>
  <c r="BG451" i="5"/>
  <c r="BH451" i="5" s="1"/>
  <c r="BG452" i="5"/>
  <c r="BH452" i="5" s="1"/>
  <c r="BG453" i="5"/>
  <c r="BH453" i="5" s="1"/>
  <c r="BG454" i="5"/>
  <c r="BH454" i="5" s="1"/>
  <c r="BG455" i="5"/>
  <c r="BH455" i="5" s="1"/>
  <c r="BG456" i="5"/>
  <c r="BH456" i="5" s="1"/>
  <c r="BG457" i="5"/>
  <c r="BH457" i="5" s="1"/>
  <c r="BG458" i="5"/>
  <c r="BH458" i="5" s="1"/>
  <c r="BG459" i="5"/>
  <c r="BH459" i="5" s="1"/>
  <c r="BG460" i="5"/>
  <c r="BH460" i="5" s="1"/>
  <c r="BG461" i="5"/>
  <c r="BH461" i="5" s="1"/>
  <c r="BG462" i="5"/>
  <c r="BH462" i="5" s="1"/>
  <c r="BG463" i="5"/>
  <c r="BH463" i="5" s="1"/>
  <c r="BG464" i="5"/>
  <c r="BH464" i="5" s="1"/>
  <c r="BG465" i="5"/>
  <c r="BH465" i="5" s="1"/>
  <c r="BG466" i="5"/>
  <c r="BH466" i="5" s="1"/>
  <c r="BG467" i="5"/>
  <c r="BH467" i="5" s="1"/>
  <c r="BG468" i="5"/>
  <c r="BH468" i="5" s="1"/>
  <c r="BG469" i="5"/>
  <c r="BH469" i="5" s="1"/>
  <c r="BG470" i="5"/>
  <c r="BH470" i="5" s="1"/>
  <c r="BG471" i="5"/>
  <c r="BH471" i="5" s="1"/>
  <c r="BG472" i="5"/>
  <c r="BH472" i="5" s="1"/>
  <c r="BG473" i="5"/>
  <c r="BH473" i="5" s="1"/>
  <c r="BG474" i="5"/>
  <c r="BH474" i="5" s="1"/>
  <c r="BG475" i="5"/>
  <c r="BH475" i="5" s="1"/>
  <c r="BG476" i="5"/>
  <c r="BH476" i="5" s="1"/>
  <c r="BG477" i="5"/>
  <c r="BH477" i="5" s="1"/>
  <c r="BG478" i="5"/>
  <c r="BH478" i="5" s="1"/>
  <c r="BG479" i="5"/>
  <c r="BH479" i="5" s="1"/>
  <c r="BG480" i="5"/>
  <c r="BH480" i="5" s="1"/>
  <c r="BG481" i="5"/>
  <c r="BH481" i="5" s="1"/>
  <c r="BG482" i="5"/>
  <c r="BH482" i="5" s="1"/>
  <c r="BG483" i="5"/>
  <c r="BH483" i="5" s="1"/>
  <c r="BG484" i="5"/>
  <c r="BH484" i="5" s="1"/>
  <c r="BG485" i="5"/>
  <c r="BH485" i="5" s="1"/>
  <c r="BG486" i="5"/>
  <c r="BH486" i="5" s="1"/>
  <c r="BG487" i="5"/>
  <c r="BH487" i="5" s="1"/>
  <c r="BG488" i="5"/>
  <c r="BH488" i="5" s="1"/>
  <c r="BG489" i="5"/>
  <c r="BH489" i="5" s="1"/>
  <c r="BG490" i="5"/>
  <c r="BH490" i="5" s="1"/>
  <c r="BG491" i="5"/>
  <c r="BH491" i="5" s="1"/>
  <c r="BG492" i="5"/>
  <c r="BH492" i="5" s="1"/>
  <c r="BG493" i="5"/>
  <c r="BH493" i="5" s="1"/>
  <c r="BG494" i="5"/>
  <c r="BH494" i="5" s="1"/>
  <c r="BG495" i="5"/>
  <c r="BH495" i="5" s="1"/>
  <c r="BG496" i="5"/>
  <c r="BH496" i="5" s="1"/>
  <c r="BG497" i="5"/>
  <c r="BH497" i="5" s="1"/>
  <c r="BG498" i="5"/>
  <c r="BH498" i="5" s="1"/>
  <c r="BG499" i="5"/>
  <c r="BH499" i="5" s="1"/>
  <c r="BG500" i="5"/>
  <c r="BH500" i="5" s="1"/>
  <c r="BG501" i="5"/>
  <c r="BH501" i="5" s="1"/>
  <c r="BG502" i="5"/>
  <c r="BH502" i="5" s="1"/>
  <c r="BG503" i="5"/>
  <c r="BH503" i="5" s="1"/>
  <c r="BG504" i="5"/>
  <c r="BH504" i="5" s="1"/>
  <c r="BG505" i="5"/>
  <c r="BH505" i="5" s="1"/>
  <c r="BG506" i="5"/>
  <c r="BH506" i="5" s="1"/>
  <c r="BG507" i="5"/>
  <c r="BH507" i="5" s="1"/>
  <c r="BG508" i="5"/>
  <c r="BH508" i="5" s="1"/>
  <c r="BG509" i="5"/>
  <c r="BH509" i="5" s="1"/>
  <c r="BG510" i="5"/>
  <c r="BH510" i="5" s="1"/>
  <c r="BG511" i="5"/>
  <c r="BH511" i="5" s="1"/>
  <c r="BG512" i="5"/>
  <c r="BH512" i="5" s="1"/>
  <c r="BG513" i="5"/>
  <c r="BH513" i="5" s="1"/>
  <c r="BG514" i="5"/>
  <c r="BH514" i="5" s="1"/>
  <c r="BG515" i="5"/>
  <c r="BH515" i="5" s="1"/>
  <c r="BG516" i="5"/>
  <c r="BH516" i="5" s="1"/>
  <c r="BG517" i="5"/>
  <c r="BH517" i="5" s="1"/>
  <c r="BG518" i="5"/>
  <c r="BH518" i="5" s="1"/>
  <c r="BG519" i="5"/>
  <c r="BH519" i="5" s="1"/>
  <c r="BG520" i="5"/>
  <c r="BH520" i="5" s="1"/>
  <c r="BG521" i="5"/>
  <c r="BH521" i="5" s="1"/>
  <c r="BG522" i="5"/>
  <c r="BH522" i="5" s="1"/>
  <c r="BG523" i="5"/>
  <c r="BH523" i="5" s="1"/>
  <c r="BG524" i="5"/>
  <c r="BH524" i="5" s="1"/>
  <c r="BG525" i="5"/>
  <c r="BH525" i="5" s="1"/>
  <c r="BG526" i="5"/>
  <c r="BH526" i="5" s="1"/>
  <c r="BG527" i="5"/>
  <c r="BH527" i="5" s="1"/>
  <c r="BG528" i="5"/>
  <c r="BH528" i="5" s="1"/>
  <c r="BG529" i="5"/>
  <c r="BH529" i="5" s="1"/>
  <c r="BG530" i="5"/>
  <c r="BH530" i="5" s="1"/>
  <c r="BG531" i="5"/>
  <c r="BH531" i="5" s="1"/>
  <c r="BG532" i="5"/>
  <c r="BH532" i="5" s="1"/>
  <c r="BG533" i="5"/>
  <c r="BH533" i="5" s="1"/>
  <c r="BG534" i="5"/>
  <c r="BH534" i="5" s="1"/>
  <c r="BG535" i="5"/>
  <c r="BH535" i="5" s="1"/>
  <c r="BG536" i="5"/>
  <c r="BH536" i="5" s="1"/>
  <c r="BG537" i="5"/>
  <c r="BH537" i="5" s="1"/>
  <c r="BG538" i="5"/>
  <c r="BH538" i="5" s="1"/>
  <c r="BG539" i="5"/>
  <c r="BH539" i="5" s="1"/>
  <c r="BG540" i="5"/>
  <c r="BH540" i="5" s="1"/>
  <c r="BG541" i="5"/>
  <c r="BH541" i="5" s="1"/>
  <c r="BG542" i="5"/>
  <c r="BH542" i="5" s="1"/>
  <c r="BG543" i="5"/>
  <c r="BH543" i="5" s="1"/>
  <c r="BG544" i="5"/>
  <c r="BH544" i="5" s="1"/>
  <c r="BG545" i="5"/>
  <c r="BH545" i="5" s="1"/>
  <c r="BG546" i="5"/>
  <c r="BH546" i="5" s="1"/>
  <c r="BG547" i="5"/>
  <c r="BH547" i="5" s="1"/>
  <c r="BG548" i="5"/>
  <c r="BH548" i="5" s="1"/>
  <c r="BG549" i="5"/>
  <c r="BH549" i="5" s="1"/>
  <c r="BG550" i="5"/>
  <c r="BH550" i="5" s="1"/>
  <c r="BG551" i="5"/>
  <c r="BH551" i="5" s="1"/>
  <c r="BG552" i="5"/>
  <c r="BH552" i="5" s="1"/>
  <c r="BG553" i="5"/>
  <c r="BH553" i="5" s="1"/>
  <c r="BG554" i="5"/>
  <c r="BH554" i="5" s="1"/>
  <c r="BG9" i="5"/>
  <c r="BH9" i="5" s="1"/>
  <c r="BG10" i="5"/>
  <c r="BH10" i="5" s="1"/>
  <c r="BG11" i="5"/>
  <c r="BH11" i="5" s="1"/>
  <c r="BG12" i="5"/>
  <c r="BH12" i="5" s="1"/>
  <c r="BG13" i="5"/>
  <c r="BH13" i="5" s="1"/>
  <c r="BG14" i="5"/>
  <c r="BH14" i="5" s="1"/>
  <c r="BG15" i="5"/>
  <c r="BH15" i="5" s="1"/>
  <c r="BG16" i="5"/>
  <c r="BH16" i="5" s="1"/>
  <c r="BG17" i="5"/>
  <c r="BH17" i="5" s="1"/>
  <c r="BG18" i="5"/>
  <c r="BH18" i="5" s="1"/>
  <c r="BG19" i="5"/>
  <c r="BH19" i="5" s="1"/>
  <c r="BG20" i="5"/>
  <c r="BH20" i="5" s="1"/>
  <c r="BG21" i="5"/>
  <c r="BH21" i="5" s="1"/>
  <c r="BG22" i="5"/>
  <c r="BH22" i="5" s="1"/>
  <c r="BG23" i="5"/>
  <c r="BH23" i="5" s="1"/>
  <c r="BG24" i="5"/>
  <c r="BH24" i="5" s="1"/>
  <c r="BG25" i="5"/>
  <c r="BH25" i="5" s="1"/>
  <c r="BG26" i="5"/>
  <c r="BH26" i="5" s="1"/>
  <c r="BG27" i="5"/>
  <c r="BH27" i="5" s="1"/>
  <c r="BG28" i="5"/>
  <c r="BH28" i="5" s="1"/>
  <c r="BG29" i="5"/>
  <c r="BH29" i="5" s="1"/>
  <c r="DO5" i="5"/>
  <c r="DP5" i="5" s="1"/>
  <c r="DO6" i="5"/>
  <c r="DP6" i="5" s="1"/>
  <c r="DO4" i="5"/>
  <c r="DP4" i="5" s="1"/>
  <c r="DJ5" i="5"/>
  <c r="DK5" i="5" s="1"/>
  <c r="DJ6" i="5"/>
  <c r="DK6" i="5" s="1"/>
  <c r="DJ7" i="5"/>
  <c r="DK7" i="5" s="1"/>
  <c r="DJ8" i="5"/>
  <c r="DK8" i="5" s="1"/>
  <c r="DJ4" i="5"/>
  <c r="DK4" i="5" s="1"/>
  <c r="BB11" i="5"/>
  <c r="BB12" i="5"/>
  <c r="DE5" i="5"/>
  <c r="DF5" i="5" s="1"/>
  <c r="DE6" i="5"/>
  <c r="DF6" i="5" s="1"/>
  <c r="DE7" i="5"/>
  <c r="DF7" i="5" s="1"/>
  <c r="DE8" i="5"/>
  <c r="DF8" i="5" s="1"/>
  <c r="DE4" i="5"/>
  <c r="DF4" i="5" s="1"/>
  <c r="CA4" i="5"/>
  <c r="DU5" i="5"/>
  <c r="DU6" i="5"/>
  <c r="DU7" i="5"/>
  <c r="DU8" i="5"/>
  <c r="DU9" i="5"/>
  <c r="DU10" i="5"/>
  <c r="DW10" i="5" s="1"/>
  <c r="DU11" i="5"/>
  <c r="DU12" i="5"/>
  <c r="DU13" i="5"/>
  <c r="DW13" i="5" s="1"/>
  <c r="DU14" i="5"/>
  <c r="DU15" i="5"/>
  <c r="DU16" i="5"/>
  <c r="DW16" i="5" s="1"/>
  <c r="DU17" i="5"/>
  <c r="DU18" i="5"/>
  <c r="DW18" i="5" s="1"/>
  <c r="DU19" i="5"/>
  <c r="DU20" i="5"/>
  <c r="DU21" i="5"/>
  <c r="DU22" i="5"/>
  <c r="DU23" i="5"/>
  <c r="DU24" i="5"/>
  <c r="DU25" i="5"/>
  <c r="DU26" i="5"/>
  <c r="DU27" i="5"/>
  <c r="DU28" i="5"/>
  <c r="DU29" i="5"/>
  <c r="DU30" i="5"/>
  <c r="DU31" i="5"/>
  <c r="DW31" i="5" s="1"/>
  <c r="DU32" i="5"/>
  <c r="DW32" i="5" s="1"/>
  <c r="DU33" i="5"/>
  <c r="DU34" i="5"/>
  <c r="DU35" i="5"/>
  <c r="DU36" i="5"/>
  <c r="DU37" i="5"/>
  <c r="DU38" i="5"/>
  <c r="DU39" i="5"/>
  <c r="DU40" i="5"/>
  <c r="DU41" i="5"/>
  <c r="DU42" i="5"/>
  <c r="DU43" i="5"/>
  <c r="DU44" i="5"/>
  <c r="DU45" i="5"/>
  <c r="DW45" i="5" s="1"/>
  <c r="DU46" i="5"/>
  <c r="DW46" i="5" s="1"/>
  <c r="DU47" i="5"/>
  <c r="DU48" i="5"/>
  <c r="DU49" i="5"/>
  <c r="DU50" i="5"/>
  <c r="DU51" i="5"/>
  <c r="DU52" i="5"/>
  <c r="DU53" i="5"/>
  <c r="DU54" i="5"/>
  <c r="DU55" i="5"/>
  <c r="DU56" i="5"/>
  <c r="DU57" i="5"/>
  <c r="DU58" i="5"/>
  <c r="DU59" i="5"/>
  <c r="DW59" i="5" s="1"/>
  <c r="DU60" i="5"/>
  <c r="DU61" i="5"/>
  <c r="DW61" i="5" s="1"/>
  <c r="DU62" i="5"/>
  <c r="DU63" i="5"/>
  <c r="DU64" i="5"/>
  <c r="DU65" i="5"/>
  <c r="DU66" i="5"/>
  <c r="DU67" i="5"/>
  <c r="DU68" i="5"/>
  <c r="DU69" i="5"/>
  <c r="DU70" i="5"/>
  <c r="DU71" i="5"/>
  <c r="DU72" i="5"/>
  <c r="DU73" i="5"/>
  <c r="DU74" i="5"/>
  <c r="DW74" i="5" s="1"/>
  <c r="DU75" i="5"/>
  <c r="DW75" i="5" s="1"/>
  <c r="DU76" i="5"/>
  <c r="DU77" i="5"/>
  <c r="DU78" i="5"/>
  <c r="DU79" i="5"/>
  <c r="DU80" i="5"/>
  <c r="DU81" i="5"/>
  <c r="DU82" i="5"/>
  <c r="DU83" i="5"/>
  <c r="DU84" i="5"/>
  <c r="DU85" i="5"/>
  <c r="DU86" i="5"/>
  <c r="DU87" i="5"/>
  <c r="DW87" i="5" s="1"/>
  <c r="DU88" i="5"/>
  <c r="DW88" i="5" s="1"/>
  <c r="DU89" i="5"/>
  <c r="DU90" i="5"/>
  <c r="DU91" i="5"/>
  <c r="DU92" i="5"/>
  <c r="DU93" i="5"/>
  <c r="DU94" i="5"/>
  <c r="DU95" i="5"/>
  <c r="DU96" i="5"/>
  <c r="DU97" i="5"/>
  <c r="DU98" i="5"/>
  <c r="DU99" i="5"/>
  <c r="DU100" i="5"/>
  <c r="DW100" i="5" s="1"/>
  <c r="DU101" i="5"/>
  <c r="DW101" i="5" s="1"/>
  <c r="DU102" i="5"/>
  <c r="DU103" i="5"/>
  <c r="DU104" i="5"/>
  <c r="DU105" i="5"/>
  <c r="DU106" i="5"/>
  <c r="DU107" i="5"/>
  <c r="DU108" i="5"/>
  <c r="DU109" i="5"/>
  <c r="DU110" i="5"/>
  <c r="DU111" i="5"/>
  <c r="DW111" i="5" s="1"/>
  <c r="DU112" i="5"/>
  <c r="DW112" i="5" s="1"/>
  <c r="DU113" i="5"/>
  <c r="DU114" i="5"/>
  <c r="DU115" i="5"/>
  <c r="DU116" i="5"/>
  <c r="DU117" i="5"/>
  <c r="DU118" i="5"/>
  <c r="DU119" i="5"/>
  <c r="DU120" i="5"/>
  <c r="DU121" i="5"/>
  <c r="DW121" i="5" s="1"/>
  <c r="DU122" i="5"/>
  <c r="DW122" i="5" s="1"/>
  <c r="DU123" i="5"/>
  <c r="DU124" i="5"/>
  <c r="DU125" i="5"/>
  <c r="DU126" i="5"/>
  <c r="DU127" i="5"/>
  <c r="DU128" i="5"/>
  <c r="DU129" i="5"/>
  <c r="DU130" i="5"/>
  <c r="DW130" i="5" s="1"/>
  <c r="DU131" i="5"/>
  <c r="DU132" i="5"/>
  <c r="DW132" i="5" s="1"/>
  <c r="DU133" i="5"/>
  <c r="DU134" i="5"/>
  <c r="DU135" i="5"/>
  <c r="DU136" i="5"/>
  <c r="DU137" i="5"/>
  <c r="DU138" i="5"/>
  <c r="DU139" i="5"/>
  <c r="DU140" i="5"/>
  <c r="DW140" i="5" s="1"/>
  <c r="DU141" i="5"/>
  <c r="DW141" i="5" s="1"/>
  <c r="DU142" i="5"/>
  <c r="DU143" i="5"/>
  <c r="DU144" i="5"/>
  <c r="DU145" i="5"/>
  <c r="DU146" i="5"/>
  <c r="DU147" i="5"/>
  <c r="DU148" i="5"/>
  <c r="DU149" i="5"/>
  <c r="DW149" i="5" s="1"/>
  <c r="DU150" i="5"/>
  <c r="DW150" i="5" s="1"/>
  <c r="DU151" i="5"/>
  <c r="DU152" i="5"/>
  <c r="DU153" i="5"/>
  <c r="DU154" i="5"/>
  <c r="DU155" i="5"/>
  <c r="DU156" i="5"/>
  <c r="DU157" i="5"/>
  <c r="DU158" i="5"/>
  <c r="DW158" i="5" s="1"/>
  <c r="DU159" i="5"/>
  <c r="DW159" i="5" s="1"/>
  <c r="DU160" i="5"/>
  <c r="DU161" i="5"/>
  <c r="DU162" i="5"/>
  <c r="DU163" i="5"/>
  <c r="DU164" i="5"/>
  <c r="DU165" i="5"/>
  <c r="DU166" i="5"/>
  <c r="DU167" i="5"/>
  <c r="DW167" i="5" s="1"/>
  <c r="DU168" i="5"/>
  <c r="DW168" i="5" s="1"/>
  <c r="DU169" i="5"/>
  <c r="DU170" i="5"/>
  <c r="DU171" i="5"/>
  <c r="DU172" i="5"/>
  <c r="DU173" i="5"/>
  <c r="DU174" i="5"/>
  <c r="DU175" i="5"/>
  <c r="DU176" i="5"/>
  <c r="DW176" i="5" s="1"/>
  <c r="DU177" i="5"/>
  <c r="DW177" i="5" s="1"/>
  <c r="DU178" i="5"/>
  <c r="DU179" i="5"/>
  <c r="DU180" i="5"/>
  <c r="DU181" i="5"/>
  <c r="DU182" i="5"/>
  <c r="DU183" i="5"/>
  <c r="DU184" i="5"/>
  <c r="DU185" i="5"/>
  <c r="DW185" i="5" s="1"/>
  <c r="DU186" i="5"/>
  <c r="DW186" i="5" s="1"/>
  <c r="DU187" i="5"/>
  <c r="DU188" i="5"/>
  <c r="DU189" i="5"/>
  <c r="DU190" i="5"/>
  <c r="DU191" i="5"/>
  <c r="DU192" i="5"/>
  <c r="DU193" i="5"/>
  <c r="DU194" i="5"/>
  <c r="DW194" i="5" s="1"/>
  <c r="DU195" i="5"/>
  <c r="DU196" i="5"/>
  <c r="DW196" i="5" s="1"/>
  <c r="DU197" i="5"/>
  <c r="DU198" i="5"/>
  <c r="DU199" i="5"/>
  <c r="DU200" i="5"/>
  <c r="DU201" i="5"/>
  <c r="DU202" i="5"/>
  <c r="DU203" i="5"/>
  <c r="DU204" i="5"/>
  <c r="DW204" i="5" s="1"/>
  <c r="DU205" i="5"/>
  <c r="DW205" i="5" s="1"/>
  <c r="DU206" i="5"/>
  <c r="DU207" i="5"/>
  <c r="DU208" i="5"/>
  <c r="DU209" i="5"/>
  <c r="DU210" i="5"/>
  <c r="DU211" i="5"/>
  <c r="DU212" i="5"/>
  <c r="DU213" i="5"/>
  <c r="DW213" i="5" s="1"/>
  <c r="DU214" i="5"/>
  <c r="DW214" i="5" s="1"/>
  <c r="DU215" i="5"/>
  <c r="DU216" i="5"/>
  <c r="DU217" i="5"/>
  <c r="DU218" i="5"/>
  <c r="DU219" i="5"/>
  <c r="DU220" i="5"/>
  <c r="DU221" i="5"/>
  <c r="DU222" i="5"/>
  <c r="DW222" i="5" s="1"/>
  <c r="DU223" i="5"/>
  <c r="DW223" i="5" s="1"/>
  <c r="DU224" i="5"/>
  <c r="DU225" i="5"/>
  <c r="DU226" i="5"/>
  <c r="DU227" i="5"/>
  <c r="DU228" i="5"/>
  <c r="DU229" i="5"/>
  <c r="DU230" i="5"/>
  <c r="DU231" i="5"/>
  <c r="DW231" i="5" s="1"/>
  <c r="DU232" i="5"/>
  <c r="DW232" i="5" s="1"/>
  <c r="DU233" i="5"/>
  <c r="DU234" i="5"/>
  <c r="DU235" i="5"/>
  <c r="DU236" i="5"/>
  <c r="DU237" i="5"/>
  <c r="DU238" i="5"/>
  <c r="DU239" i="5"/>
  <c r="DU240" i="5"/>
  <c r="DW240" i="5" s="1"/>
  <c r="DU241" i="5"/>
  <c r="DW241" i="5" s="1"/>
  <c r="DU242" i="5"/>
  <c r="DU243" i="5"/>
  <c r="DU244" i="5"/>
  <c r="DU245" i="5"/>
  <c r="DU246" i="5"/>
  <c r="DU247" i="5"/>
  <c r="DU248" i="5"/>
  <c r="DU249" i="5"/>
  <c r="DW249" i="5" s="1"/>
  <c r="DU250" i="5"/>
  <c r="DW250" i="5" s="1"/>
  <c r="DU251" i="5"/>
  <c r="DU252" i="5"/>
  <c r="DU253" i="5"/>
  <c r="DU254" i="5"/>
  <c r="DU255" i="5"/>
  <c r="DU256" i="5"/>
  <c r="DU257" i="5"/>
  <c r="DU258" i="5"/>
  <c r="DW258" i="5" s="1"/>
  <c r="DU259" i="5"/>
  <c r="DU260" i="5"/>
  <c r="DW260" i="5" s="1"/>
  <c r="DU261" i="5"/>
  <c r="DU262" i="5"/>
  <c r="DU263" i="5"/>
  <c r="DU264" i="5"/>
  <c r="DU265" i="5"/>
  <c r="DU266" i="5"/>
  <c r="DU267" i="5"/>
  <c r="DU268" i="5"/>
  <c r="DW268" i="5" s="1"/>
  <c r="DU269" i="5"/>
  <c r="DW269" i="5" s="1"/>
  <c r="DU270" i="5"/>
  <c r="DU271" i="5"/>
  <c r="DU272" i="5"/>
  <c r="DU273" i="5"/>
  <c r="DU274" i="5"/>
  <c r="DU275" i="5"/>
  <c r="DU276" i="5"/>
  <c r="DU277" i="5"/>
  <c r="DW277" i="5" s="1"/>
  <c r="DU278" i="5"/>
  <c r="DW278" i="5" s="1"/>
  <c r="DU279" i="5"/>
  <c r="DU280" i="5"/>
  <c r="DU281" i="5"/>
  <c r="DU282" i="5"/>
  <c r="DU283" i="5"/>
  <c r="DU284" i="5"/>
  <c r="DU285" i="5"/>
  <c r="DU286" i="5"/>
  <c r="DW286" i="5" s="1"/>
  <c r="DU287" i="5"/>
  <c r="DW287" i="5" s="1"/>
  <c r="DU288" i="5"/>
  <c r="DU289" i="5"/>
  <c r="DU290" i="5"/>
  <c r="DU291" i="5"/>
  <c r="DU292" i="5"/>
  <c r="DU293" i="5"/>
  <c r="DU294" i="5"/>
  <c r="DU295" i="5"/>
  <c r="DW295" i="5" s="1"/>
  <c r="DU296" i="5"/>
  <c r="DW296" i="5" s="1"/>
  <c r="DU297" i="5"/>
  <c r="DU298" i="5"/>
  <c r="DU299" i="5"/>
  <c r="DU300" i="5"/>
  <c r="DU301" i="5"/>
  <c r="DU302" i="5"/>
  <c r="DW302" i="5" s="1"/>
  <c r="DU303" i="5"/>
  <c r="DU304" i="5"/>
  <c r="DW304" i="5" s="1"/>
  <c r="DU305" i="5"/>
  <c r="DW305" i="5" s="1"/>
  <c r="DU306" i="5"/>
  <c r="DU307" i="5"/>
  <c r="DU308" i="5"/>
  <c r="DU309" i="5"/>
  <c r="DU310" i="5"/>
  <c r="DU311" i="5"/>
  <c r="DW311" i="5" s="1"/>
  <c r="DU312" i="5"/>
  <c r="DU313" i="5"/>
  <c r="DW313" i="5" s="1"/>
  <c r="DU314" i="5"/>
  <c r="DW314" i="5" s="1"/>
  <c r="DU315" i="5"/>
  <c r="DU316" i="5"/>
  <c r="DU317" i="5"/>
  <c r="DU318" i="5"/>
  <c r="DU319" i="5"/>
  <c r="DU320" i="5"/>
  <c r="DW320" i="5" s="1"/>
  <c r="DU321" i="5"/>
  <c r="DU322" i="5"/>
  <c r="DW322" i="5" s="1"/>
  <c r="DU323" i="5"/>
  <c r="DU324" i="5"/>
  <c r="DW324" i="5" s="1"/>
  <c r="DU325" i="5"/>
  <c r="DU326" i="5"/>
  <c r="DU327" i="5"/>
  <c r="DU328" i="5"/>
  <c r="DU329" i="5"/>
  <c r="DW329" i="5" s="1"/>
  <c r="DU330" i="5"/>
  <c r="DU331" i="5"/>
  <c r="DU332" i="5"/>
  <c r="DW332" i="5" s="1"/>
  <c r="DU333" i="5"/>
  <c r="DW333" i="5" s="1"/>
  <c r="DU334" i="5"/>
  <c r="DU335" i="5"/>
  <c r="DU336" i="5"/>
  <c r="DU337" i="5"/>
  <c r="DU338" i="5"/>
  <c r="DW338" i="5" s="1"/>
  <c r="DU339" i="5"/>
  <c r="DU340" i="5"/>
  <c r="DU341" i="5"/>
  <c r="DW341" i="5" s="1"/>
  <c r="DU342" i="5"/>
  <c r="DW342" i="5" s="1"/>
  <c r="DU343" i="5"/>
  <c r="DU344" i="5"/>
  <c r="DU345" i="5"/>
  <c r="DU346" i="5"/>
  <c r="DU347" i="5"/>
  <c r="DU348" i="5"/>
  <c r="DW348" i="5" s="1"/>
  <c r="DU349" i="5"/>
  <c r="DU350" i="5"/>
  <c r="DW350" i="5" s="1"/>
  <c r="DU351" i="5"/>
  <c r="DW351" i="5" s="1"/>
  <c r="DU352" i="5"/>
  <c r="DU353" i="5"/>
  <c r="DU354" i="5"/>
  <c r="DU355" i="5"/>
  <c r="DU356" i="5"/>
  <c r="DU357" i="5"/>
  <c r="DW357" i="5" s="1"/>
  <c r="DU358" i="5"/>
  <c r="DU359" i="5"/>
  <c r="DW359" i="5" s="1"/>
  <c r="DU360" i="5"/>
  <c r="DW360" i="5" s="1"/>
  <c r="DU361" i="5"/>
  <c r="DU362" i="5"/>
  <c r="DU363" i="5"/>
  <c r="DU364" i="5"/>
  <c r="DU365" i="5"/>
  <c r="DU366" i="5"/>
  <c r="DW366" i="5" s="1"/>
  <c r="DU367" i="5"/>
  <c r="DW367" i="5" s="1"/>
  <c r="DU368" i="5"/>
  <c r="DW368" i="5" s="1"/>
  <c r="DU369" i="5"/>
  <c r="DU370" i="5"/>
  <c r="DU371" i="5"/>
  <c r="DU372" i="5"/>
  <c r="DU373" i="5"/>
  <c r="DU374" i="5"/>
  <c r="DU375" i="5"/>
  <c r="DW375" i="5" s="1"/>
  <c r="DU376" i="5"/>
  <c r="DW376" i="5" s="1"/>
  <c r="DU377" i="5"/>
  <c r="DU378" i="5"/>
  <c r="DW378" i="5" s="1"/>
  <c r="DU379" i="5"/>
  <c r="DU380" i="5"/>
  <c r="DU381" i="5"/>
  <c r="DU382" i="5"/>
  <c r="DU383" i="5"/>
  <c r="DU384" i="5"/>
  <c r="DW384" i="5" s="1"/>
  <c r="DU385" i="5"/>
  <c r="DU386" i="5"/>
  <c r="DW386" i="5" s="1"/>
  <c r="DU387" i="5"/>
  <c r="DU388" i="5"/>
  <c r="DW388" i="5" s="1"/>
  <c r="DU389" i="5"/>
  <c r="DU390" i="5"/>
  <c r="DU391" i="5"/>
  <c r="DU392" i="5"/>
  <c r="DU393" i="5"/>
  <c r="DU394" i="5"/>
  <c r="DW394" i="5" s="1"/>
  <c r="DU395" i="5"/>
  <c r="DU396" i="5"/>
  <c r="DW396" i="5" s="1"/>
  <c r="DU397" i="5"/>
  <c r="DW397" i="5" s="1"/>
  <c r="DU398" i="5"/>
  <c r="DU399" i="5"/>
  <c r="DU400" i="5"/>
  <c r="DU401" i="5"/>
  <c r="DU402" i="5"/>
  <c r="DW402" i="5" s="1"/>
  <c r="DU403" i="5"/>
  <c r="DU404" i="5"/>
  <c r="DW404" i="5" s="1"/>
  <c r="DU405" i="5"/>
  <c r="DW405" i="5" s="1"/>
  <c r="DU406" i="5"/>
  <c r="DW406" i="5" s="1"/>
  <c r="DU407" i="5"/>
  <c r="DU408" i="5"/>
  <c r="DU409" i="5"/>
  <c r="DU410" i="5"/>
  <c r="DU411" i="5"/>
  <c r="DU412" i="5"/>
  <c r="DW412" i="5" s="1"/>
  <c r="DU413" i="5"/>
  <c r="DW413" i="5" s="1"/>
  <c r="DU414" i="5"/>
  <c r="DW414" i="5" s="1"/>
  <c r="DU415" i="5"/>
  <c r="DW415" i="5" s="1"/>
  <c r="DU416" i="5"/>
  <c r="DU417" i="5"/>
  <c r="DU418" i="5"/>
  <c r="DU419" i="5"/>
  <c r="DU420" i="5"/>
  <c r="DU421" i="5"/>
  <c r="DW421" i="5" s="1"/>
  <c r="DU422" i="5"/>
  <c r="DW422" i="5" s="1"/>
  <c r="DU423" i="5"/>
  <c r="DW423" i="5" s="1"/>
  <c r="DU424" i="5"/>
  <c r="DW424" i="5" s="1"/>
  <c r="DU425" i="5"/>
  <c r="DU426" i="5"/>
  <c r="DU427" i="5"/>
  <c r="DU428" i="5"/>
  <c r="DU429" i="5"/>
  <c r="DU430" i="5"/>
  <c r="DW430" i="5" s="1"/>
  <c r="DU431" i="5"/>
  <c r="DW431" i="5" s="1"/>
  <c r="DU432" i="5"/>
  <c r="DW432" i="5" s="1"/>
  <c r="DU433" i="5"/>
  <c r="DU434" i="5"/>
  <c r="DU435" i="5"/>
  <c r="DU436" i="5"/>
  <c r="DU437" i="5"/>
  <c r="DU438" i="5"/>
  <c r="DU439" i="5"/>
  <c r="DU440" i="5"/>
  <c r="DU441" i="5"/>
  <c r="DU442" i="5"/>
  <c r="DU443" i="5"/>
  <c r="DU444" i="5"/>
  <c r="DU445" i="5"/>
  <c r="DU446" i="5"/>
  <c r="DU447" i="5"/>
  <c r="DU448" i="5"/>
  <c r="DU449" i="5"/>
  <c r="DU450" i="5"/>
  <c r="DU451" i="5"/>
  <c r="DU452" i="5"/>
  <c r="DU453" i="5"/>
  <c r="DU454" i="5"/>
  <c r="DU455" i="5"/>
  <c r="DU456" i="5"/>
  <c r="DU457" i="5"/>
  <c r="DU458" i="5"/>
  <c r="DU459" i="5"/>
  <c r="DU460" i="5"/>
  <c r="DV460" i="5" s="1"/>
  <c r="DU461" i="5"/>
  <c r="DU462" i="5"/>
  <c r="DU463" i="5"/>
  <c r="DU464" i="5"/>
  <c r="DU465" i="5"/>
  <c r="DU466" i="5"/>
  <c r="DU467" i="5"/>
  <c r="DU468" i="5"/>
  <c r="DU469" i="5"/>
  <c r="DU470" i="5"/>
  <c r="DU471" i="5"/>
  <c r="DU472" i="5"/>
  <c r="DU473" i="5"/>
  <c r="DU474" i="5"/>
  <c r="DU475" i="5"/>
  <c r="DU476" i="5"/>
  <c r="DU477" i="5"/>
  <c r="DU478" i="5"/>
  <c r="DU479" i="5"/>
  <c r="DU480" i="5"/>
  <c r="DU481" i="5"/>
  <c r="DU482" i="5"/>
  <c r="DU483" i="5"/>
  <c r="DU484" i="5"/>
  <c r="DU485" i="5"/>
  <c r="DU486" i="5"/>
  <c r="DU487" i="5"/>
  <c r="DU488" i="5"/>
  <c r="DU489" i="5"/>
  <c r="DU490" i="5"/>
  <c r="DU491" i="5"/>
  <c r="DU492" i="5"/>
  <c r="DU493" i="5"/>
  <c r="DU494" i="5"/>
  <c r="DU495" i="5"/>
  <c r="DU496" i="5"/>
  <c r="DU497" i="5"/>
  <c r="DU498" i="5"/>
  <c r="DU499" i="5"/>
  <c r="DU500" i="5"/>
  <c r="DU501" i="5"/>
  <c r="DU502" i="5"/>
  <c r="DU503" i="5"/>
  <c r="DU504" i="5"/>
  <c r="DU505" i="5"/>
  <c r="DU506" i="5"/>
  <c r="DU507" i="5"/>
  <c r="DU508" i="5"/>
  <c r="DU509" i="5"/>
  <c r="DU510" i="5"/>
  <c r="DU511" i="5"/>
  <c r="DU512" i="5"/>
  <c r="DU513" i="5"/>
  <c r="DU514" i="5"/>
  <c r="DU515" i="5"/>
  <c r="DU516" i="5"/>
  <c r="DU517" i="5"/>
  <c r="DU518" i="5"/>
  <c r="DU519" i="5"/>
  <c r="DU520" i="5"/>
  <c r="DU521" i="5"/>
  <c r="DU522" i="5"/>
  <c r="DU523" i="5"/>
  <c r="DU524" i="5"/>
  <c r="DU525" i="5"/>
  <c r="DU526" i="5"/>
  <c r="DU527" i="5"/>
  <c r="DU528" i="5"/>
  <c r="DU529" i="5"/>
  <c r="DU530" i="5"/>
  <c r="DU531" i="5"/>
  <c r="DU532" i="5"/>
  <c r="DU533" i="5"/>
  <c r="DU534" i="5"/>
  <c r="DU535" i="5"/>
  <c r="DU536" i="5"/>
  <c r="DU537" i="5"/>
  <c r="DU538" i="5"/>
  <c r="DU539" i="5"/>
  <c r="DU540" i="5"/>
  <c r="DU541" i="5"/>
  <c r="DU542" i="5"/>
  <c r="DU543" i="5"/>
  <c r="DU544" i="5"/>
  <c r="DU545" i="5"/>
  <c r="DU546" i="5"/>
  <c r="DU547" i="5"/>
  <c r="DU548" i="5"/>
  <c r="DU549" i="5"/>
  <c r="DU550" i="5"/>
  <c r="DU551" i="5"/>
  <c r="DU552" i="5"/>
  <c r="DU553" i="5"/>
  <c r="DU554" i="5"/>
  <c r="DU555" i="5"/>
  <c r="DU556" i="5"/>
  <c r="DU557" i="5"/>
  <c r="DU558" i="5"/>
  <c r="DU559" i="5"/>
  <c r="DU560" i="5"/>
  <c r="DU561" i="5"/>
  <c r="DU562" i="5"/>
  <c r="DU563" i="5"/>
  <c r="DU564" i="5"/>
  <c r="DU565" i="5"/>
  <c r="DU566" i="5"/>
  <c r="DU567" i="5"/>
  <c r="DU568" i="5"/>
  <c r="DU569" i="5"/>
  <c r="DU570" i="5"/>
  <c r="DU571" i="5"/>
  <c r="DU572" i="5"/>
  <c r="DU573" i="5"/>
  <c r="DU574" i="5"/>
  <c r="DU575" i="5"/>
  <c r="DU576" i="5"/>
  <c r="DU577" i="5"/>
  <c r="DU578" i="5"/>
  <c r="DU579" i="5"/>
  <c r="DU580" i="5"/>
  <c r="DU581" i="5"/>
  <c r="DU582" i="5"/>
  <c r="DU583" i="5"/>
  <c r="DU584" i="5"/>
  <c r="DU585" i="5"/>
  <c r="DU586" i="5"/>
  <c r="DU587" i="5"/>
  <c r="DU588" i="5"/>
  <c r="DU589" i="5"/>
  <c r="DU590" i="5"/>
  <c r="DU591" i="5"/>
  <c r="DU592" i="5"/>
  <c r="DU593" i="5"/>
  <c r="DU594" i="5"/>
  <c r="DU595" i="5"/>
  <c r="DU596" i="5"/>
  <c r="DU597" i="5"/>
  <c r="DU598" i="5"/>
  <c r="DU599" i="5"/>
  <c r="DU600" i="5"/>
  <c r="DU601" i="5"/>
  <c r="DU602" i="5"/>
  <c r="DU603" i="5"/>
  <c r="DU604" i="5"/>
  <c r="DU605" i="5"/>
  <c r="DU606" i="5"/>
  <c r="DU607" i="5"/>
  <c r="DU608" i="5"/>
  <c r="DU609" i="5"/>
  <c r="DU610" i="5"/>
  <c r="DU611" i="5"/>
  <c r="DU612" i="5"/>
  <c r="DU613" i="5"/>
  <c r="DU614" i="5"/>
  <c r="DU615" i="5"/>
  <c r="DU616" i="5"/>
  <c r="DU617" i="5"/>
  <c r="DU618" i="5"/>
  <c r="DU619" i="5"/>
  <c r="DW619" i="5" s="1"/>
  <c r="DU620" i="5"/>
  <c r="DU621" i="5"/>
  <c r="DU622" i="5"/>
  <c r="DU623" i="5"/>
  <c r="DU624" i="5"/>
  <c r="DU625" i="5"/>
  <c r="DU626" i="5"/>
  <c r="DU627" i="5"/>
  <c r="DW627" i="5" s="1"/>
  <c r="DU628" i="5"/>
  <c r="DU629" i="5"/>
  <c r="DU630" i="5"/>
  <c r="DU631" i="5"/>
  <c r="DU632" i="5"/>
  <c r="DU633" i="5"/>
  <c r="DU634" i="5"/>
  <c r="DU635" i="5"/>
  <c r="DW635" i="5" s="1"/>
  <c r="DU636" i="5"/>
  <c r="DU637" i="5"/>
  <c r="DU638" i="5"/>
  <c r="DU639" i="5"/>
  <c r="DU640" i="5"/>
  <c r="DU641" i="5"/>
  <c r="DU642" i="5"/>
  <c r="DV642" i="5" s="1"/>
  <c r="DU643" i="5"/>
  <c r="DW643" i="5" s="1"/>
  <c r="DU644" i="5"/>
  <c r="DU645" i="5"/>
  <c r="DU646" i="5"/>
  <c r="DU647" i="5"/>
  <c r="DU648" i="5"/>
  <c r="DU649" i="5"/>
  <c r="DU650" i="5"/>
  <c r="DU651" i="5"/>
  <c r="DW651" i="5" s="1"/>
  <c r="DU652" i="5"/>
  <c r="DU653" i="5"/>
  <c r="DU654" i="5"/>
  <c r="DU655" i="5"/>
  <c r="DU656" i="5"/>
  <c r="DU657" i="5"/>
  <c r="DU658" i="5"/>
  <c r="DU659" i="5"/>
  <c r="DW659" i="5" s="1"/>
  <c r="DU660" i="5"/>
  <c r="DU661" i="5"/>
  <c r="DU662" i="5"/>
  <c r="DU663" i="5"/>
  <c r="DU664" i="5"/>
  <c r="DU665" i="5"/>
  <c r="DU666" i="5"/>
  <c r="DU667" i="5"/>
  <c r="DW667" i="5" s="1"/>
  <c r="DU668" i="5"/>
  <c r="DU669" i="5"/>
  <c r="DU670" i="5"/>
  <c r="DU671" i="5"/>
  <c r="DU672" i="5"/>
  <c r="DU673" i="5"/>
  <c r="DU674" i="5"/>
  <c r="DU675" i="5"/>
  <c r="DU676" i="5"/>
  <c r="DU677" i="5"/>
  <c r="DU678" i="5"/>
  <c r="DU679" i="5"/>
  <c r="DU680" i="5"/>
  <c r="DU681" i="5"/>
  <c r="DU682" i="5"/>
  <c r="DU683" i="5"/>
  <c r="DU684" i="5"/>
  <c r="DU685" i="5"/>
  <c r="DU686" i="5"/>
  <c r="DU687" i="5"/>
  <c r="DU688" i="5"/>
  <c r="DU689" i="5"/>
  <c r="DU690" i="5"/>
  <c r="DU691" i="5"/>
  <c r="DU692" i="5"/>
  <c r="DU693" i="5"/>
  <c r="DU694" i="5"/>
  <c r="DU695" i="5"/>
  <c r="DU696" i="5"/>
  <c r="DU697" i="5"/>
  <c r="DU698" i="5"/>
  <c r="DU699" i="5"/>
  <c r="DU700" i="5"/>
  <c r="DU701" i="5"/>
  <c r="DU702" i="5"/>
  <c r="DU703" i="5"/>
  <c r="DU704" i="5"/>
  <c r="DU705" i="5"/>
  <c r="DU706" i="5"/>
  <c r="DU707" i="5"/>
  <c r="DU708" i="5"/>
  <c r="DU709" i="5"/>
  <c r="DU710" i="5"/>
  <c r="DU711" i="5"/>
  <c r="DU712" i="5"/>
  <c r="DU713" i="5"/>
  <c r="DU714" i="5"/>
  <c r="DU715" i="5"/>
  <c r="DU716" i="5"/>
  <c r="DU717" i="5"/>
  <c r="DV717" i="5" s="1"/>
  <c r="DU718" i="5"/>
  <c r="DU719" i="5"/>
  <c r="DU720" i="5"/>
  <c r="DU721" i="5"/>
  <c r="DU722" i="5"/>
  <c r="DU723" i="5"/>
  <c r="DU724" i="5"/>
  <c r="DU725" i="5"/>
  <c r="DU726" i="5"/>
  <c r="DU727" i="5"/>
  <c r="DU728" i="5"/>
  <c r="DU729" i="5"/>
  <c r="DU730" i="5"/>
  <c r="DU731" i="5"/>
  <c r="DU732" i="5"/>
  <c r="DU733" i="5"/>
  <c r="DU734" i="5"/>
  <c r="DU735" i="5"/>
  <c r="DU736" i="5"/>
  <c r="DU737" i="5"/>
  <c r="DU738" i="5"/>
  <c r="DU739" i="5"/>
  <c r="DU740" i="5"/>
  <c r="DU741" i="5"/>
  <c r="DU742" i="5"/>
  <c r="DU743" i="5"/>
  <c r="DU744" i="5"/>
  <c r="DU745" i="5"/>
  <c r="DU746" i="5"/>
  <c r="DU747" i="5"/>
  <c r="DU748" i="5"/>
  <c r="DU749" i="5"/>
  <c r="DU750" i="5"/>
  <c r="DU751" i="5"/>
  <c r="DU752" i="5"/>
  <c r="DU753" i="5"/>
  <c r="DU754" i="5"/>
  <c r="DU755" i="5"/>
  <c r="DU756" i="5"/>
  <c r="DU757" i="5"/>
  <c r="DU758" i="5"/>
  <c r="DU759" i="5"/>
  <c r="DU760" i="5"/>
  <c r="DU761" i="5"/>
  <c r="DU762" i="5"/>
  <c r="DU763" i="5"/>
  <c r="DU764" i="5"/>
  <c r="DU765" i="5"/>
  <c r="DU766" i="5"/>
  <c r="DU767" i="5"/>
  <c r="DU768" i="5"/>
  <c r="DU769" i="5"/>
  <c r="DU770" i="5"/>
  <c r="DU771" i="5"/>
  <c r="DU772" i="5"/>
  <c r="DU773" i="5"/>
  <c r="DU774" i="5"/>
  <c r="DU775" i="5"/>
  <c r="DU776" i="5"/>
  <c r="DU777" i="5"/>
  <c r="DU778" i="5"/>
  <c r="DU779" i="5"/>
  <c r="DU780" i="5"/>
  <c r="DU781" i="5"/>
  <c r="DU782" i="5"/>
  <c r="DU783" i="5"/>
  <c r="DU784" i="5"/>
  <c r="DU785" i="5"/>
  <c r="DU786" i="5"/>
  <c r="DU787" i="5"/>
  <c r="DU788" i="5"/>
  <c r="DU789" i="5"/>
  <c r="DU790" i="5"/>
  <c r="DU791" i="5"/>
  <c r="DU792" i="5"/>
  <c r="DU793" i="5"/>
  <c r="DU794" i="5"/>
  <c r="DU795" i="5"/>
  <c r="DU796" i="5"/>
  <c r="DU797" i="5"/>
  <c r="DU798" i="5"/>
  <c r="DU799" i="5"/>
  <c r="DU800" i="5"/>
  <c r="DU801" i="5"/>
  <c r="DU802" i="5"/>
  <c r="DU803" i="5"/>
  <c r="DU804" i="5"/>
  <c r="DU805" i="5"/>
  <c r="DU806" i="5"/>
  <c r="DU807" i="5"/>
  <c r="DU808" i="5"/>
  <c r="DU809" i="5"/>
  <c r="DU810" i="5"/>
  <c r="DU811" i="5"/>
  <c r="DU812" i="5"/>
  <c r="DU813" i="5"/>
  <c r="DU814" i="5"/>
  <c r="DU815" i="5"/>
  <c r="DU816" i="5"/>
  <c r="DU817" i="5"/>
  <c r="DU818" i="5"/>
  <c r="DU819" i="5"/>
  <c r="DU820" i="5"/>
  <c r="DU821" i="5"/>
  <c r="DU822" i="5"/>
  <c r="DU823" i="5"/>
  <c r="DU824" i="5"/>
  <c r="DU825" i="5"/>
  <c r="DU826" i="5"/>
  <c r="DU827" i="5"/>
  <c r="DU828" i="5"/>
  <c r="DU829" i="5"/>
  <c r="DU830" i="5"/>
  <c r="DU831" i="5"/>
  <c r="DU832" i="5"/>
  <c r="DU833" i="5"/>
  <c r="DU834" i="5"/>
  <c r="DU835" i="5"/>
  <c r="DU836" i="5"/>
  <c r="DU837" i="5"/>
  <c r="DU838" i="5"/>
  <c r="DU839" i="5"/>
  <c r="DU840" i="5"/>
  <c r="DU841" i="5"/>
  <c r="DU842" i="5"/>
  <c r="DU843" i="5"/>
  <c r="DU844" i="5"/>
  <c r="DU845" i="5"/>
  <c r="DU846" i="5"/>
  <c r="DU847" i="5"/>
  <c r="DU848" i="5"/>
  <c r="DU849" i="5"/>
  <c r="DU850" i="5"/>
  <c r="DU851" i="5"/>
  <c r="DU852" i="5"/>
  <c r="DU853" i="5"/>
  <c r="DU854" i="5"/>
  <c r="DU855" i="5"/>
  <c r="DU856" i="5"/>
  <c r="DU857" i="5"/>
  <c r="DU858" i="5"/>
  <c r="DU859" i="5"/>
  <c r="DU860" i="5"/>
  <c r="DU861" i="5"/>
  <c r="DU862" i="5"/>
  <c r="DU863" i="5"/>
  <c r="DU864" i="5"/>
  <c r="DU865" i="5"/>
  <c r="DU866" i="5"/>
  <c r="DU867" i="5"/>
  <c r="DU868" i="5"/>
  <c r="DU869" i="5"/>
  <c r="DU870" i="5"/>
  <c r="DU871" i="5"/>
  <c r="DU872" i="5"/>
  <c r="DU873" i="5"/>
  <c r="DU874" i="5"/>
  <c r="DU875" i="5"/>
  <c r="DU876" i="5"/>
  <c r="DU877" i="5"/>
  <c r="DU878" i="5"/>
  <c r="DU879" i="5"/>
  <c r="DU880" i="5"/>
  <c r="DU881" i="5"/>
  <c r="DU882" i="5"/>
  <c r="DU883" i="5"/>
  <c r="DU884" i="5"/>
  <c r="DU885" i="5"/>
  <c r="DU886" i="5"/>
  <c r="DU887" i="5"/>
  <c r="DU888" i="5"/>
  <c r="DU889" i="5"/>
  <c r="DU890" i="5"/>
  <c r="DU891" i="5"/>
  <c r="DU892" i="5"/>
  <c r="DU893" i="5"/>
  <c r="DU894" i="5"/>
  <c r="DU895" i="5"/>
  <c r="DU896" i="5"/>
  <c r="DU897" i="5"/>
  <c r="DU898" i="5"/>
  <c r="DU899" i="5"/>
  <c r="DU900" i="5"/>
  <c r="DU901" i="5"/>
  <c r="DU902" i="5"/>
  <c r="DU903" i="5"/>
  <c r="DU904" i="5"/>
  <c r="DU905" i="5"/>
  <c r="DU906" i="5"/>
  <c r="DU907" i="5"/>
  <c r="DU908" i="5"/>
  <c r="DU909" i="5"/>
  <c r="DU910" i="5"/>
  <c r="DU911" i="5"/>
  <c r="DU912" i="5"/>
  <c r="DU913" i="5"/>
  <c r="DU914" i="5"/>
  <c r="DU915" i="5"/>
  <c r="DU916" i="5"/>
  <c r="DU917" i="5"/>
  <c r="DU918" i="5"/>
  <c r="DU919" i="5"/>
  <c r="DU920" i="5"/>
  <c r="DU921" i="5"/>
  <c r="DU922" i="5"/>
  <c r="DU923" i="5"/>
  <c r="DU924" i="5"/>
  <c r="DU925" i="5"/>
  <c r="DU926" i="5"/>
  <c r="DU927" i="5"/>
  <c r="DU928" i="5"/>
  <c r="DU929" i="5"/>
  <c r="DU930" i="5"/>
  <c r="DU931" i="5"/>
  <c r="DU932" i="5"/>
  <c r="DU933" i="5"/>
  <c r="DU934" i="5"/>
  <c r="DU935" i="5"/>
  <c r="DU936" i="5"/>
  <c r="DU937" i="5"/>
  <c r="DU938" i="5"/>
  <c r="DU939" i="5"/>
  <c r="DU940" i="5"/>
  <c r="DU941" i="5"/>
  <c r="DU942" i="5"/>
  <c r="DU943" i="5"/>
  <c r="DU944" i="5"/>
  <c r="DU945" i="5"/>
  <c r="DU946" i="5"/>
  <c r="DU947" i="5"/>
  <c r="DU948" i="5"/>
  <c r="DU949" i="5"/>
  <c r="DU950" i="5"/>
  <c r="DU951" i="5"/>
  <c r="DU952" i="5"/>
  <c r="DU953" i="5"/>
  <c r="DU954" i="5"/>
  <c r="DU955" i="5"/>
  <c r="DU956" i="5"/>
  <c r="DU957" i="5"/>
  <c r="DU958" i="5"/>
  <c r="DU959" i="5"/>
  <c r="DU960" i="5"/>
  <c r="DU961" i="5"/>
  <c r="DU962" i="5"/>
  <c r="DU963" i="5"/>
  <c r="DU964" i="5"/>
  <c r="DU965" i="5"/>
  <c r="DU966" i="5"/>
  <c r="DU967" i="5"/>
  <c r="DU968" i="5"/>
  <c r="DU969" i="5"/>
  <c r="DU970" i="5"/>
  <c r="DU971" i="5"/>
  <c r="DU972" i="5"/>
  <c r="DU973" i="5"/>
  <c r="DU974" i="5"/>
  <c r="DU975" i="5"/>
  <c r="DU976" i="5"/>
  <c r="DU977" i="5"/>
  <c r="DU978" i="5"/>
  <c r="DU979" i="5"/>
  <c r="DU980" i="5"/>
  <c r="DU981" i="5"/>
  <c r="DU982" i="5"/>
  <c r="DU983" i="5"/>
  <c r="DU984" i="5"/>
  <c r="DU985" i="5"/>
  <c r="DU986" i="5"/>
  <c r="DU987" i="5"/>
  <c r="DU988" i="5"/>
  <c r="DU989" i="5"/>
  <c r="DU990" i="5"/>
  <c r="DU991" i="5"/>
  <c r="DU992" i="5"/>
  <c r="DU993" i="5"/>
  <c r="DU994" i="5"/>
  <c r="DU995" i="5"/>
  <c r="DU996" i="5"/>
  <c r="DU997" i="5"/>
  <c r="DU998" i="5"/>
  <c r="DU999" i="5"/>
  <c r="DU1000" i="5"/>
  <c r="DU1001" i="5"/>
  <c r="DU1002" i="5"/>
  <c r="DU1003" i="5"/>
  <c r="DU4" i="5"/>
  <c r="EV5" i="5"/>
  <c r="EW5" i="5" s="1"/>
  <c r="EV6" i="5"/>
  <c r="EW6" i="5" s="1"/>
  <c r="EV7" i="5"/>
  <c r="EW7" i="5" s="1"/>
  <c r="EV8" i="5"/>
  <c r="EW8" i="5" s="1"/>
  <c r="EV9" i="5"/>
  <c r="EW9" i="5" s="1"/>
  <c r="EV10" i="5"/>
  <c r="EW10" i="5" s="1"/>
  <c r="EV11" i="5"/>
  <c r="EW11" i="5" s="1"/>
  <c r="EV12" i="5"/>
  <c r="EW12" i="5" s="1"/>
  <c r="EV13" i="5"/>
  <c r="EW13" i="5" s="1"/>
  <c r="EV14" i="5"/>
  <c r="EW14" i="5" s="1"/>
  <c r="EV15" i="5"/>
  <c r="EW15" i="5" s="1"/>
  <c r="EV16" i="5"/>
  <c r="EW16" i="5" s="1"/>
  <c r="EV17" i="5"/>
  <c r="EW17" i="5" s="1"/>
  <c r="EV18" i="5"/>
  <c r="EW18" i="5" s="1"/>
  <c r="EV19" i="5"/>
  <c r="EW19" i="5" s="1"/>
  <c r="EV20" i="5"/>
  <c r="EW20" i="5" s="1"/>
  <c r="EV21" i="5"/>
  <c r="EW21" i="5" s="1"/>
  <c r="EV22" i="5"/>
  <c r="EW22" i="5" s="1"/>
  <c r="EV23" i="5"/>
  <c r="EW23" i="5" s="1"/>
  <c r="EV24" i="5"/>
  <c r="EW24" i="5" s="1"/>
  <c r="EV25" i="5"/>
  <c r="EW25" i="5" s="1"/>
  <c r="EV26" i="5"/>
  <c r="EW26" i="5" s="1"/>
  <c r="EV27" i="5"/>
  <c r="EW27" i="5" s="1"/>
  <c r="EV28" i="5"/>
  <c r="EW28" i="5" s="1"/>
  <c r="EV29" i="5"/>
  <c r="EW29" i="5" s="1"/>
  <c r="EV30" i="5"/>
  <c r="EW30" i="5" s="1"/>
  <c r="EV31" i="5"/>
  <c r="EW31" i="5" s="1"/>
  <c r="EV32" i="5"/>
  <c r="EW32" i="5" s="1"/>
  <c r="EV33" i="5"/>
  <c r="EW33" i="5" s="1"/>
  <c r="EV34" i="5"/>
  <c r="EW34" i="5" s="1"/>
  <c r="EV35" i="5"/>
  <c r="EW35" i="5" s="1"/>
  <c r="EV36" i="5"/>
  <c r="EW36" i="5" s="1"/>
  <c r="EV37" i="5"/>
  <c r="EW37" i="5" s="1"/>
  <c r="EV38" i="5"/>
  <c r="EW38" i="5" s="1"/>
  <c r="EV39" i="5"/>
  <c r="EW39" i="5" s="1"/>
  <c r="EV40" i="5"/>
  <c r="EW40" i="5" s="1"/>
  <c r="EV41" i="5"/>
  <c r="EW41" i="5" s="1"/>
  <c r="EV42" i="5"/>
  <c r="EW42" i="5" s="1"/>
  <c r="EV43" i="5"/>
  <c r="EW43" i="5" s="1"/>
  <c r="EV44" i="5"/>
  <c r="EW44" i="5" s="1"/>
  <c r="EV45" i="5"/>
  <c r="EW45" i="5" s="1"/>
  <c r="EV46" i="5"/>
  <c r="EW46" i="5" s="1"/>
  <c r="EV47" i="5"/>
  <c r="EW47" i="5" s="1"/>
  <c r="EV48" i="5"/>
  <c r="EW48" i="5" s="1"/>
  <c r="EV49" i="5"/>
  <c r="EW49" i="5" s="1"/>
  <c r="EV50" i="5"/>
  <c r="EW50" i="5" s="1"/>
  <c r="EV51" i="5"/>
  <c r="EW51" i="5" s="1"/>
  <c r="EV52" i="5"/>
  <c r="EW52" i="5" s="1"/>
  <c r="EV53" i="5"/>
  <c r="EW53" i="5" s="1"/>
  <c r="EV54" i="5"/>
  <c r="EW54" i="5" s="1"/>
  <c r="EV55" i="5"/>
  <c r="EW55" i="5" s="1"/>
  <c r="EV56" i="5"/>
  <c r="EW56" i="5" s="1"/>
  <c r="EV57" i="5"/>
  <c r="EW57" i="5" s="1"/>
  <c r="EV58" i="5"/>
  <c r="EW58" i="5" s="1"/>
  <c r="EV59" i="5"/>
  <c r="EW59" i="5" s="1"/>
  <c r="EV60" i="5"/>
  <c r="EW60" i="5" s="1"/>
  <c r="EV61" i="5"/>
  <c r="EW61" i="5" s="1"/>
  <c r="EV62" i="5"/>
  <c r="EW62" i="5" s="1"/>
  <c r="EV63" i="5"/>
  <c r="EW63" i="5" s="1"/>
  <c r="EV64" i="5"/>
  <c r="EW64" i="5" s="1"/>
  <c r="EV65" i="5"/>
  <c r="EW65" i="5" s="1"/>
  <c r="EV66" i="5"/>
  <c r="EW66" i="5" s="1"/>
  <c r="EV67" i="5"/>
  <c r="EW67" i="5" s="1"/>
  <c r="EV68" i="5"/>
  <c r="EW68" i="5" s="1"/>
  <c r="EV69" i="5"/>
  <c r="EW69" i="5" s="1"/>
  <c r="EV70" i="5"/>
  <c r="EW70" i="5" s="1"/>
  <c r="EV71" i="5"/>
  <c r="EW71" i="5" s="1"/>
  <c r="EV72" i="5"/>
  <c r="EW72" i="5" s="1"/>
  <c r="EV73" i="5"/>
  <c r="EW73" i="5" s="1"/>
  <c r="EV74" i="5"/>
  <c r="EW74" i="5" s="1"/>
  <c r="EV75" i="5"/>
  <c r="EW75" i="5" s="1"/>
  <c r="EV76" i="5"/>
  <c r="EW76" i="5" s="1"/>
  <c r="EV77" i="5"/>
  <c r="EW77" i="5" s="1"/>
  <c r="EV78" i="5"/>
  <c r="EW78" i="5" s="1"/>
  <c r="EV79" i="5"/>
  <c r="EW79" i="5" s="1"/>
  <c r="EV80" i="5"/>
  <c r="EW80" i="5" s="1"/>
  <c r="EV81" i="5"/>
  <c r="EW81" i="5" s="1"/>
  <c r="EV82" i="5"/>
  <c r="EW82" i="5" s="1"/>
  <c r="EV83" i="5"/>
  <c r="EW83" i="5" s="1"/>
  <c r="EV84" i="5"/>
  <c r="EW84" i="5" s="1"/>
  <c r="EV85" i="5"/>
  <c r="EW85" i="5" s="1"/>
  <c r="EV86" i="5"/>
  <c r="EW86" i="5" s="1"/>
  <c r="EV87" i="5"/>
  <c r="EW87" i="5" s="1"/>
  <c r="EV88" i="5"/>
  <c r="EW88" i="5" s="1"/>
  <c r="EV89" i="5"/>
  <c r="EW89" i="5" s="1"/>
  <c r="EV90" i="5"/>
  <c r="EW90" i="5" s="1"/>
  <c r="EV91" i="5"/>
  <c r="EW91" i="5" s="1"/>
  <c r="EV92" i="5"/>
  <c r="EW92" i="5" s="1"/>
  <c r="EV93" i="5"/>
  <c r="EW93" i="5" s="1"/>
  <c r="EV94" i="5"/>
  <c r="EW94" i="5" s="1"/>
  <c r="EV95" i="5"/>
  <c r="EW95" i="5" s="1"/>
  <c r="EV96" i="5"/>
  <c r="EW96" i="5" s="1"/>
  <c r="EV97" i="5"/>
  <c r="EW97" i="5" s="1"/>
  <c r="EV98" i="5"/>
  <c r="EW98" i="5" s="1"/>
  <c r="EV99" i="5"/>
  <c r="EW99" i="5" s="1"/>
  <c r="EV100" i="5"/>
  <c r="EW100" i="5" s="1"/>
  <c r="EV101" i="5"/>
  <c r="EW101" i="5" s="1"/>
  <c r="EV102" i="5"/>
  <c r="EW102" i="5" s="1"/>
  <c r="EV103" i="5"/>
  <c r="EW103" i="5" s="1"/>
  <c r="EV104" i="5"/>
  <c r="EW104" i="5" s="1"/>
  <c r="EV105" i="5"/>
  <c r="EW105" i="5" s="1"/>
  <c r="EV106" i="5"/>
  <c r="EW106" i="5" s="1"/>
  <c r="EV107" i="5"/>
  <c r="EW107" i="5" s="1"/>
  <c r="EV108" i="5"/>
  <c r="EW108" i="5" s="1"/>
  <c r="EV109" i="5"/>
  <c r="EW109" i="5" s="1"/>
  <c r="EV110" i="5"/>
  <c r="EW110" i="5" s="1"/>
  <c r="EV111" i="5"/>
  <c r="EW111" i="5" s="1"/>
  <c r="EV112" i="5"/>
  <c r="EW112" i="5" s="1"/>
  <c r="EV113" i="5"/>
  <c r="EW113" i="5" s="1"/>
  <c r="EV114" i="5"/>
  <c r="EW114" i="5" s="1"/>
  <c r="EV115" i="5"/>
  <c r="EW115" i="5" s="1"/>
  <c r="EV116" i="5"/>
  <c r="EW116" i="5" s="1"/>
  <c r="EV117" i="5"/>
  <c r="EW117" i="5" s="1"/>
  <c r="EV118" i="5"/>
  <c r="EW118" i="5" s="1"/>
  <c r="EV119" i="5"/>
  <c r="EW119" i="5" s="1"/>
  <c r="EV120" i="5"/>
  <c r="EW120" i="5" s="1"/>
  <c r="EV121" i="5"/>
  <c r="EW121" i="5" s="1"/>
  <c r="EV122" i="5"/>
  <c r="EW122" i="5" s="1"/>
  <c r="EV123" i="5"/>
  <c r="EW123" i="5" s="1"/>
  <c r="EV124" i="5"/>
  <c r="EW124" i="5" s="1"/>
  <c r="EV125" i="5"/>
  <c r="EW125" i="5" s="1"/>
  <c r="EV126" i="5"/>
  <c r="EW126" i="5" s="1"/>
  <c r="EV127" i="5"/>
  <c r="EW127" i="5" s="1"/>
  <c r="EV128" i="5"/>
  <c r="EW128" i="5" s="1"/>
  <c r="EV129" i="5"/>
  <c r="EW129" i="5" s="1"/>
  <c r="EV130" i="5"/>
  <c r="EW130" i="5" s="1"/>
  <c r="EV131" i="5"/>
  <c r="EW131" i="5" s="1"/>
  <c r="EV132" i="5"/>
  <c r="EW132" i="5" s="1"/>
  <c r="EV133" i="5"/>
  <c r="EW133" i="5" s="1"/>
  <c r="EV134" i="5"/>
  <c r="EW134" i="5" s="1"/>
  <c r="EV135" i="5"/>
  <c r="EW135" i="5" s="1"/>
  <c r="EV136" i="5"/>
  <c r="EW136" i="5" s="1"/>
  <c r="EV137" i="5"/>
  <c r="EW137" i="5" s="1"/>
  <c r="EV138" i="5"/>
  <c r="EW138" i="5" s="1"/>
  <c r="EV139" i="5"/>
  <c r="EW139" i="5" s="1"/>
  <c r="EV140" i="5"/>
  <c r="EW140" i="5" s="1"/>
  <c r="EV141" i="5"/>
  <c r="EW141" i="5" s="1"/>
  <c r="EV142" i="5"/>
  <c r="EW142" i="5" s="1"/>
  <c r="EV143" i="5"/>
  <c r="EW143" i="5" s="1"/>
  <c r="EV144" i="5"/>
  <c r="EW144" i="5" s="1"/>
  <c r="EV145" i="5"/>
  <c r="EW145" i="5" s="1"/>
  <c r="EV146" i="5"/>
  <c r="EW146" i="5" s="1"/>
  <c r="EV147" i="5"/>
  <c r="EW147" i="5" s="1"/>
  <c r="EV148" i="5"/>
  <c r="EW148" i="5" s="1"/>
  <c r="EV149" i="5"/>
  <c r="EW149" i="5" s="1"/>
  <c r="EV150" i="5"/>
  <c r="EW150" i="5" s="1"/>
  <c r="EV151" i="5"/>
  <c r="EW151" i="5" s="1"/>
  <c r="EV152" i="5"/>
  <c r="EW152" i="5" s="1"/>
  <c r="EV153" i="5"/>
  <c r="EW153" i="5" s="1"/>
  <c r="EV154" i="5"/>
  <c r="EW154" i="5" s="1"/>
  <c r="EV155" i="5"/>
  <c r="EW155" i="5" s="1"/>
  <c r="EV156" i="5"/>
  <c r="EW156" i="5" s="1"/>
  <c r="EV157" i="5"/>
  <c r="EW157" i="5" s="1"/>
  <c r="EV158" i="5"/>
  <c r="EW158" i="5" s="1"/>
  <c r="EV159" i="5"/>
  <c r="EW159" i="5" s="1"/>
  <c r="EV160" i="5"/>
  <c r="EW160" i="5" s="1"/>
  <c r="EV161" i="5"/>
  <c r="EW161" i="5" s="1"/>
  <c r="EV162" i="5"/>
  <c r="EW162" i="5" s="1"/>
  <c r="EV4" i="5"/>
  <c r="EW4" i="5" s="1"/>
  <c r="L1002" i="2"/>
  <c r="K1002" i="2"/>
  <c r="FK11" i="5"/>
  <c r="FL3" i="5" s="1"/>
  <c r="FG8" i="5"/>
  <c r="FG6" i="5"/>
  <c r="FG7" i="5" s="1"/>
  <c r="FG5" i="5"/>
  <c r="FG4" i="5"/>
  <c r="FG3" i="5"/>
  <c r="BR5" i="5"/>
  <c r="BS5" i="5" s="1"/>
  <c r="BR6" i="5"/>
  <c r="BS6" i="5" s="1"/>
  <c r="BR7" i="5"/>
  <c r="BS7" i="5" s="1"/>
  <c r="BR8" i="5"/>
  <c r="BS8" i="5" s="1"/>
  <c r="BR9" i="5"/>
  <c r="BS9" i="5" s="1"/>
  <c r="BR10" i="5"/>
  <c r="BS10" i="5" s="1"/>
  <c r="BR11" i="5"/>
  <c r="BS11" i="5" s="1"/>
  <c r="BR12" i="5"/>
  <c r="BS12" i="5" s="1"/>
  <c r="BR13" i="5"/>
  <c r="BS13" i="5" s="1"/>
  <c r="BR14" i="5"/>
  <c r="BS14" i="5" s="1"/>
  <c r="BR15" i="5"/>
  <c r="BS15" i="5" s="1"/>
  <c r="BR16" i="5"/>
  <c r="BS16" i="5" s="1"/>
  <c r="BR17" i="5"/>
  <c r="BS17" i="5" s="1"/>
  <c r="BR18" i="5"/>
  <c r="BS18" i="5" s="1"/>
  <c r="BR19" i="5"/>
  <c r="BS19" i="5" s="1"/>
  <c r="BR20" i="5"/>
  <c r="BS20" i="5" s="1"/>
  <c r="BR21" i="5"/>
  <c r="BS21" i="5" s="1"/>
  <c r="BR22" i="5"/>
  <c r="BS22" i="5" s="1"/>
  <c r="BR23" i="5"/>
  <c r="BS23" i="5" s="1"/>
  <c r="BR24" i="5"/>
  <c r="BS24" i="5" s="1"/>
  <c r="BR25" i="5"/>
  <c r="BS25" i="5" s="1"/>
  <c r="BR26" i="5"/>
  <c r="BS26" i="5" s="1"/>
  <c r="BR27" i="5"/>
  <c r="BS27" i="5" s="1"/>
  <c r="BR28" i="5"/>
  <c r="BS28" i="5" s="1"/>
  <c r="BR29" i="5"/>
  <c r="BS29" i="5" s="1"/>
  <c r="BR30" i="5"/>
  <c r="BS30" i="5" s="1"/>
  <c r="BR31" i="5"/>
  <c r="BS31" i="5" s="1"/>
  <c r="BR32" i="5"/>
  <c r="BS32" i="5" s="1"/>
  <c r="BR33" i="5"/>
  <c r="BS33" i="5" s="1"/>
  <c r="BR34" i="5"/>
  <c r="BS34" i="5" s="1"/>
  <c r="BR35" i="5"/>
  <c r="BS35" i="5" s="1"/>
  <c r="BR36" i="5"/>
  <c r="BS36" i="5" s="1"/>
  <c r="BR37" i="5"/>
  <c r="BS37" i="5" s="1"/>
  <c r="BR38" i="5"/>
  <c r="BS38" i="5" s="1"/>
  <c r="BR39" i="5"/>
  <c r="BS39" i="5" s="1"/>
  <c r="BR40" i="5"/>
  <c r="BS40" i="5" s="1"/>
  <c r="BR41" i="5"/>
  <c r="BS41" i="5" s="1"/>
  <c r="BR42" i="5"/>
  <c r="BS42" i="5" s="1"/>
  <c r="BR43" i="5"/>
  <c r="BS43" i="5" s="1"/>
  <c r="BR44" i="5"/>
  <c r="BS44" i="5" s="1"/>
  <c r="BR45" i="5"/>
  <c r="BS45" i="5" s="1"/>
  <c r="BR46" i="5"/>
  <c r="BS46" i="5" s="1"/>
  <c r="BR47" i="5"/>
  <c r="BS47" i="5" s="1"/>
  <c r="BR48" i="5"/>
  <c r="BS48" i="5" s="1"/>
  <c r="BR49" i="5"/>
  <c r="BS49" i="5" s="1"/>
  <c r="BR50" i="5"/>
  <c r="BS50" i="5" s="1"/>
  <c r="BR51" i="5"/>
  <c r="BS51" i="5" s="1"/>
  <c r="BR52" i="5"/>
  <c r="BS52" i="5" s="1"/>
  <c r="BR53" i="5"/>
  <c r="BS53" i="5" s="1"/>
  <c r="BR54" i="5"/>
  <c r="BS54" i="5" s="1"/>
  <c r="BR55" i="5"/>
  <c r="BS55" i="5" s="1"/>
  <c r="BR56" i="5"/>
  <c r="BS56" i="5" s="1"/>
  <c r="BR57" i="5"/>
  <c r="BS57" i="5" s="1"/>
  <c r="BR58" i="5"/>
  <c r="BS58" i="5" s="1"/>
  <c r="BR59" i="5"/>
  <c r="BS59" i="5" s="1"/>
  <c r="BR60" i="5"/>
  <c r="BS60" i="5" s="1"/>
  <c r="BR61" i="5"/>
  <c r="BS61" i="5" s="1"/>
  <c r="BR62" i="5"/>
  <c r="BS62" i="5" s="1"/>
  <c r="BR63" i="5"/>
  <c r="BS63" i="5" s="1"/>
  <c r="BR64" i="5"/>
  <c r="BS64" i="5" s="1"/>
  <c r="BR65" i="5"/>
  <c r="BS65" i="5" s="1"/>
  <c r="BR66" i="5"/>
  <c r="BS66" i="5" s="1"/>
  <c r="BR67" i="5"/>
  <c r="BS67" i="5" s="1"/>
  <c r="BR68" i="5"/>
  <c r="BS68" i="5" s="1"/>
  <c r="BR69" i="5"/>
  <c r="BS69" i="5" s="1"/>
  <c r="BR70" i="5"/>
  <c r="BS70" i="5" s="1"/>
  <c r="BR71" i="5"/>
  <c r="BS71" i="5" s="1"/>
  <c r="BR72" i="5"/>
  <c r="BS72" i="5" s="1"/>
  <c r="BR73" i="5"/>
  <c r="BS73" i="5" s="1"/>
  <c r="BR74" i="5"/>
  <c r="BS74" i="5" s="1"/>
  <c r="BR75" i="5"/>
  <c r="BS75" i="5" s="1"/>
  <c r="BR76" i="5"/>
  <c r="BS76" i="5" s="1"/>
  <c r="BR77" i="5"/>
  <c r="BS77" i="5" s="1"/>
  <c r="BR78" i="5"/>
  <c r="BS78" i="5" s="1"/>
  <c r="BR79" i="5"/>
  <c r="BS79" i="5" s="1"/>
  <c r="BR80" i="5"/>
  <c r="BS80" i="5" s="1"/>
  <c r="BR81" i="5"/>
  <c r="BS81" i="5" s="1"/>
  <c r="BR82" i="5"/>
  <c r="BS82" i="5" s="1"/>
  <c r="BR83" i="5"/>
  <c r="BS83" i="5" s="1"/>
  <c r="BR84" i="5"/>
  <c r="BS84" i="5" s="1"/>
  <c r="BR85" i="5"/>
  <c r="BS85" i="5" s="1"/>
  <c r="BR86" i="5"/>
  <c r="BS86" i="5" s="1"/>
  <c r="BR87" i="5"/>
  <c r="BS87" i="5" s="1"/>
  <c r="BR88" i="5"/>
  <c r="BS88" i="5" s="1"/>
  <c r="BR89" i="5"/>
  <c r="BS89" i="5" s="1"/>
  <c r="BR90" i="5"/>
  <c r="BS90" i="5" s="1"/>
  <c r="BR91" i="5"/>
  <c r="BS91" i="5" s="1"/>
  <c r="BR92" i="5"/>
  <c r="BS92" i="5" s="1"/>
  <c r="BR93" i="5"/>
  <c r="BS93" i="5" s="1"/>
  <c r="BR94" i="5"/>
  <c r="BS94" i="5" s="1"/>
  <c r="BR95" i="5"/>
  <c r="BS95" i="5" s="1"/>
  <c r="BR96" i="5"/>
  <c r="BS96" i="5" s="1"/>
  <c r="BR97" i="5"/>
  <c r="BS97" i="5" s="1"/>
  <c r="BR98" i="5"/>
  <c r="BS98" i="5" s="1"/>
  <c r="BR99" i="5"/>
  <c r="BS99" i="5" s="1"/>
  <c r="BR100" i="5"/>
  <c r="BS100" i="5" s="1"/>
  <c r="BR101" i="5"/>
  <c r="BS101" i="5" s="1"/>
  <c r="BR102" i="5"/>
  <c r="BS102" i="5" s="1"/>
  <c r="BR103" i="5"/>
  <c r="BS103" i="5" s="1"/>
  <c r="BR104" i="5"/>
  <c r="BS104" i="5" s="1"/>
  <c r="BR105" i="5"/>
  <c r="BS105" i="5" s="1"/>
  <c r="BR106" i="5"/>
  <c r="BS106" i="5" s="1"/>
  <c r="BR107" i="5"/>
  <c r="BS107" i="5" s="1"/>
  <c r="BR108" i="5"/>
  <c r="BS108" i="5" s="1"/>
  <c r="BR109" i="5"/>
  <c r="BS109" i="5" s="1"/>
  <c r="BR110" i="5"/>
  <c r="BS110" i="5" s="1"/>
  <c r="BR111" i="5"/>
  <c r="BS111" i="5" s="1"/>
  <c r="BR112" i="5"/>
  <c r="BS112" i="5" s="1"/>
  <c r="BR113" i="5"/>
  <c r="BS113" i="5" s="1"/>
  <c r="BR114" i="5"/>
  <c r="BS114" i="5" s="1"/>
  <c r="BR115" i="5"/>
  <c r="BS115" i="5" s="1"/>
  <c r="BR116" i="5"/>
  <c r="BS116" i="5" s="1"/>
  <c r="BR117" i="5"/>
  <c r="BS117" i="5" s="1"/>
  <c r="BR118" i="5"/>
  <c r="BS118" i="5" s="1"/>
  <c r="BR119" i="5"/>
  <c r="BS119" i="5" s="1"/>
  <c r="BR120" i="5"/>
  <c r="BS120" i="5" s="1"/>
  <c r="BR121" i="5"/>
  <c r="BS121" i="5" s="1"/>
  <c r="BR122" i="5"/>
  <c r="BS122" i="5" s="1"/>
  <c r="BR123" i="5"/>
  <c r="BS123" i="5" s="1"/>
  <c r="BR124" i="5"/>
  <c r="BS124" i="5" s="1"/>
  <c r="BR125" i="5"/>
  <c r="BS125" i="5" s="1"/>
  <c r="BR126" i="5"/>
  <c r="BS126" i="5" s="1"/>
  <c r="BR127" i="5"/>
  <c r="BS127" i="5" s="1"/>
  <c r="BR128" i="5"/>
  <c r="BS128" i="5" s="1"/>
  <c r="BR129" i="5"/>
  <c r="BS129" i="5" s="1"/>
  <c r="BR130" i="5"/>
  <c r="BS130" i="5" s="1"/>
  <c r="BR131" i="5"/>
  <c r="BS131" i="5" s="1"/>
  <c r="BR132" i="5"/>
  <c r="BS132" i="5" s="1"/>
  <c r="BR133" i="5"/>
  <c r="BS133" i="5" s="1"/>
  <c r="BR134" i="5"/>
  <c r="BS134" i="5" s="1"/>
  <c r="BR135" i="5"/>
  <c r="BS135" i="5" s="1"/>
  <c r="BR136" i="5"/>
  <c r="BS136" i="5" s="1"/>
  <c r="BR137" i="5"/>
  <c r="BS137" i="5" s="1"/>
  <c r="BR138" i="5"/>
  <c r="BS138" i="5" s="1"/>
  <c r="BR139" i="5"/>
  <c r="BS139" i="5" s="1"/>
  <c r="BR140" i="5"/>
  <c r="BS140" i="5" s="1"/>
  <c r="BR141" i="5"/>
  <c r="BS141" i="5" s="1"/>
  <c r="BR142" i="5"/>
  <c r="BS142" i="5" s="1"/>
  <c r="BR143" i="5"/>
  <c r="BS143" i="5" s="1"/>
  <c r="BR144" i="5"/>
  <c r="BS144" i="5" s="1"/>
  <c r="BR145" i="5"/>
  <c r="BS145" i="5" s="1"/>
  <c r="BR146" i="5"/>
  <c r="BS146" i="5" s="1"/>
  <c r="BR147" i="5"/>
  <c r="BS147" i="5" s="1"/>
  <c r="BR148" i="5"/>
  <c r="BS148" i="5" s="1"/>
  <c r="BR149" i="5"/>
  <c r="BS149" i="5" s="1"/>
  <c r="BR150" i="5"/>
  <c r="BS150" i="5" s="1"/>
  <c r="BR151" i="5"/>
  <c r="BS151" i="5" s="1"/>
  <c r="BR152" i="5"/>
  <c r="BS152" i="5" s="1"/>
  <c r="BR153" i="5"/>
  <c r="BS153" i="5" s="1"/>
  <c r="BR154" i="5"/>
  <c r="BS154" i="5" s="1"/>
  <c r="BR155" i="5"/>
  <c r="BS155" i="5" s="1"/>
  <c r="BR156" i="5"/>
  <c r="BS156" i="5" s="1"/>
  <c r="BR157" i="5"/>
  <c r="BS157" i="5" s="1"/>
  <c r="BR158" i="5"/>
  <c r="BS158" i="5" s="1"/>
  <c r="BR159" i="5"/>
  <c r="BS159" i="5" s="1"/>
  <c r="BR160" i="5"/>
  <c r="BS160" i="5" s="1"/>
  <c r="BR161" i="5"/>
  <c r="BS161" i="5" s="1"/>
  <c r="BR162" i="5"/>
  <c r="BS162" i="5" s="1"/>
  <c r="BR163" i="5"/>
  <c r="BS163" i="5" s="1"/>
  <c r="BR164" i="5"/>
  <c r="BS164" i="5" s="1"/>
  <c r="BR165" i="5"/>
  <c r="BS165" i="5" s="1"/>
  <c r="BR166" i="5"/>
  <c r="BS166" i="5" s="1"/>
  <c r="BR167" i="5"/>
  <c r="BS167" i="5" s="1"/>
  <c r="BR168" i="5"/>
  <c r="BS168" i="5" s="1"/>
  <c r="BR169" i="5"/>
  <c r="BS169" i="5" s="1"/>
  <c r="BR170" i="5"/>
  <c r="BS170" i="5" s="1"/>
  <c r="BR171" i="5"/>
  <c r="BS171" i="5" s="1"/>
  <c r="BR172" i="5"/>
  <c r="BS172" i="5" s="1"/>
  <c r="BR173" i="5"/>
  <c r="BS173" i="5" s="1"/>
  <c r="BR174" i="5"/>
  <c r="BS174" i="5" s="1"/>
  <c r="BR175" i="5"/>
  <c r="BS175" i="5" s="1"/>
  <c r="BR176" i="5"/>
  <c r="BS176" i="5" s="1"/>
  <c r="BR177" i="5"/>
  <c r="BS177" i="5" s="1"/>
  <c r="BR178" i="5"/>
  <c r="BS178" i="5" s="1"/>
  <c r="BR179" i="5"/>
  <c r="BS179" i="5" s="1"/>
  <c r="BR180" i="5"/>
  <c r="BS180" i="5" s="1"/>
  <c r="BR181" i="5"/>
  <c r="BS181" i="5" s="1"/>
  <c r="BR182" i="5"/>
  <c r="BS182" i="5" s="1"/>
  <c r="BR183" i="5"/>
  <c r="BS183" i="5" s="1"/>
  <c r="BR184" i="5"/>
  <c r="BS184" i="5" s="1"/>
  <c r="BR185" i="5"/>
  <c r="BS185" i="5" s="1"/>
  <c r="BR186" i="5"/>
  <c r="BS186" i="5" s="1"/>
  <c r="BR187" i="5"/>
  <c r="BS187" i="5" s="1"/>
  <c r="BR188" i="5"/>
  <c r="BS188" i="5" s="1"/>
  <c r="BR189" i="5"/>
  <c r="BS189" i="5" s="1"/>
  <c r="BR190" i="5"/>
  <c r="BS190" i="5" s="1"/>
  <c r="BR191" i="5"/>
  <c r="BS191" i="5" s="1"/>
  <c r="BR192" i="5"/>
  <c r="BS192" i="5" s="1"/>
  <c r="BR193" i="5"/>
  <c r="BS193" i="5" s="1"/>
  <c r="BR194" i="5"/>
  <c r="BS194" i="5" s="1"/>
  <c r="BR195" i="5"/>
  <c r="BS195" i="5" s="1"/>
  <c r="BR196" i="5"/>
  <c r="BS196" i="5" s="1"/>
  <c r="BR197" i="5"/>
  <c r="BS197" i="5" s="1"/>
  <c r="BR198" i="5"/>
  <c r="BS198" i="5" s="1"/>
  <c r="BR199" i="5"/>
  <c r="BS199" i="5" s="1"/>
  <c r="BR200" i="5"/>
  <c r="BS200" i="5" s="1"/>
  <c r="BR201" i="5"/>
  <c r="BS201" i="5" s="1"/>
  <c r="BR202" i="5"/>
  <c r="BS202" i="5" s="1"/>
  <c r="BR203" i="5"/>
  <c r="BS203" i="5" s="1"/>
  <c r="BR204" i="5"/>
  <c r="BS204" i="5" s="1"/>
  <c r="BR205" i="5"/>
  <c r="BS205" i="5" s="1"/>
  <c r="BR206" i="5"/>
  <c r="BS206" i="5" s="1"/>
  <c r="BR207" i="5"/>
  <c r="BS207" i="5" s="1"/>
  <c r="BR208" i="5"/>
  <c r="BS208" i="5" s="1"/>
  <c r="BR209" i="5"/>
  <c r="BS209" i="5" s="1"/>
  <c r="BR210" i="5"/>
  <c r="BS210" i="5" s="1"/>
  <c r="BR211" i="5"/>
  <c r="BS211" i="5" s="1"/>
  <c r="BR212" i="5"/>
  <c r="BS212" i="5" s="1"/>
  <c r="BR213" i="5"/>
  <c r="BS213" i="5" s="1"/>
  <c r="BR214" i="5"/>
  <c r="BS214" i="5" s="1"/>
  <c r="BR215" i="5"/>
  <c r="BS215" i="5" s="1"/>
  <c r="BR216" i="5"/>
  <c r="BS216" i="5" s="1"/>
  <c r="BR217" i="5"/>
  <c r="BS217" i="5" s="1"/>
  <c r="BR218" i="5"/>
  <c r="BS218" i="5" s="1"/>
  <c r="BR219" i="5"/>
  <c r="BS219" i="5" s="1"/>
  <c r="BR220" i="5"/>
  <c r="BS220" i="5" s="1"/>
  <c r="BR221" i="5"/>
  <c r="BS221" i="5" s="1"/>
  <c r="BR222" i="5"/>
  <c r="BS222" i="5" s="1"/>
  <c r="BR223" i="5"/>
  <c r="BS223" i="5" s="1"/>
  <c r="BR224" i="5"/>
  <c r="BS224" i="5" s="1"/>
  <c r="BR225" i="5"/>
  <c r="BS225" i="5" s="1"/>
  <c r="BR226" i="5"/>
  <c r="BS226" i="5" s="1"/>
  <c r="BR227" i="5"/>
  <c r="BS227" i="5" s="1"/>
  <c r="BR228" i="5"/>
  <c r="BS228" i="5" s="1"/>
  <c r="BR229" i="5"/>
  <c r="BS229" i="5" s="1"/>
  <c r="BR230" i="5"/>
  <c r="BS230" i="5" s="1"/>
  <c r="BR231" i="5"/>
  <c r="BS231" i="5" s="1"/>
  <c r="BR232" i="5"/>
  <c r="BS232" i="5" s="1"/>
  <c r="BR233" i="5"/>
  <c r="BS233" i="5" s="1"/>
  <c r="BR234" i="5"/>
  <c r="BS234" i="5" s="1"/>
  <c r="BR235" i="5"/>
  <c r="BS235" i="5" s="1"/>
  <c r="BR236" i="5"/>
  <c r="BS236" i="5" s="1"/>
  <c r="BR237" i="5"/>
  <c r="BS237" i="5" s="1"/>
  <c r="BR238" i="5"/>
  <c r="BS238" i="5" s="1"/>
  <c r="BR239" i="5"/>
  <c r="BS239" i="5" s="1"/>
  <c r="BR240" i="5"/>
  <c r="BS240" i="5" s="1"/>
  <c r="BR241" i="5"/>
  <c r="BS241" i="5" s="1"/>
  <c r="BR242" i="5"/>
  <c r="BS242" i="5" s="1"/>
  <c r="BR243" i="5"/>
  <c r="BS243" i="5" s="1"/>
  <c r="BR244" i="5"/>
  <c r="BS244" i="5" s="1"/>
  <c r="BR245" i="5"/>
  <c r="BS245" i="5" s="1"/>
  <c r="BR246" i="5"/>
  <c r="BS246" i="5" s="1"/>
  <c r="BR247" i="5"/>
  <c r="BS247" i="5" s="1"/>
  <c r="BR248" i="5"/>
  <c r="BS248" i="5" s="1"/>
  <c r="BR249" i="5"/>
  <c r="BS249" i="5" s="1"/>
  <c r="BR250" i="5"/>
  <c r="BS250" i="5" s="1"/>
  <c r="BR251" i="5"/>
  <c r="BS251" i="5" s="1"/>
  <c r="BR252" i="5"/>
  <c r="BS252" i="5" s="1"/>
  <c r="BR253" i="5"/>
  <c r="BS253" i="5" s="1"/>
  <c r="BR254" i="5"/>
  <c r="BS254" i="5" s="1"/>
  <c r="BR255" i="5"/>
  <c r="BS255" i="5" s="1"/>
  <c r="BR256" i="5"/>
  <c r="BS256" i="5" s="1"/>
  <c r="BR257" i="5"/>
  <c r="BS257" i="5" s="1"/>
  <c r="BR258" i="5"/>
  <c r="BS258" i="5" s="1"/>
  <c r="BR259" i="5"/>
  <c r="BS259" i="5" s="1"/>
  <c r="BR260" i="5"/>
  <c r="BS260" i="5" s="1"/>
  <c r="BR261" i="5"/>
  <c r="BS261" i="5" s="1"/>
  <c r="BR262" i="5"/>
  <c r="BS262" i="5" s="1"/>
  <c r="BR263" i="5"/>
  <c r="BS263" i="5" s="1"/>
  <c r="BR264" i="5"/>
  <c r="BS264" i="5" s="1"/>
  <c r="BR265" i="5"/>
  <c r="BS265" i="5" s="1"/>
  <c r="BR266" i="5"/>
  <c r="BS266" i="5" s="1"/>
  <c r="BR267" i="5"/>
  <c r="BS267" i="5" s="1"/>
  <c r="BR268" i="5"/>
  <c r="BS268" i="5" s="1"/>
  <c r="BR269" i="5"/>
  <c r="BS269" i="5" s="1"/>
  <c r="BR270" i="5"/>
  <c r="BS270" i="5" s="1"/>
  <c r="BR271" i="5"/>
  <c r="BS271" i="5" s="1"/>
  <c r="BR272" i="5"/>
  <c r="BS272" i="5" s="1"/>
  <c r="BR273" i="5"/>
  <c r="BS273" i="5" s="1"/>
  <c r="BR274" i="5"/>
  <c r="BS274" i="5" s="1"/>
  <c r="BR275" i="5"/>
  <c r="BS275" i="5" s="1"/>
  <c r="BR276" i="5"/>
  <c r="BS276" i="5" s="1"/>
  <c r="BR277" i="5"/>
  <c r="BS277" i="5" s="1"/>
  <c r="BR278" i="5"/>
  <c r="BS278" i="5" s="1"/>
  <c r="BR279" i="5"/>
  <c r="BS279" i="5" s="1"/>
  <c r="BR280" i="5"/>
  <c r="BS280" i="5" s="1"/>
  <c r="BR281" i="5"/>
  <c r="BS281" i="5" s="1"/>
  <c r="BR282" i="5"/>
  <c r="BS282" i="5" s="1"/>
  <c r="BR283" i="5"/>
  <c r="BS283" i="5" s="1"/>
  <c r="BR284" i="5"/>
  <c r="BS284" i="5" s="1"/>
  <c r="BR285" i="5"/>
  <c r="BS285" i="5" s="1"/>
  <c r="BR286" i="5"/>
  <c r="BS286" i="5" s="1"/>
  <c r="BR287" i="5"/>
  <c r="BS287" i="5" s="1"/>
  <c r="BR288" i="5"/>
  <c r="BS288" i="5" s="1"/>
  <c r="BR289" i="5"/>
  <c r="BS289" i="5" s="1"/>
  <c r="BR290" i="5"/>
  <c r="BS290" i="5" s="1"/>
  <c r="BR291" i="5"/>
  <c r="BS291" i="5" s="1"/>
  <c r="BR292" i="5"/>
  <c r="BS292" i="5" s="1"/>
  <c r="BR293" i="5"/>
  <c r="BS293" i="5" s="1"/>
  <c r="BR294" i="5"/>
  <c r="BS294" i="5" s="1"/>
  <c r="BR295" i="5"/>
  <c r="BS295" i="5" s="1"/>
  <c r="BR296" i="5"/>
  <c r="BS296" i="5" s="1"/>
  <c r="BR297" i="5"/>
  <c r="BS297" i="5" s="1"/>
  <c r="BR298" i="5"/>
  <c r="BS298" i="5" s="1"/>
  <c r="BR299" i="5"/>
  <c r="BS299" i="5" s="1"/>
  <c r="BR300" i="5"/>
  <c r="BS300" i="5" s="1"/>
  <c r="BR301" i="5"/>
  <c r="BS301" i="5" s="1"/>
  <c r="BR302" i="5"/>
  <c r="BS302" i="5" s="1"/>
  <c r="BR303" i="5"/>
  <c r="BS303" i="5" s="1"/>
  <c r="BR304" i="5"/>
  <c r="BS304" i="5" s="1"/>
  <c r="BR305" i="5"/>
  <c r="BS305" i="5" s="1"/>
  <c r="BR306" i="5"/>
  <c r="BS306" i="5" s="1"/>
  <c r="BR307" i="5"/>
  <c r="BS307" i="5" s="1"/>
  <c r="BR308" i="5"/>
  <c r="BS308" i="5" s="1"/>
  <c r="BR309" i="5"/>
  <c r="BS309" i="5" s="1"/>
  <c r="BR310" i="5"/>
  <c r="BS310" i="5" s="1"/>
  <c r="BR311" i="5"/>
  <c r="BS311" i="5" s="1"/>
  <c r="BR312" i="5"/>
  <c r="BS312" i="5" s="1"/>
  <c r="BR313" i="5"/>
  <c r="BS313" i="5" s="1"/>
  <c r="BR314" i="5"/>
  <c r="BS314" i="5" s="1"/>
  <c r="BR315" i="5"/>
  <c r="BS315" i="5" s="1"/>
  <c r="BR316" i="5"/>
  <c r="BS316" i="5" s="1"/>
  <c r="BR317" i="5"/>
  <c r="BS317" i="5" s="1"/>
  <c r="BR318" i="5"/>
  <c r="BS318" i="5" s="1"/>
  <c r="BR319" i="5"/>
  <c r="BS319" i="5" s="1"/>
  <c r="BR320" i="5"/>
  <c r="BS320" i="5" s="1"/>
  <c r="BR321" i="5"/>
  <c r="BS321" i="5" s="1"/>
  <c r="BR322" i="5"/>
  <c r="BS322" i="5" s="1"/>
  <c r="BR323" i="5"/>
  <c r="BS323" i="5" s="1"/>
  <c r="BR324" i="5"/>
  <c r="BS324" i="5" s="1"/>
  <c r="BR325" i="5"/>
  <c r="BS325" i="5" s="1"/>
  <c r="BR326" i="5"/>
  <c r="BS326" i="5" s="1"/>
  <c r="BR327" i="5"/>
  <c r="BS327" i="5" s="1"/>
  <c r="BR328" i="5"/>
  <c r="BS328" i="5" s="1"/>
  <c r="BR329" i="5"/>
  <c r="BS329" i="5" s="1"/>
  <c r="BR330" i="5"/>
  <c r="BS330" i="5" s="1"/>
  <c r="BR331" i="5"/>
  <c r="BS331" i="5" s="1"/>
  <c r="BR332" i="5"/>
  <c r="BS332" i="5" s="1"/>
  <c r="BR333" i="5"/>
  <c r="BS333" i="5" s="1"/>
  <c r="BR334" i="5"/>
  <c r="BS334" i="5" s="1"/>
  <c r="BR335" i="5"/>
  <c r="BS335" i="5" s="1"/>
  <c r="BR336" i="5"/>
  <c r="BS336" i="5" s="1"/>
  <c r="BR337" i="5"/>
  <c r="BS337" i="5" s="1"/>
  <c r="BR338" i="5"/>
  <c r="BS338" i="5" s="1"/>
  <c r="BR339" i="5"/>
  <c r="BS339" i="5" s="1"/>
  <c r="BR340" i="5"/>
  <c r="BS340" i="5" s="1"/>
  <c r="BR341" i="5"/>
  <c r="BS341" i="5" s="1"/>
  <c r="BR342" i="5"/>
  <c r="BS342" i="5" s="1"/>
  <c r="BR343" i="5"/>
  <c r="BS343" i="5" s="1"/>
  <c r="BR344" i="5"/>
  <c r="BS344" i="5" s="1"/>
  <c r="BR345" i="5"/>
  <c r="BS345" i="5" s="1"/>
  <c r="BR346" i="5"/>
  <c r="BS346" i="5" s="1"/>
  <c r="BR347" i="5"/>
  <c r="BS347" i="5" s="1"/>
  <c r="BR348" i="5"/>
  <c r="BS348" i="5" s="1"/>
  <c r="BR349" i="5"/>
  <c r="BS349" i="5" s="1"/>
  <c r="BR350" i="5"/>
  <c r="BS350" i="5" s="1"/>
  <c r="BR351" i="5"/>
  <c r="BS351" i="5" s="1"/>
  <c r="BR352" i="5"/>
  <c r="BS352" i="5" s="1"/>
  <c r="BR353" i="5"/>
  <c r="BS353" i="5" s="1"/>
  <c r="BR354" i="5"/>
  <c r="BS354" i="5" s="1"/>
  <c r="BR355" i="5"/>
  <c r="BS355" i="5" s="1"/>
  <c r="BR356" i="5"/>
  <c r="BS356" i="5" s="1"/>
  <c r="BR357" i="5"/>
  <c r="BS357" i="5" s="1"/>
  <c r="BR358" i="5"/>
  <c r="BS358" i="5" s="1"/>
  <c r="BR359" i="5"/>
  <c r="BS359" i="5" s="1"/>
  <c r="BR360" i="5"/>
  <c r="BS360" i="5" s="1"/>
  <c r="BR361" i="5"/>
  <c r="BS361" i="5" s="1"/>
  <c r="BR362" i="5"/>
  <c r="BS362" i="5" s="1"/>
  <c r="BR363" i="5"/>
  <c r="BS363" i="5" s="1"/>
  <c r="BR364" i="5"/>
  <c r="BS364" i="5" s="1"/>
  <c r="BR365" i="5"/>
  <c r="BS365" i="5" s="1"/>
  <c r="BR366" i="5"/>
  <c r="BS366" i="5" s="1"/>
  <c r="BR367" i="5"/>
  <c r="BS367" i="5" s="1"/>
  <c r="BR368" i="5"/>
  <c r="BS368" i="5" s="1"/>
  <c r="BR369" i="5"/>
  <c r="BS369" i="5" s="1"/>
  <c r="BR370" i="5"/>
  <c r="BS370" i="5" s="1"/>
  <c r="BR371" i="5"/>
  <c r="BS371" i="5" s="1"/>
  <c r="BR372" i="5"/>
  <c r="BS372" i="5" s="1"/>
  <c r="BR373" i="5"/>
  <c r="BS373" i="5" s="1"/>
  <c r="BR374" i="5"/>
  <c r="BS374" i="5" s="1"/>
  <c r="BR375" i="5"/>
  <c r="BS375" i="5" s="1"/>
  <c r="BR376" i="5"/>
  <c r="BS376" i="5" s="1"/>
  <c r="BR377" i="5"/>
  <c r="BS377" i="5" s="1"/>
  <c r="BR378" i="5"/>
  <c r="BS378" i="5" s="1"/>
  <c r="BR379" i="5"/>
  <c r="BS379" i="5" s="1"/>
  <c r="BR380" i="5"/>
  <c r="BS380" i="5" s="1"/>
  <c r="BR381" i="5"/>
  <c r="BS381" i="5" s="1"/>
  <c r="BR382" i="5"/>
  <c r="BS382" i="5" s="1"/>
  <c r="BR383" i="5"/>
  <c r="BS383" i="5" s="1"/>
  <c r="BR384" i="5"/>
  <c r="BS384" i="5" s="1"/>
  <c r="BR385" i="5"/>
  <c r="BS385" i="5" s="1"/>
  <c r="BR386" i="5"/>
  <c r="BS386" i="5" s="1"/>
  <c r="BR387" i="5"/>
  <c r="BS387" i="5" s="1"/>
  <c r="BR388" i="5"/>
  <c r="BS388" i="5" s="1"/>
  <c r="BR389" i="5"/>
  <c r="BS389" i="5" s="1"/>
  <c r="BR390" i="5"/>
  <c r="BS390" i="5" s="1"/>
  <c r="BR391" i="5"/>
  <c r="BS391" i="5" s="1"/>
  <c r="BR392" i="5"/>
  <c r="BS392" i="5" s="1"/>
  <c r="BR393" i="5"/>
  <c r="BS393" i="5" s="1"/>
  <c r="BR394" i="5"/>
  <c r="BS394" i="5" s="1"/>
  <c r="BR395" i="5"/>
  <c r="BS395" i="5" s="1"/>
  <c r="BR396" i="5"/>
  <c r="BS396" i="5" s="1"/>
  <c r="BR397" i="5"/>
  <c r="BS397" i="5" s="1"/>
  <c r="BR398" i="5"/>
  <c r="BS398" i="5" s="1"/>
  <c r="BR399" i="5"/>
  <c r="BS399" i="5" s="1"/>
  <c r="BR400" i="5"/>
  <c r="BS400" i="5" s="1"/>
  <c r="BR401" i="5"/>
  <c r="BS401" i="5" s="1"/>
  <c r="BR402" i="5"/>
  <c r="BS402" i="5" s="1"/>
  <c r="BR403" i="5"/>
  <c r="BS403" i="5" s="1"/>
  <c r="BR404" i="5"/>
  <c r="BS404" i="5" s="1"/>
  <c r="BR405" i="5"/>
  <c r="BS405" i="5" s="1"/>
  <c r="BR406" i="5"/>
  <c r="BS406" i="5" s="1"/>
  <c r="BR407" i="5"/>
  <c r="BS407" i="5" s="1"/>
  <c r="BR408" i="5"/>
  <c r="BS408" i="5" s="1"/>
  <c r="BR409" i="5"/>
  <c r="BS409" i="5" s="1"/>
  <c r="BR410" i="5"/>
  <c r="BS410" i="5" s="1"/>
  <c r="BR411" i="5"/>
  <c r="BS411" i="5" s="1"/>
  <c r="BR412" i="5"/>
  <c r="BS412" i="5" s="1"/>
  <c r="BR413" i="5"/>
  <c r="BS413" i="5" s="1"/>
  <c r="BR414" i="5"/>
  <c r="BS414" i="5" s="1"/>
  <c r="BR415" i="5"/>
  <c r="BS415" i="5" s="1"/>
  <c r="BR416" i="5"/>
  <c r="BS416" i="5" s="1"/>
  <c r="BR417" i="5"/>
  <c r="BS417" i="5" s="1"/>
  <c r="BR418" i="5"/>
  <c r="BS418" i="5" s="1"/>
  <c r="BR419" i="5"/>
  <c r="BS419" i="5" s="1"/>
  <c r="BR420" i="5"/>
  <c r="BS420" i="5" s="1"/>
  <c r="BR421" i="5"/>
  <c r="BS421" i="5" s="1"/>
  <c r="BR422" i="5"/>
  <c r="BS422" i="5" s="1"/>
  <c r="BR423" i="5"/>
  <c r="BS423" i="5" s="1"/>
  <c r="BR424" i="5"/>
  <c r="BS424" i="5" s="1"/>
  <c r="BR425" i="5"/>
  <c r="BS425" i="5" s="1"/>
  <c r="BR426" i="5"/>
  <c r="BS426" i="5" s="1"/>
  <c r="BR427" i="5"/>
  <c r="BS427" i="5" s="1"/>
  <c r="BR428" i="5"/>
  <c r="BS428" i="5" s="1"/>
  <c r="BR429" i="5"/>
  <c r="BS429" i="5" s="1"/>
  <c r="BR430" i="5"/>
  <c r="BS430" i="5" s="1"/>
  <c r="BR431" i="5"/>
  <c r="BS431" i="5" s="1"/>
  <c r="BR432" i="5"/>
  <c r="BS432" i="5" s="1"/>
  <c r="BR433" i="5"/>
  <c r="BS433" i="5" s="1"/>
  <c r="BR434" i="5"/>
  <c r="BS434" i="5" s="1"/>
  <c r="BR435" i="5"/>
  <c r="BS435" i="5" s="1"/>
  <c r="BR436" i="5"/>
  <c r="BS436" i="5" s="1"/>
  <c r="BR437" i="5"/>
  <c r="BS437" i="5" s="1"/>
  <c r="BR438" i="5"/>
  <c r="BS438" i="5" s="1"/>
  <c r="BR439" i="5"/>
  <c r="BS439" i="5" s="1"/>
  <c r="BR440" i="5"/>
  <c r="BS440" i="5" s="1"/>
  <c r="BR441" i="5"/>
  <c r="BS441" i="5" s="1"/>
  <c r="BR442" i="5"/>
  <c r="BS442" i="5" s="1"/>
  <c r="BR443" i="5"/>
  <c r="BS443" i="5" s="1"/>
  <c r="BR444" i="5"/>
  <c r="BS444" i="5" s="1"/>
  <c r="BR445" i="5"/>
  <c r="BS445" i="5" s="1"/>
  <c r="BR446" i="5"/>
  <c r="BS446" i="5" s="1"/>
  <c r="BR447" i="5"/>
  <c r="BS447" i="5" s="1"/>
  <c r="BR448" i="5"/>
  <c r="BS448" i="5" s="1"/>
  <c r="BR449" i="5"/>
  <c r="BS449" i="5" s="1"/>
  <c r="BR450" i="5"/>
  <c r="BS450" i="5" s="1"/>
  <c r="BR451" i="5"/>
  <c r="BS451" i="5" s="1"/>
  <c r="BR452" i="5"/>
  <c r="BS452" i="5" s="1"/>
  <c r="BR453" i="5"/>
  <c r="BS453" i="5" s="1"/>
  <c r="BR454" i="5"/>
  <c r="BS454" i="5" s="1"/>
  <c r="BR455" i="5"/>
  <c r="BS455" i="5" s="1"/>
  <c r="BR456" i="5"/>
  <c r="BS456" i="5" s="1"/>
  <c r="BR457" i="5"/>
  <c r="BS457" i="5" s="1"/>
  <c r="BR458" i="5"/>
  <c r="BS458" i="5" s="1"/>
  <c r="BR459" i="5"/>
  <c r="BS459" i="5" s="1"/>
  <c r="BR460" i="5"/>
  <c r="BS460" i="5" s="1"/>
  <c r="BR461" i="5"/>
  <c r="BS461" i="5" s="1"/>
  <c r="BR462" i="5"/>
  <c r="BS462" i="5" s="1"/>
  <c r="BR463" i="5"/>
  <c r="BS463" i="5" s="1"/>
  <c r="BR464" i="5"/>
  <c r="BS464" i="5" s="1"/>
  <c r="BR465" i="5"/>
  <c r="BS465" i="5" s="1"/>
  <c r="BR466" i="5"/>
  <c r="BS466" i="5" s="1"/>
  <c r="BR467" i="5"/>
  <c r="BS467" i="5" s="1"/>
  <c r="BR468" i="5"/>
  <c r="BS468" i="5" s="1"/>
  <c r="BR469" i="5"/>
  <c r="BS469" i="5" s="1"/>
  <c r="BR470" i="5"/>
  <c r="BS470" i="5" s="1"/>
  <c r="BR471" i="5"/>
  <c r="BS471" i="5" s="1"/>
  <c r="BR472" i="5"/>
  <c r="BS472" i="5" s="1"/>
  <c r="BR473" i="5"/>
  <c r="BS473" i="5" s="1"/>
  <c r="BR474" i="5"/>
  <c r="BS474" i="5" s="1"/>
  <c r="BR475" i="5"/>
  <c r="BS475" i="5" s="1"/>
  <c r="BR476" i="5"/>
  <c r="BS476" i="5" s="1"/>
  <c r="BR477" i="5"/>
  <c r="BS477" i="5" s="1"/>
  <c r="BR478" i="5"/>
  <c r="BS478" i="5" s="1"/>
  <c r="BR479" i="5"/>
  <c r="BS479" i="5" s="1"/>
  <c r="BR480" i="5"/>
  <c r="BS480" i="5" s="1"/>
  <c r="BR481" i="5"/>
  <c r="BS481" i="5" s="1"/>
  <c r="BR482" i="5"/>
  <c r="BS482" i="5" s="1"/>
  <c r="BR483" i="5"/>
  <c r="BS483" i="5" s="1"/>
  <c r="BR484" i="5"/>
  <c r="BS484" i="5" s="1"/>
  <c r="BR485" i="5"/>
  <c r="BS485" i="5" s="1"/>
  <c r="BR486" i="5"/>
  <c r="BS486" i="5" s="1"/>
  <c r="BR487" i="5"/>
  <c r="BS487" i="5" s="1"/>
  <c r="BR488" i="5"/>
  <c r="BS488" i="5" s="1"/>
  <c r="BR489" i="5"/>
  <c r="BS489" i="5" s="1"/>
  <c r="BR490" i="5"/>
  <c r="BS490" i="5" s="1"/>
  <c r="BR491" i="5"/>
  <c r="BS491" i="5" s="1"/>
  <c r="BR492" i="5"/>
  <c r="BS492" i="5" s="1"/>
  <c r="BR493" i="5"/>
  <c r="BS493" i="5" s="1"/>
  <c r="BR494" i="5"/>
  <c r="BS494" i="5" s="1"/>
  <c r="BR495" i="5"/>
  <c r="BS495" i="5" s="1"/>
  <c r="BR496" i="5"/>
  <c r="BS496" i="5" s="1"/>
  <c r="BR497" i="5"/>
  <c r="BS497" i="5" s="1"/>
  <c r="BR498" i="5"/>
  <c r="BS498" i="5" s="1"/>
  <c r="BR499" i="5"/>
  <c r="BS499" i="5" s="1"/>
  <c r="BR500" i="5"/>
  <c r="BS500" i="5" s="1"/>
  <c r="BR501" i="5"/>
  <c r="BS501" i="5" s="1"/>
  <c r="BR502" i="5"/>
  <c r="BS502" i="5" s="1"/>
  <c r="BR503" i="5"/>
  <c r="BS503" i="5" s="1"/>
  <c r="BR504" i="5"/>
  <c r="BS504" i="5" s="1"/>
  <c r="BR505" i="5"/>
  <c r="BS505" i="5" s="1"/>
  <c r="BR506" i="5"/>
  <c r="BS506" i="5" s="1"/>
  <c r="BR507" i="5"/>
  <c r="BS507" i="5" s="1"/>
  <c r="BR508" i="5"/>
  <c r="BS508" i="5" s="1"/>
  <c r="BR509" i="5"/>
  <c r="BS509" i="5" s="1"/>
  <c r="BR510" i="5"/>
  <c r="BS510" i="5" s="1"/>
  <c r="BR511" i="5"/>
  <c r="BS511" i="5" s="1"/>
  <c r="BR512" i="5"/>
  <c r="BS512" i="5" s="1"/>
  <c r="BR513" i="5"/>
  <c r="BS513" i="5" s="1"/>
  <c r="BR514" i="5"/>
  <c r="BS514" i="5" s="1"/>
  <c r="BR515" i="5"/>
  <c r="BS515" i="5" s="1"/>
  <c r="BR516" i="5"/>
  <c r="BS516" i="5" s="1"/>
  <c r="BR517" i="5"/>
  <c r="BS517" i="5" s="1"/>
  <c r="BR518" i="5"/>
  <c r="BS518" i="5" s="1"/>
  <c r="BR519" i="5"/>
  <c r="BS519" i="5" s="1"/>
  <c r="BR520" i="5"/>
  <c r="BS520" i="5" s="1"/>
  <c r="BR521" i="5"/>
  <c r="BS521" i="5" s="1"/>
  <c r="BR522" i="5"/>
  <c r="BS522" i="5" s="1"/>
  <c r="BR523" i="5"/>
  <c r="BS523" i="5" s="1"/>
  <c r="BR524" i="5"/>
  <c r="BS524" i="5" s="1"/>
  <c r="BR525" i="5"/>
  <c r="BS525" i="5" s="1"/>
  <c r="BR526" i="5"/>
  <c r="BS526" i="5" s="1"/>
  <c r="BR527" i="5"/>
  <c r="BS527" i="5" s="1"/>
  <c r="BR528" i="5"/>
  <c r="BS528" i="5" s="1"/>
  <c r="BR529" i="5"/>
  <c r="BS529" i="5" s="1"/>
  <c r="BR530" i="5"/>
  <c r="BS530" i="5" s="1"/>
  <c r="BR531" i="5"/>
  <c r="BS531" i="5" s="1"/>
  <c r="BR532" i="5"/>
  <c r="BS532" i="5" s="1"/>
  <c r="BR533" i="5"/>
  <c r="BS533" i="5" s="1"/>
  <c r="BR534" i="5"/>
  <c r="BS534" i="5" s="1"/>
  <c r="BR535" i="5"/>
  <c r="BS535" i="5" s="1"/>
  <c r="BR536" i="5"/>
  <c r="BS536" i="5" s="1"/>
  <c r="BR537" i="5"/>
  <c r="BS537" i="5" s="1"/>
  <c r="BR538" i="5"/>
  <c r="BS538" i="5" s="1"/>
  <c r="BR539" i="5"/>
  <c r="BS539" i="5" s="1"/>
  <c r="BR540" i="5"/>
  <c r="BS540" i="5" s="1"/>
  <c r="BR541" i="5"/>
  <c r="BS541" i="5" s="1"/>
  <c r="BR542" i="5"/>
  <c r="BS542" i="5" s="1"/>
  <c r="BR543" i="5"/>
  <c r="BS543" i="5" s="1"/>
  <c r="BR544" i="5"/>
  <c r="BS544" i="5" s="1"/>
  <c r="BR545" i="5"/>
  <c r="BS545" i="5" s="1"/>
  <c r="BR546" i="5"/>
  <c r="BS546" i="5" s="1"/>
  <c r="BR547" i="5"/>
  <c r="BS547" i="5" s="1"/>
  <c r="BR548" i="5"/>
  <c r="BS548" i="5" s="1"/>
  <c r="BR549" i="5"/>
  <c r="BS549" i="5" s="1"/>
  <c r="BR550" i="5"/>
  <c r="BS550" i="5" s="1"/>
  <c r="BR551" i="5"/>
  <c r="BS551" i="5" s="1"/>
  <c r="BR552" i="5"/>
  <c r="BS552" i="5" s="1"/>
  <c r="BR553" i="5"/>
  <c r="BS553" i="5" s="1"/>
  <c r="BR554" i="5"/>
  <c r="BS554" i="5" s="1"/>
  <c r="BR555" i="5"/>
  <c r="BS555" i="5" s="1"/>
  <c r="BR556" i="5"/>
  <c r="BS556" i="5" s="1"/>
  <c r="BR557" i="5"/>
  <c r="BS557" i="5" s="1"/>
  <c r="BR558" i="5"/>
  <c r="BS558" i="5" s="1"/>
  <c r="BR559" i="5"/>
  <c r="BS559" i="5" s="1"/>
  <c r="BR560" i="5"/>
  <c r="BS560" i="5" s="1"/>
  <c r="BR561" i="5"/>
  <c r="BS561" i="5" s="1"/>
  <c r="BR562" i="5"/>
  <c r="BS562" i="5" s="1"/>
  <c r="BR563" i="5"/>
  <c r="BS563" i="5" s="1"/>
  <c r="BR564" i="5"/>
  <c r="BS564" i="5" s="1"/>
  <c r="BR565" i="5"/>
  <c r="BS565" i="5" s="1"/>
  <c r="BR566" i="5"/>
  <c r="BS566" i="5" s="1"/>
  <c r="BR567" i="5"/>
  <c r="BS567" i="5" s="1"/>
  <c r="BR568" i="5"/>
  <c r="BS568" i="5" s="1"/>
  <c r="BR569" i="5"/>
  <c r="BS569" i="5" s="1"/>
  <c r="BR570" i="5"/>
  <c r="BS570" i="5" s="1"/>
  <c r="BR571" i="5"/>
  <c r="BS571" i="5" s="1"/>
  <c r="BR572" i="5"/>
  <c r="BS572" i="5" s="1"/>
  <c r="BR573" i="5"/>
  <c r="BS573" i="5" s="1"/>
  <c r="BR574" i="5"/>
  <c r="BS574" i="5" s="1"/>
  <c r="BR575" i="5"/>
  <c r="BS575" i="5" s="1"/>
  <c r="BR576" i="5"/>
  <c r="BS576" i="5" s="1"/>
  <c r="BR577" i="5"/>
  <c r="BS577" i="5" s="1"/>
  <c r="BR578" i="5"/>
  <c r="BS578" i="5" s="1"/>
  <c r="BR579" i="5"/>
  <c r="BS579" i="5" s="1"/>
  <c r="BR580" i="5"/>
  <c r="BS580" i="5" s="1"/>
  <c r="BR581" i="5"/>
  <c r="BS581" i="5" s="1"/>
  <c r="BR582" i="5"/>
  <c r="BS582" i="5" s="1"/>
  <c r="BR583" i="5"/>
  <c r="BS583" i="5" s="1"/>
  <c r="BR584" i="5"/>
  <c r="BS584" i="5" s="1"/>
  <c r="BR585" i="5"/>
  <c r="BS585" i="5" s="1"/>
  <c r="BR586" i="5"/>
  <c r="BS586" i="5" s="1"/>
  <c r="BR587" i="5"/>
  <c r="BS587" i="5" s="1"/>
  <c r="BR588" i="5"/>
  <c r="BS588" i="5" s="1"/>
  <c r="BR589" i="5"/>
  <c r="BS589" i="5" s="1"/>
  <c r="BR590" i="5"/>
  <c r="BS590" i="5" s="1"/>
  <c r="BR591" i="5"/>
  <c r="BS591" i="5" s="1"/>
  <c r="BR592" i="5"/>
  <c r="BS592" i="5" s="1"/>
  <c r="BR593" i="5"/>
  <c r="BS593" i="5" s="1"/>
  <c r="BR594" i="5"/>
  <c r="BS594" i="5" s="1"/>
  <c r="BR595" i="5"/>
  <c r="BS595" i="5" s="1"/>
  <c r="BR596" i="5"/>
  <c r="BS596" i="5" s="1"/>
  <c r="BR597" i="5"/>
  <c r="BS597" i="5" s="1"/>
  <c r="BR598" i="5"/>
  <c r="BS598" i="5" s="1"/>
  <c r="BR599" i="5"/>
  <c r="BS599" i="5" s="1"/>
  <c r="BR600" i="5"/>
  <c r="BS600" i="5" s="1"/>
  <c r="BR601" i="5"/>
  <c r="BS601" i="5" s="1"/>
  <c r="BR602" i="5"/>
  <c r="BS602" i="5" s="1"/>
  <c r="BR603" i="5"/>
  <c r="BS603" i="5" s="1"/>
  <c r="BR604" i="5"/>
  <c r="BS604" i="5" s="1"/>
  <c r="BR605" i="5"/>
  <c r="BS605" i="5" s="1"/>
  <c r="BR606" i="5"/>
  <c r="BS606" i="5" s="1"/>
  <c r="BR607" i="5"/>
  <c r="BS607" i="5" s="1"/>
  <c r="BR608" i="5"/>
  <c r="BS608" i="5" s="1"/>
  <c r="BR609" i="5"/>
  <c r="BS609" i="5" s="1"/>
  <c r="BR610" i="5"/>
  <c r="BS610" i="5" s="1"/>
  <c r="BR611" i="5"/>
  <c r="BS611" i="5" s="1"/>
  <c r="BR612" i="5"/>
  <c r="BS612" i="5" s="1"/>
  <c r="BR613" i="5"/>
  <c r="BS613" i="5" s="1"/>
  <c r="BR614" i="5"/>
  <c r="BS614" i="5" s="1"/>
  <c r="BR615" i="5"/>
  <c r="BS615" i="5" s="1"/>
  <c r="BR616" i="5"/>
  <c r="BS616" i="5" s="1"/>
  <c r="BR617" i="5"/>
  <c r="BS617" i="5" s="1"/>
  <c r="BR618" i="5"/>
  <c r="BS618" i="5" s="1"/>
  <c r="BR619" i="5"/>
  <c r="BS619" i="5" s="1"/>
  <c r="BR620" i="5"/>
  <c r="BS620" i="5" s="1"/>
  <c r="BR621" i="5"/>
  <c r="BS621" i="5" s="1"/>
  <c r="BR622" i="5"/>
  <c r="BS622" i="5" s="1"/>
  <c r="BR623" i="5"/>
  <c r="BS623" i="5" s="1"/>
  <c r="BR624" i="5"/>
  <c r="BS624" i="5" s="1"/>
  <c r="BR625" i="5"/>
  <c r="BS625" i="5" s="1"/>
  <c r="BR626" i="5"/>
  <c r="BS626" i="5" s="1"/>
  <c r="BR627" i="5"/>
  <c r="BS627" i="5" s="1"/>
  <c r="BR628" i="5"/>
  <c r="BS628" i="5" s="1"/>
  <c r="BR629" i="5"/>
  <c r="BS629" i="5" s="1"/>
  <c r="BR630" i="5"/>
  <c r="BS630" i="5" s="1"/>
  <c r="BR631" i="5"/>
  <c r="BS631" i="5" s="1"/>
  <c r="BR632" i="5"/>
  <c r="BS632" i="5" s="1"/>
  <c r="BR633" i="5"/>
  <c r="BS633" i="5" s="1"/>
  <c r="BR634" i="5"/>
  <c r="BS634" i="5" s="1"/>
  <c r="BR635" i="5"/>
  <c r="BS635" i="5" s="1"/>
  <c r="BR636" i="5"/>
  <c r="BS636" i="5" s="1"/>
  <c r="BR637" i="5"/>
  <c r="BS637" i="5" s="1"/>
  <c r="BR638" i="5"/>
  <c r="BS638" i="5" s="1"/>
  <c r="BR639" i="5"/>
  <c r="BS639" i="5" s="1"/>
  <c r="BR640" i="5"/>
  <c r="BS640" i="5" s="1"/>
  <c r="BR641" i="5"/>
  <c r="BS641" i="5" s="1"/>
  <c r="BR642" i="5"/>
  <c r="BS642" i="5" s="1"/>
  <c r="BR643" i="5"/>
  <c r="BS643" i="5" s="1"/>
  <c r="BR644" i="5"/>
  <c r="BS644" i="5" s="1"/>
  <c r="BR645" i="5"/>
  <c r="BS645" i="5" s="1"/>
  <c r="BR646" i="5"/>
  <c r="BS646" i="5" s="1"/>
  <c r="BR647" i="5"/>
  <c r="BS647" i="5" s="1"/>
  <c r="BR648" i="5"/>
  <c r="BS648" i="5" s="1"/>
  <c r="BR649" i="5"/>
  <c r="BS649" i="5" s="1"/>
  <c r="BR650" i="5"/>
  <c r="BS650" i="5" s="1"/>
  <c r="BR651" i="5"/>
  <c r="BS651" i="5" s="1"/>
  <c r="BR652" i="5"/>
  <c r="BS652" i="5" s="1"/>
  <c r="BR653" i="5"/>
  <c r="BS653" i="5" s="1"/>
  <c r="BR654" i="5"/>
  <c r="BS654" i="5" s="1"/>
  <c r="BR655" i="5"/>
  <c r="BS655" i="5" s="1"/>
  <c r="BR656" i="5"/>
  <c r="BS656" i="5" s="1"/>
  <c r="BR657" i="5"/>
  <c r="BS657" i="5" s="1"/>
  <c r="BR658" i="5"/>
  <c r="BS658" i="5" s="1"/>
  <c r="BR659" i="5"/>
  <c r="BS659" i="5" s="1"/>
  <c r="BR660" i="5"/>
  <c r="BS660" i="5" s="1"/>
  <c r="BR661" i="5"/>
  <c r="BS661" i="5" s="1"/>
  <c r="BR662" i="5"/>
  <c r="BS662" i="5" s="1"/>
  <c r="BR663" i="5"/>
  <c r="BS663" i="5" s="1"/>
  <c r="BR664" i="5"/>
  <c r="BS664" i="5" s="1"/>
  <c r="BR665" i="5"/>
  <c r="BS665" i="5" s="1"/>
  <c r="BR666" i="5"/>
  <c r="BS666" i="5" s="1"/>
  <c r="BR667" i="5"/>
  <c r="BS667" i="5" s="1"/>
  <c r="BR668" i="5"/>
  <c r="BS668" i="5" s="1"/>
  <c r="BR669" i="5"/>
  <c r="BS669" i="5" s="1"/>
  <c r="BR670" i="5"/>
  <c r="BS670" i="5" s="1"/>
  <c r="BR671" i="5"/>
  <c r="BS671" i="5" s="1"/>
  <c r="BR672" i="5"/>
  <c r="BS672" i="5" s="1"/>
  <c r="BR673" i="5"/>
  <c r="BS673" i="5" s="1"/>
  <c r="BR674" i="5"/>
  <c r="BS674" i="5" s="1"/>
  <c r="BR675" i="5"/>
  <c r="BS675" i="5" s="1"/>
  <c r="BR676" i="5"/>
  <c r="BS676" i="5" s="1"/>
  <c r="BR677" i="5"/>
  <c r="BS677" i="5" s="1"/>
  <c r="BR678" i="5"/>
  <c r="BS678" i="5" s="1"/>
  <c r="BR679" i="5"/>
  <c r="BS679" i="5" s="1"/>
  <c r="BR680" i="5"/>
  <c r="BS680" i="5" s="1"/>
  <c r="BR681" i="5"/>
  <c r="BS681" i="5" s="1"/>
  <c r="BR682" i="5"/>
  <c r="BS682" i="5" s="1"/>
  <c r="BR683" i="5"/>
  <c r="BS683" i="5" s="1"/>
  <c r="BR684" i="5"/>
  <c r="BS684" i="5" s="1"/>
  <c r="BR685" i="5"/>
  <c r="BS685" i="5" s="1"/>
  <c r="BR686" i="5"/>
  <c r="BS686" i="5" s="1"/>
  <c r="BR687" i="5"/>
  <c r="BS687" i="5" s="1"/>
  <c r="BR688" i="5"/>
  <c r="BS688" i="5" s="1"/>
  <c r="BR689" i="5"/>
  <c r="BS689" i="5" s="1"/>
  <c r="BR690" i="5"/>
  <c r="BS690" i="5" s="1"/>
  <c r="BR691" i="5"/>
  <c r="BS691" i="5" s="1"/>
  <c r="BR692" i="5"/>
  <c r="BS692" i="5" s="1"/>
  <c r="BR693" i="5"/>
  <c r="BS693" i="5" s="1"/>
  <c r="BR694" i="5"/>
  <c r="BS694" i="5" s="1"/>
  <c r="BR695" i="5"/>
  <c r="BS695" i="5" s="1"/>
  <c r="BR696" i="5"/>
  <c r="BS696" i="5" s="1"/>
  <c r="BR697" i="5"/>
  <c r="BS697" i="5" s="1"/>
  <c r="BR698" i="5"/>
  <c r="BS698" i="5" s="1"/>
  <c r="BR699" i="5"/>
  <c r="BS699" i="5" s="1"/>
  <c r="BR700" i="5"/>
  <c r="BS700" i="5" s="1"/>
  <c r="BR701" i="5"/>
  <c r="BS701" i="5" s="1"/>
  <c r="BR702" i="5"/>
  <c r="BS702" i="5" s="1"/>
  <c r="BR703" i="5"/>
  <c r="BS703" i="5" s="1"/>
  <c r="BR704" i="5"/>
  <c r="BS704" i="5" s="1"/>
  <c r="BR705" i="5"/>
  <c r="BS705" i="5" s="1"/>
  <c r="BR706" i="5"/>
  <c r="BS706" i="5" s="1"/>
  <c r="BR707" i="5"/>
  <c r="BS707" i="5" s="1"/>
  <c r="BR708" i="5"/>
  <c r="BS708" i="5" s="1"/>
  <c r="BR709" i="5"/>
  <c r="BS709" i="5" s="1"/>
  <c r="BR710" i="5"/>
  <c r="BS710" i="5" s="1"/>
  <c r="BR711" i="5"/>
  <c r="BS711" i="5" s="1"/>
  <c r="BR712" i="5"/>
  <c r="BS712" i="5" s="1"/>
  <c r="BR713" i="5"/>
  <c r="BS713" i="5" s="1"/>
  <c r="BR714" i="5"/>
  <c r="BS714" i="5" s="1"/>
  <c r="BR715" i="5"/>
  <c r="BS715" i="5" s="1"/>
  <c r="BR716" i="5"/>
  <c r="BS716" i="5" s="1"/>
  <c r="BR717" i="5"/>
  <c r="BS717" i="5" s="1"/>
  <c r="BR718" i="5"/>
  <c r="BS718" i="5" s="1"/>
  <c r="BR719" i="5"/>
  <c r="BS719" i="5" s="1"/>
  <c r="BR720" i="5"/>
  <c r="BS720" i="5" s="1"/>
  <c r="BR721" i="5"/>
  <c r="BS721" i="5" s="1"/>
  <c r="BR722" i="5"/>
  <c r="BS722" i="5" s="1"/>
  <c r="BR723" i="5"/>
  <c r="BS723" i="5" s="1"/>
  <c r="BR724" i="5"/>
  <c r="BS724" i="5" s="1"/>
  <c r="BR725" i="5"/>
  <c r="BS725" i="5" s="1"/>
  <c r="BR726" i="5"/>
  <c r="BS726" i="5" s="1"/>
  <c r="BR727" i="5"/>
  <c r="BS727" i="5" s="1"/>
  <c r="BR728" i="5"/>
  <c r="BS728" i="5" s="1"/>
  <c r="BR729" i="5"/>
  <c r="BS729" i="5" s="1"/>
  <c r="BR730" i="5"/>
  <c r="BS730" i="5" s="1"/>
  <c r="BR731" i="5"/>
  <c r="BS731" i="5" s="1"/>
  <c r="BR732" i="5"/>
  <c r="BS732" i="5" s="1"/>
  <c r="BR733" i="5"/>
  <c r="BS733" i="5" s="1"/>
  <c r="BR734" i="5"/>
  <c r="BS734" i="5" s="1"/>
  <c r="BR735" i="5"/>
  <c r="BS735" i="5" s="1"/>
  <c r="BR736" i="5"/>
  <c r="BS736" i="5" s="1"/>
  <c r="BR737" i="5"/>
  <c r="BS737" i="5" s="1"/>
  <c r="BR738" i="5"/>
  <c r="BS738" i="5" s="1"/>
  <c r="BR739" i="5"/>
  <c r="BS739" i="5" s="1"/>
  <c r="BR740" i="5"/>
  <c r="BS740" i="5" s="1"/>
  <c r="BR741" i="5"/>
  <c r="BS741" i="5" s="1"/>
  <c r="BR742" i="5"/>
  <c r="BS742" i="5" s="1"/>
  <c r="BR743" i="5"/>
  <c r="BS743" i="5" s="1"/>
  <c r="BR744" i="5"/>
  <c r="BS744" i="5" s="1"/>
  <c r="BR745" i="5"/>
  <c r="BS745" i="5" s="1"/>
  <c r="BR746" i="5"/>
  <c r="BS746" i="5" s="1"/>
  <c r="BR747" i="5"/>
  <c r="BS747" i="5" s="1"/>
  <c r="BR748" i="5"/>
  <c r="BS748" i="5" s="1"/>
  <c r="BR749" i="5"/>
  <c r="BS749" i="5" s="1"/>
  <c r="BR750" i="5"/>
  <c r="BS750" i="5" s="1"/>
  <c r="BR751" i="5"/>
  <c r="BS751" i="5" s="1"/>
  <c r="BR752" i="5"/>
  <c r="BS752" i="5" s="1"/>
  <c r="BR753" i="5"/>
  <c r="BS753" i="5" s="1"/>
  <c r="BR754" i="5"/>
  <c r="BS754" i="5" s="1"/>
  <c r="BR755" i="5"/>
  <c r="BS755" i="5" s="1"/>
  <c r="BR756" i="5"/>
  <c r="BS756" i="5" s="1"/>
  <c r="BR757" i="5"/>
  <c r="BS757" i="5" s="1"/>
  <c r="BR758" i="5"/>
  <c r="BS758" i="5" s="1"/>
  <c r="BR759" i="5"/>
  <c r="BS759" i="5" s="1"/>
  <c r="BR760" i="5"/>
  <c r="BS760" i="5" s="1"/>
  <c r="BR761" i="5"/>
  <c r="BS761" i="5" s="1"/>
  <c r="BR762" i="5"/>
  <c r="BS762" i="5" s="1"/>
  <c r="BR763" i="5"/>
  <c r="BS763" i="5" s="1"/>
  <c r="BR764" i="5"/>
  <c r="BS764" i="5" s="1"/>
  <c r="BR765" i="5"/>
  <c r="BS765" i="5" s="1"/>
  <c r="BR766" i="5"/>
  <c r="BS766" i="5" s="1"/>
  <c r="BR767" i="5"/>
  <c r="BS767" i="5" s="1"/>
  <c r="BR768" i="5"/>
  <c r="BS768" i="5" s="1"/>
  <c r="BR769" i="5"/>
  <c r="BS769" i="5" s="1"/>
  <c r="BR770" i="5"/>
  <c r="BS770" i="5" s="1"/>
  <c r="BR771" i="5"/>
  <c r="BS771" i="5" s="1"/>
  <c r="BR772" i="5"/>
  <c r="BS772" i="5" s="1"/>
  <c r="BR773" i="5"/>
  <c r="BS773" i="5" s="1"/>
  <c r="BR774" i="5"/>
  <c r="BS774" i="5" s="1"/>
  <c r="BR775" i="5"/>
  <c r="BS775" i="5" s="1"/>
  <c r="BR776" i="5"/>
  <c r="BS776" i="5" s="1"/>
  <c r="BR777" i="5"/>
  <c r="BS777" i="5" s="1"/>
  <c r="BR778" i="5"/>
  <c r="BS778" i="5" s="1"/>
  <c r="BR779" i="5"/>
  <c r="BS779" i="5" s="1"/>
  <c r="BR780" i="5"/>
  <c r="BS780" i="5" s="1"/>
  <c r="BR781" i="5"/>
  <c r="BS781" i="5" s="1"/>
  <c r="BR782" i="5"/>
  <c r="BS782" i="5" s="1"/>
  <c r="BR783" i="5"/>
  <c r="BS783" i="5" s="1"/>
  <c r="BR784" i="5"/>
  <c r="BS784" i="5" s="1"/>
  <c r="BR785" i="5"/>
  <c r="BS785" i="5" s="1"/>
  <c r="BR786" i="5"/>
  <c r="BS786" i="5" s="1"/>
  <c r="BR787" i="5"/>
  <c r="BS787" i="5" s="1"/>
  <c r="BR788" i="5"/>
  <c r="BS788" i="5" s="1"/>
  <c r="BR789" i="5"/>
  <c r="BS789" i="5" s="1"/>
  <c r="BR790" i="5"/>
  <c r="BS790" i="5" s="1"/>
  <c r="BR791" i="5"/>
  <c r="BS791" i="5" s="1"/>
  <c r="BR792" i="5"/>
  <c r="BS792" i="5" s="1"/>
  <c r="BR793" i="5"/>
  <c r="BS793" i="5" s="1"/>
  <c r="BR794" i="5"/>
  <c r="BS794" i="5" s="1"/>
  <c r="BR795" i="5"/>
  <c r="BS795" i="5" s="1"/>
  <c r="BR796" i="5"/>
  <c r="BS796" i="5" s="1"/>
  <c r="BR797" i="5"/>
  <c r="BS797" i="5" s="1"/>
  <c r="BR798" i="5"/>
  <c r="BS798" i="5" s="1"/>
  <c r="BR799" i="5"/>
  <c r="BS799" i="5" s="1"/>
  <c r="BR800" i="5"/>
  <c r="BS800" i="5" s="1"/>
  <c r="BR801" i="5"/>
  <c r="BS801" i="5" s="1"/>
  <c r="BR802" i="5"/>
  <c r="BS802" i="5" s="1"/>
  <c r="BR803" i="5"/>
  <c r="BS803" i="5" s="1"/>
  <c r="BR804" i="5"/>
  <c r="BS804" i="5" s="1"/>
  <c r="BR805" i="5"/>
  <c r="BS805" i="5" s="1"/>
  <c r="BR806" i="5"/>
  <c r="BS806" i="5" s="1"/>
  <c r="BR807" i="5"/>
  <c r="BS807" i="5" s="1"/>
  <c r="BR808" i="5"/>
  <c r="BS808" i="5" s="1"/>
  <c r="BR809" i="5"/>
  <c r="BS809" i="5" s="1"/>
  <c r="BR810" i="5"/>
  <c r="BS810" i="5" s="1"/>
  <c r="BR811" i="5"/>
  <c r="BS811" i="5" s="1"/>
  <c r="BR812" i="5"/>
  <c r="BS812" i="5" s="1"/>
  <c r="BR813" i="5"/>
  <c r="BS813" i="5" s="1"/>
  <c r="BR814" i="5"/>
  <c r="BS814" i="5" s="1"/>
  <c r="BR815" i="5"/>
  <c r="BS815" i="5" s="1"/>
  <c r="BR816" i="5"/>
  <c r="BS816" i="5" s="1"/>
  <c r="BR817" i="5"/>
  <c r="BS817" i="5" s="1"/>
  <c r="BR818" i="5"/>
  <c r="BS818" i="5" s="1"/>
  <c r="BR819" i="5"/>
  <c r="BS819" i="5" s="1"/>
  <c r="BR820" i="5"/>
  <c r="BS820" i="5" s="1"/>
  <c r="BR821" i="5"/>
  <c r="BS821" i="5" s="1"/>
  <c r="BR822" i="5"/>
  <c r="BS822" i="5" s="1"/>
  <c r="BR823" i="5"/>
  <c r="BS823" i="5" s="1"/>
  <c r="BR824" i="5"/>
  <c r="BS824" i="5" s="1"/>
  <c r="BR825" i="5"/>
  <c r="BS825" i="5" s="1"/>
  <c r="BR826" i="5"/>
  <c r="BS826" i="5" s="1"/>
  <c r="BR827" i="5"/>
  <c r="BS827" i="5" s="1"/>
  <c r="BR828" i="5"/>
  <c r="BS828" i="5" s="1"/>
  <c r="BR829" i="5"/>
  <c r="BS829" i="5" s="1"/>
  <c r="BR830" i="5"/>
  <c r="BS830" i="5" s="1"/>
  <c r="BR831" i="5"/>
  <c r="BS831" i="5" s="1"/>
  <c r="BR832" i="5"/>
  <c r="BS832" i="5" s="1"/>
  <c r="BR833" i="5"/>
  <c r="BS833" i="5" s="1"/>
  <c r="BR834" i="5"/>
  <c r="BS834" i="5" s="1"/>
  <c r="BR835" i="5"/>
  <c r="BS835" i="5" s="1"/>
  <c r="BR836" i="5"/>
  <c r="BS836" i="5" s="1"/>
  <c r="BR837" i="5"/>
  <c r="BS837" i="5" s="1"/>
  <c r="BR838" i="5"/>
  <c r="BS838" i="5" s="1"/>
  <c r="BR839" i="5"/>
  <c r="BS839" i="5" s="1"/>
  <c r="BR840" i="5"/>
  <c r="BS840" i="5" s="1"/>
  <c r="BR841" i="5"/>
  <c r="BS841" i="5" s="1"/>
  <c r="BR842" i="5"/>
  <c r="BS842" i="5" s="1"/>
  <c r="BR843" i="5"/>
  <c r="BS843" i="5" s="1"/>
  <c r="BR844" i="5"/>
  <c r="BS844" i="5" s="1"/>
  <c r="BR845" i="5"/>
  <c r="BS845" i="5" s="1"/>
  <c r="BR846" i="5"/>
  <c r="BS846" i="5" s="1"/>
  <c r="BR847" i="5"/>
  <c r="BS847" i="5" s="1"/>
  <c r="BR848" i="5"/>
  <c r="BS848" i="5" s="1"/>
  <c r="BR849" i="5"/>
  <c r="BS849" i="5" s="1"/>
  <c r="BR850" i="5"/>
  <c r="BS850" i="5" s="1"/>
  <c r="BR851" i="5"/>
  <c r="BS851" i="5" s="1"/>
  <c r="BR852" i="5"/>
  <c r="BS852" i="5" s="1"/>
  <c r="BR853" i="5"/>
  <c r="BS853" i="5" s="1"/>
  <c r="BR854" i="5"/>
  <c r="BS854" i="5" s="1"/>
  <c r="BR855" i="5"/>
  <c r="BS855" i="5" s="1"/>
  <c r="BR856" i="5"/>
  <c r="BS856" i="5" s="1"/>
  <c r="BR857" i="5"/>
  <c r="BS857" i="5" s="1"/>
  <c r="BR858" i="5"/>
  <c r="BS858" i="5" s="1"/>
  <c r="BR859" i="5"/>
  <c r="BS859" i="5" s="1"/>
  <c r="BR860" i="5"/>
  <c r="BS860" i="5" s="1"/>
  <c r="BR861" i="5"/>
  <c r="BS861" i="5" s="1"/>
  <c r="BR862" i="5"/>
  <c r="BS862" i="5" s="1"/>
  <c r="BR863" i="5"/>
  <c r="BS863" i="5" s="1"/>
  <c r="BR864" i="5"/>
  <c r="BS864" i="5" s="1"/>
  <c r="BR865" i="5"/>
  <c r="BS865" i="5" s="1"/>
  <c r="BR866" i="5"/>
  <c r="BS866" i="5" s="1"/>
  <c r="BR867" i="5"/>
  <c r="BS867" i="5" s="1"/>
  <c r="BR868" i="5"/>
  <c r="BS868" i="5" s="1"/>
  <c r="BR869" i="5"/>
  <c r="BS869" i="5" s="1"/>
  <c r="BR870" i="5"/>
  <c r="BS870" i="5" s="1"/>
  <c r="BR871" i="5"/>
  <c r="BS871" i="5" s="1"/>
  <c r="BR872" i="5"/>
  <c r="BS872" i="5" s="1"/>
  <c r="BR873" i="5"/>
  <c r="BS873" i="5" s="1"/>
  <c r="BR874" i="5"/>
  <c r="BS874" i="5" s="1"/>
  <c r="BR875" i="5"/>
  <c r="BS875" i="5" s="1"/>
  <c r="BR876" i="5"/>
  <c r="BS876" i="5" s="1"/>
  <c r="BR877" i="5"/>
  <c r="BS877" i="5" s="1"/>
  <c r="BR878" i="5"/>
  <c r="BS878" i="5" s="1"/>
  <c r="BR879" i="5"/>
  <c r="BS879" i="5" s="1"/>
  <c r="BR880" i="5"/>
  <c r="BS880" i="5" s="1"/>
  <c r="BR881" i="5"/>
  <c r="BS881" i="5" s="1"/>
  <c r="BR882" i="5"/>
  <c r="BS882" i="5" s="1"/>
  <c r="BR883" i="5"/>
  <c r="BS883" i="5" s="1"/>
  <c r="BR884" i="5"/>
  <c r="BS884" i="5" s="1"/>
  <c r="BR885" i="5"/>
  <c r="BS885" i="5" s="1"/>
  <c r="BR886" i="5"/>
  <c r="BS886" i="5" s="1"/>
  <c r="BR887" i="5"/>
  <c r="BS887" i="5" s="1"/>
  <c r="BR888" i="5"/>
  <c r="BS888" i="5" s="1"/>
  <c r="BR889" i="5"/>
  <c r="BS889" i="5" s="1"/>
  <c r="BR890" i="5"/>
  <c r="BS890" i="5" s="1"/>
  <c r="BR891" i="5"/>
  <c r="BS891" i="5" s="1"/>
  <c r="BR892" i="5"/>
  <c r="BS892" i="5" s="1"/>
  <c r="BR893" i="5"/>
  <c r="BS893" i="5" s="1"/>
  <c r="BR894" i="5"/>
  <c r="BS894" i="5" s="1"/>
  <c r="BR895" i="5"/>
  <c r="BS895" i="5" s="1"/>
  <c r="BR896" i="5"/>
  <c r="BS896" i="5" s="1"/>
  <c r="BR897" i="5"/>
  <c r="BS897" i="5" s="1"/>
  <c r="BR898" i="5"/>
  <c r="BS898" i="5" s="1"/>
  <c r="BR899" i="5"/>
  <c r="BS899" i="5" s="1"/>
  <c r="BR900" i="5"/>
  <c r="BS900" i="5" s="1"/>
  <c r="BR901" i="5"/>
  <c r="BS901" i="5" s="1"/>
  <c r="BR902" i="5"/>
  <c r="BS902" i="5" s="1"/>
  <c r="BR903" i="5"/>
  <c r="BS903" i="5" s="1"/>
  <c r="BR904" i="5"/>
  <c r="BS904" i="5" s="1"/>
  <c r="BR905" i="5"/>
  <c r="BS905" i="5" s="1"/>
  <c r="BR906" i="5"/>
  <c r="BS906" i="5" s="1"/>
  <c r="BR907" i="5"/>
  <c r="BS907" i="5" s="1"/>
  <c r="BR908" i="5"/>
  <c r="BS908" i="5" s="1"/>
  <c r="BR909" i="5"/>
  <c r="BS909" i="5" s="1"/>
  <c r="BR910" i="5"/>
  <c r="BS910" i="5" s="1"/>
  <c r="BR911" i="5"/>
  <c r="BS911" i="5" s="1"/>
  <c r="BR912" i="5"/>
  <c r="BS912" i="5" s="1"/>
  <c r="BR913" i="5"/>
  <c r="BS913" i="5" s="1"/>
  <c r="BR914" i="5"/>
  <c r="BS914" i="5" s="1"/>
  <c r="BR915" i="5"/>
  <c r="BS915" i="5" s="1"/>
  <c r="BR916" i="5"/>
  <c r="BS916" i="5" s="1"/>
  <c r="BR917" i="5"/>
  <c r="BS917" i="5" s="1"/>
  <c r="BR918" i="5"/>
  <c r="BS918" i="5" s="1"/>
  <c r="BR919" i="5"/>
  <c r="BS919" i="5" s="1"/>
  <c r="BR920" i="5"/>
  <c r="BS920" i="5" s="1"/>
  <c r="BR921" i="5"/>
  <c r="BS921" i="5" s="1"/>
  <c r="BR922" i="5"/>
  <c r="BS922" i="5" s="1"/>
  <c r="BR923" i="5"/>
  <c r="BS923" i="5" s="1"/>
  <c r="BR924" i="5"/>
  <c r="BS924" i="5" s="1"/>
  <c r="BR925" i="5"/>
  <c r="BS925" i="5" s="1"/>
  <c r="BR926" i="5"/>
  <c r="BS926" i="5" s="1"/>
  <c r="BR927" i="5"/>
  <c r="BS927" i="5" s="1"/>
  <c r="BR928" i="5"/>
  <c r="BS928" i="5" s="1"/>
  <c r="BR929" i="5"/>
  <c r="BS929" i="5" s="1"/>
  <c r="BR930" i="5"/>
  <c r="BS930" i="5" s="1"/>
  <c r="BR931" i="5"/>
  <c r="BS931" i="5" s="1"/>
  <c r="BR932" i="5"/>
  <c r="BS932" i="5" s="1"/>
  <c r="BR933" i="5"/>
  <c r="BS933" i="5" s="1"/>
  <c r="BR934" i="5"/>
  <c r="BS934" i="5" s="1"/>
  <c r="BR935" i="5"/>
  <c r="BS935" i="5" s="1"/>
  <c r="BR936" i="5"/>
  <c r="BS936" i="5" s="1"/>
  <c r="BR937" i="5"/>
  <c r="BS937" i="5" s="1"/>
  <c r="BR938" i="5"/>
  <c r="BS938" i="5" s="1"/>
  <c r="BR939" i="5"/>
  <c r="BS939" i="5" s="1"/>
  <c r="BR940" i="5"/>
  <c r="BS940" i="5" s="1"/>
  <c r="BR941" i="5"/>
  <c r="BS941" i="5" s="1"/>
  <c r="BR942" i="5"/>
  <c r="BS942" i="5" s="1"/>
  <c r="BR943" i="5"/>
  <c r="BS943" i="5" s="1"/>
  <c r="BR944" i="5"/>
  <c r="BS944" i="5" s="1"/>
  <c r="BR945" i="5"/>
  <c r="BS945" i="5" s="1"/>
  <c r="BR946" i="5"/>
  <c r="BS946" i="5" s="1"/>
  <c r="BR947" i="5"/>
  <c r="BS947" i="5" s="1"/>
  <c r="BR948" i="5"/>
  <c r="BS948" i="5" s="1"/>
  <c r="BR949" i="5"/>
  <c r="BS949" i="5" s="1"/>
  <c r="BR950" i="5"/>
  <c r="BS950" i="5" s="1"/>
  <c r="BR951" i="5"/>
  <c r="BS951" i="5" s="1"/>
  <c r="BR952" i="5"/>
  <c r="BS952" i="5" s="1"/>
  <c r="BR953" i="5"/>
  <c r="BS953" i="5" s="1"/>
  <c r="BR954" i="5"/>
  <c r="BS954" i="5" s="1"/>
  <c r="BR955" i="5"/>
  <c r="BS955" i="5" s="1"/>
  <c r="BR956" i="5"/>
  <c r="BS956" i="5" s="1"/>
  <c r="BR957" i="5"/>
  <c r="BS957" i="5" s="1"/>
  <c r="BR958" i="5"/>
  <c r="BS958" i="5" s="1"/>
  <c r="BR959" i="5"/>
  <c r="BS959" i="5" s="1"/>
  <c r="BR960" i="5"/>
  <c r="BS960" i="5" s="1"/>
  <c r="BR961" i="5"/>
  <c r="BS961" i="5" s="1"/>
  <c r="BR962" i="5"/>
  <c r="BS962" i="5" s="1"/>
  <c r="BR963" i="5"/>
  <c r="BS963" i="5" s="1"/>
  <c r="BR964" i="5"/>
  <c r="BS964" i="5" s="1"/>
  <c r="BR965" i="5"/>
  <c r="BS965" i="5" s="1"/>
  <c r="BR966" i="5"/>
  <c r="BS966" i="5" s="1"/>
  <c r="BR967" i="5"/>
  <c r="BS967" i="5" s="1"/>
  <c r="BR968" i="5"/>
  <c r="BS968" i="5" s="1"/>
  <c r="BR969" i="5"/>
  <c r="BS969" i="5" s="1"/>
  <c r="BR970" i="5"/>
  <c r="BS970" i="5" s="1"/>
  <c r="BR971" i="5"/>
  <c r="BS971" i="5" s="1"/>
  <c r="BR972" i="5"/>
  <c r="BS972" i="5" s="1"/>
  <c r="BR973" i="5"/>
  <c r="BS973" i="5" s="1"/>
  <c r="BR974" i="5"/>
  <c r="BS974" i="5" s="1"/>
  <c r="BR975" i="5"/>
  <c r="BS975" i="5" s="1"/>
  <c r="BR976" i="5"/>
  <c r="BS976" i="5" s="1"/>
  <c r="BR977" i="5"/>
  <c r="BS977" i="5" s="1"/>
  <c r="BR978" i="5"/>
  <c r="BS978" i="5" s="1"/>
  <c r="BR979" i="5"/>
  <c r="BS979" i="5" s="1"/>
  <c r="BR980" i="5"/>
  <c r="BS980" i="5" s="1"/>
  <c r="BR981" i="5"/>
  <c r="BS981" i="5" s="1"/>
  <c r="BR982" i="5"/>
  <c r="BS982" i="5" s="1"/>
  <c r="BR983" i="5"/>
  <c r="BS983" i="5" s="1"/>
  <c r="BR984" i="5"/>
  <c r="BS984" i="5" s="1"/>
  <c r="BR985" i="5"/>
  <c r="BS985" i="5" s="1"/>
  <c r="BR986" i="5"/>
  <c r="BS986" i="5" s="1"/>
  <c r="BR987" i="5"/>
  <c r="BS987" i="5" s="1"/>
  <c r="BR988" i="5"/>
  <c r="BS988" i="5" s="1"/>
  <c r="BR989" i="5"/>
  <c r="BS989" i="5" s="1"/>
  <c r="BR990" i="5"/>
  <c r="BS990" i="5" s="1"/>
  <c r="BR991" i="5"/>
  <c r="BS991" i="5" s="1"/>
  <c r="BR992" i="5"/>
  <c r="BS992" i="5" s="1"/>
  <c r="BR993" i="5"/>
  <c r="BS993" i="5" s="1"/>
  <c r="BR994" i="5"/>
  <c r="BS994" i="5" s="1"/>
  <c r="BR995" i="5"/>
  <c r="BS995" i="5" s="1"/>
  <c r="BR996" i="5"/>
  <c r="BS996" i="5" s="1"/>
  <c r="BR997" i="5"/>
  <c r="BS997" i="5" s="1"/>
  <c r="BR998" i="5"/>
  <c r="BS998" i="5" s="1"/>
  <c r="BR999" i="5"/>
  <c r="BS999" i="5" s="1"/>
  <c r="BR1000" i="5"/>
  <c r="BS1000" i="5" s="1"/>
  <c r="BR1001" i="5"/>
  <c r="BS1001" i="5" s="1"/>
  <c r="BR1002" i="5"/>
  <c r="BS1002" i="5" s="1"/>
  <c r="BR1003" i="5"/>
  <c r="BS1003" i="5" s="1"/>
  <c r="BR1004" i="5"/>
  <c r="BS1004" i="5" s="1"/>
  <c r="CA5" i="5"/>
  <c r="CA6" i="5"/>
  <c r="CA7" i="5"/>
  <c r="CA8" i="5"/>
  <c r="CA9" i="5"/>
  <c r="CA10" i="5"/>
  <c r="CA11" i="5"/>
  <c r="CA12" i="5"/>
  <c r="CA13" i="5"/>
  <c r="CA14" i="5"/>
  <c r="CA15" i="5"/>
  <c r="CA16" i="5"/>
  <c r="CA17" i="5"/>
  <c r="CA18" i="5"/>
  <c r="CA19" i="5"/>
  <c r="CA20" i="5"/>
  <c r="CA21" i="5"/>
  <c r="CA22" i="5"/>
  <c r="BZ5" i="5"/>
  <c r="BZ6" i="5"/>
  <c r="BZ7" i="5"/>
  <c r="BZ8" i="5"/>
  <c r="BZ9" i="5"/>
  <c r="BZ10" i="5"/>
  <c r="BZ11" i="5"/>
  <c r="BZ12" i="5"/>
  <c r="BZ13" i="5"/>
  <c r="BZ14" i="5"/>
  <c r="BZ15" i="5"/>
  <c r="BZ16" i="5"/>
  <c r="BZ17" i="5"/>
  <c r="BZ18" i="5"/>
  <c r="BZ19" i="5"/>
  <c r="BZ20" i="5"/>
  <c r="BZ21" i="5"/>
  <c r="BZ22" i="5"/>
  <c r="BZ23" i="5"/>
  <c r="BZ4" i="5"/>
  <c r="AD2" i="2"/>
  <c r="BR4" i="5"/>
  <c r="BS4" i="5" s="1"/>
  <c r="EE5" i="5"/>
  <c r="EF5" i="5" s="1"/>
  <c r="EE6" i="5"/>
  <c r="EF6" i="5" s="1"/>
  <c r="EE4" i="5"/>
  <c r="EF4" i="5" s="1"/>
  <c r="EG4" i="5" s="1"/>
  <c r="BU12" i="5" l="1"/>
  <c r="BU5" i="5"/>
  <c r="BU6" i="5"/>
  <c r="BU7" i="5"/>
  <c r="BU8" i="5"/>
  <c r="BU9" i="5"/>
  <c r="BU10" i="5"/>
  <c r="BU11" i="5"/>
  <c r="AG8" i="2"/>
  <c r="V270" i="2"/>
  <c r="V351"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2" i="2"/>
  <c r="V5" i="2"/>
  <c r="V6" i="2"/>
  <c r="V7" i="2"/>
  <c r="V8" i="2"/>
  <c r="V9" i="2"/>
  <c r="V10" i="2"/>
  <c r="V11" i="2"/>
  <c r="V12" i="2"/>
  <c r="V13" i="2"/>
  <c r="V14" i="2"/>
  <c r="V15" i="2"/>
  <c r="V16" i="2"/>
  <c r="V18" i="2"/>
  <c r="V19" i="2"/>
  <c r="V21" i="2"/>
  <c r="V23" i="2"/>
  <c r="V25" i="2"/>
  <c r="V28" i="2"/>
  <c r="V30" i="2"/>
  <c r="V31" i="2"/>
  <c r="V33" i="2"/>
  <c r="V36" i="2"/>
  <c r="V37" i="2"/>
  <c r="V39" i="2"/>
  <c r="V42" i="2"/>
  <c r="V45" i="2"/>
  <c r="V49" i="2"/>
  <c r="V52" i="2"/>
  <c r="V55" i="2"/>
  <c r="V57" i="2"/>
  <c r="V58" i="2"/>
  <c r="V60" i="2"/>
  <c r="V62" i="2"/>
  <c r="V65" i="2"/>
  <c r="V69" i="2"/>
  <c r="V74" i="2"/>
  <c r="V77" i="2"/>
  <c r="V79" i="2"/>
  <c r="V82" i="2"/>
  <c r="V86" i="2"/>
  <c r="V89" i="2"/>
  <c r="V91" i="2"/>
  <c r="V94" i="2"/>
  <c r="V96" i="2"/>
  <c r="V99" i="2"/>
  <c r="V102" i="2"/>
  <c r="V105" i="2"/>
  <c r="V106" i="2"/>
  <c r="V109" i="2"/>
  <c r="V116" i="2"/>
  <c r="V121" i="2"/>
  <c r="V125" i="2"/>
  <c r="V129" i="2"/>
  <c r="V134" i="2"/>
  <c r="V137" i="2"/>
  <c r="V140" i="2"/>
  <c r="V145" i="2"/>
  <c r="V149" i="2"/>
  <c r="V151" i="2"/>
  <c r="V153" i="2"/>
  <c r="V156" i="2"/>
  <c r="V158" i="2"/>
  <c r="V161" i="2"/>
  <c r="V165" i="2"/>
  <c r="V166" i="2"/>
  <c r="V169" i="2"/>
  <c r="V172" i="2"/>
  <c r="V175" i="2"/>
  <c r="V180" i="2"/>
  <c r="V182" i="2"/>
  <c r="V187" i="2"/>
  <c r="V190" i="2"/>
  <c r="V193" i="2"/>
  <c r="V197" i="2"/>
  <c r="V203" i="2"/>
  <c r="V205" i="2"/>
  <c r="V209" i="2"/>
  <c r="V216" i="2"/>
  <c r="V218" i="2"/>
  <c r="V224" i="2"/>
  <c r="V247" i="2"/>
  <c r="V251" i="2"/>
  <c r="V254" i="2"/>
  <c r="V259" i="2"/>
  <c r="V267" i="2"/>
  <c r="V269" i="2"/>
  <c r="V271" i="2"/>
  <c r="V274" i="2"/>
  <c r="V278" i="2"/>
  <c r="V280" i="2"/>
  <c r="V282" i="2"/>
  <c r="V285" i="2"/>
  <c r="V289" i="2"/>
  <c r="V293" i="2"/>
  <c r="V302" i="2"/>
  <c r="V305" i="2"/>
  <c r="V310" i="2"/>
  <c r="V316" i="2"/>
  <c r="V320" i="2"/>
  <c r="V322" i="2"/>
  <c r="V325" i="2"/>
  <c r="V327" i="2"/>
  <c r="V332" i="2"/>
  <c r="V335" i="2"/>
  <c r="V338" i="2"/>
  <c r="V340" i="2"/>
  <c r="V344" i="2"/>
  <c r="V346" i="2"/>
  <c r="V349" i="2"/>
  <c r="V352" i="2"/>
  <c r="V355" i="2"/>
  <c r="V358" i="2"/>
  <c r="V365" i="2"/>
  <c r="V4" i="2"/>
  <c r="V54" i="2"/>
  <c r="V61" i="2"/>
  <c r="V67" i="2"/>
  <c r="V71" i="2"/>
  <c r="V75" i="2"/>
  <c r="V80" i="2"/>
  <c r="V85" i="2"/>
  <c r="V88" i="2"/>
  <c r="V92" i="2"/>
  <c r="V100" i="2"/>
  <c r="V111" i="2"/>
  <c r="V113" i="2"/>
  <c r="V119" i="2"/>
  <c r="V123" i="2"/>
  <c r="V127" i="2"/>
  <c r="V133" i="2"/>
  <c r="V136" i="2"/>
  <c r="V141" i="2"/>
  <c r="V144" i="2"/>
  <c r="V147" i="2"/>
  <c r="V150" i="2"/>
  <c r="V154" i="2"/>
  <c r="V157" i="2"/>
  <c r="V162" i="2"/>
  <c r="V173" i="2"/>
  <c r="V178" i="2"/>
  <c r="V183" i="2"/>
  <c r="V186" i="2"/>
  <c r="V191" i="2"/>
  <c r="V195" i="2"/>
  <c r="V200" i="2"/>
  <c r="V207" i="2"/>
  <c r="V210" i="2"/>
  <c r="V214" i="2"/>
  <c r="V219" i="2"/>
  <c r="V225" i="2"/>
  <c r="V230" i="2"/>
  <c r="V234" i="2"/>
  <c r="V238" i="2"/>
  <c r="V242" i="2"/>
  <c r="V246" i="2"/>
  <c r="V249" i="2"/>
  <c r="V253" i="2"/>
  <c r="V257" i="2"/>
  <c r="V261" i="2"/>
  <c r="V263" i="2"/>
  <c r="V272" i="2"/>
  <c r="V277" i="2"/>
  <c r="V281" i="2"/>
  <c r="V284" i="2"/>
  <c r="V288" i="2"/>
  <c r="V294" i="2"/>
  <c r="V297" i="2"/>
  <c r="V300" i="2"/>
  <c r="V304" i="2"/>
  <c r="V308" i="2"/>
  <c r="V312" i="2"/>
  <c r="V315" i="2"/>
  <c r="V324" i="2"/>
  <c r="V329" i="2"/>
  <c r="V333" i="2"/>
  <c r="V336" i="2"/>
  <c r="V339" i="2"/>
  <c r="V343" i="2"/>
  <c r="V347" i="2"/>
  <c r="V354" i="2"/>
  <c r="V359" i="2"/>
  <c r="V361" i="2"/>
  <c r="V364" i="2"/>
  <c r="V27" i="2"/>
  <c r="V35" i="2"/>
  <c r="V40" i="2"/>
  <c r="V43" i="2"/>
  <c r="V46" i="2"/>
  <c r="V48" i="2"/>
  <c r="V51" i="2"/>
  <c r="V64" i="2"/>
  <c r="V68" i="2"/>
  <c r="V76" i="2"/>
  <c r="V171" i="2"/>
  <c r="V177" i="2"/>
  <c r="V184" i="2"/>
  <c r="V189" i="2"/>
  <c r="V198" i="2"/>
  <c r="V213" i="2"/>
  <c r="V221" i="2"/>
  <c r="V228" i="2"/>
  <c r="V231" i="2"/>
  <c r="V235" i="2"/>
  <c r="V240" i="2"/>
  <c r="V244" i="2"/>
  <c r="V252" i="2"/>
  <c r="V256" i="2"/>
  <c r="V260" i="2"/>
  <c r="V266" i="2"/>
  <c r="V275" i="2"/>
  <c r="V286" i="2"/>
  <c r="V292" i="2"/>
  <c r="V296" i="2"/>
  <c r="V299" i="2"/>
  <c r="V306" i="2"/>
  <c r="V309" i="2"/>
  <c r="V317" i="2"/>
  <c r="V321" i="2"/>
  <c r="V330" i="2"/>
  <c r="V334" i="2"/>
  <c r="V341" i="2"/>
  <c r="V59" i="2"/>
  <c r="V72" i="2"/>
  <c r="V81" i="2"/>
  <c r="V87" i="2"/>
  <c r="V97" i="2"/>
  <c r="V104" i="2"/>
  <c r="V107" i="2"/>
  <c r="V112" i="2"/>
  <c r="V115" i="2"/>
  <c r="V120" i="2"/>
  <c r="V128" i="2"/>
  <c r="V132" i="2"/>
  <c r="V138" i="2"/>
  <c r="V142" i="2"/>
  <c r="V148" i="2"/>
  <c r="V160" i="2"/>
  <c r="V164" i="2"/>
  <c r="V167" i="2"/>
  <c r="V170" i="2"/>
  <c r="V174" i="2"/>
  <c r="V181" i="2"/>
  <c r="V185" i="2"/>
  <c r="V192" i="2"/>
  <c r="V194" i="2"/>
  <c r="V201" i="2"/>
  <c r="V204" i="2"/>
  <c r="V208" i="2"/>
  <c r="V211" i="2"/>
  <c r="V215" i="2"/>
  <c r="V220" i="2"/>
  <c r="V222" i="2"/>
  <c r="V227" i="2"/>
  <c r="V233" i="2"/>
  <c r="V237" i="2"/>
  <c r="V241" i="2"/>
  <c r="V245" i="2"/>
  <c r="V250" i="2"/>
  <c r="V255" i="2"/>
  <c r="V258" i="2"/>
  <c r="V264" i="2"/>
  <c r="V268" i="2"/>
  <c r="V273" i="2"/>
  <c r="V279" i="2"/>
  <c r="V287" i="2"/>
  <c r="V291" i="2"/>
  <c r="V295" i="2"/>
  <c r="V303" i="2"/>
  <c r="V313" i="2"/>
  <c r="V319" i="2"/>
  <c r="V323" i="2"/>
  <c r="V326" i="2"/>
  <c r="V331" i="2"/>
  <c r="V337" i="2"/>
  <c r="V342" i="2"/>
  <c r="V348" i="2"/>
  <c r="V353" i="2"/>
  <c r="V357" i="2"/>
  <c r="V362" i="2"/>
  <c r="V367" i="2"/>
  <c r="V3" i="2"/>
  <c r="V17" i="2"/>
  <c r="V20" i="2"/>
  <c r="V22" i="2"/>
  <c r="V24" i="2"/>
  <c r="V26" i="2"/>
  <c r="V29" i="2"/>
  <c r="V32" i="2"/>
  <c r="V34" i="2"/>
  <c r="V38" i="2"/>
  <c r="V41" i="2"/>
  <c r="V44" i="2"/>
  <c r="V47" i="2"/>
  <c r="V50" i="2"/>
  <c r="V53" i="2"/>
  <c r="V56" i="2"/>
  <c r="V63" i="2"/>
  <c r="V66" i="2"/>
  <c r="V70" i="2"/>
  <c r="V73" i="2"/>
  <c r="V78" i="2"/>
  <c r="V84" i="2"/>
  <c r="V90" i="2"/>
  <c r="V93" i="2"/>
  <c r="V98" i="2"/>
  <c r="V103" i="2"/>
  <c r="V108" i="2"/>
  <c r="V117" i="2"/>
  <c r="V122" i="2"/>
  <c r="V126" i="2"/>
  <c r="V130" i="2"/>
  <c r="V135" i="2"/>
  <c r="V139" i="2"/>
  <c r="V143" i="2"/>
  <c r="V146" i="2"/>
  <c r="V152" i="2"/>
  <c r="V155" i="2"/>
  <c r="V159" i="2"/>
  <c r="V163" i="2"/>
  <c r="V168" i="2"/>
  <c r="V176" i="2"/>
  <c r="V179" i="2"/>
  <c r="V188" i="2"/>
  <c r="V196" i="2"/>
  <c r="V199" i="2"/>
  <c r="V202" i="2"/>
  <c r="V206" i="2"/>
  <c r="V212" i="2"/>
  <c r="V217" i="2"/>
  <c r="V223" i="2"/>
  <c r="V226" i="2"/>
  <c r="V229" i="2"/>
  <c r="V232" i="2"/>
  <c r="V236" i="2"/>
  <c r="V239" i="2"/>
  <c r="V243" i="2"/>
  <c r="V248" i="2"/>
  <c r="V265" i="2"/>
  <c r="V276" i="2"/>
  <c r="V283" i="2"/>
  <c r="V290" i="2"/>
  <c r="V298" i="2"/>
  <c r="V301" i="2"/>
  <c r="V307" i="2"/>
  <c r="V311" i="2"/>
  <c r="V314" i="2"/>
  <c r="V318" i="2"/>
  <c r="V328" i="2"/>
  <c r="V345" i="2"/>
  <c r="V350" i="2"/>
  <c r="V356" i="2"/>
  <c r="V360" i="2"/>
  <c r="V363" i="2"/>
  <c r="V366" i="2"/>
  <c r="V83" i="2"/>
  <c r="V95" i="2"/>
  <c r="V101" i="2"/>
  <c r="V110" i="2"/>
  <c r="V114" i="2"/>
  <c r="V118" i="2"/>
  <c r="V124" i="2"/>
  <c r="V131" i="2"/>
  <c r="V262"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DV232" i="5"/>
  <c r="DV196" i="5"/>
  <c r="DV75" i="5"/>
  <c r="DV159" i="5"/>
  <c r="DV122" i="5"/>
  <c r="DV74" i="5"/>
  <c r="DV627" i="5"/>
  <c r="DV18" i="5"/>
  <c r="DV269" i="5"/>
  <c r="DV1003" i="5"/>
  <c r="DW1003" i="5"/>
  <c r="DW995" i="5"/>
  <c r="DV995" i="5"/>
  <c r="DW987" i="5"/>
  <c r="DV987" i="5"/>
  <c r="DW979" i="5"/>
  <c r="DV979" i="5"/>
  <c r="DW971" i="5"/>
  <c r="DV971" i="5"/>
  <c r="DW963" i="5"/>
  <c r="DV963" i="5"/>
  <c r="DW955" i="5"/>
  <c r="DV955" i="5"/>
  <c r="DW947" i="5"/>
  <c r="DV947" i="5"/>
  <c r="DW939" i="5"/>
  <c r="DV939" i="5"/>
  <c r="DW931" i="5"/>
  <c r="DV931" i="5"/>
  <c r="DW923" i="5"/>
  <c r="DV923" i="5"/>
  <c r="DW915" i="5"/>
  <c r="DV915" i="5"/>
  <c r="DW907" i="5"/>
  <c r="DV907" i="5"/>
  <c r="DW899" i="5"/>
  <c r="DV899" i="5"/>
  <c r="DW891" i="5"/>
  <c r="DV891" i="5"/>
  <c r="DW883" i="5"/>
  <c r="DV883" i="5"/>
  <c r="DV875" i="5"/>
  <c r="DW875" i="5"/>
  <c r="DW867" i="5"/>
  <c r="DV867" i="5"/>
  <c r="DW859" i="5"/>
  <c r="DV859" i="5"/>
  <c r="DW851" i="5"/>
  <c r="DV851" i="5"/>
  <c r="DW843" i="5"/>
  <c r="DV843" i="5"/>
  <c r="DW835" i="5"/>
  <c r="DV835" i="5"/>
  <c r="DW827" i="5"/>
  <c r="DV827" i="5"/>
  <c r="DW819" i="5"/>
  <c r="DV819" i="5"/>
  <c r="DW811" i="5"/>
  <c r="DV811" i="5"/>
  <c r="DW803" i="5"/>
  <c r="DV803" i="5"/>
  <c r="DW795" i="5"/>
  <c r="DV795" i="5"/>
  <c r="DW787" i="5"/>
  <c r="DV787" i="5"/>
  <c r="DW779" i="5"/>
  <c r="DV779" i="5"/>
  <c r="DW771" i="5"/>
  <c r="DV771" i="5"/>
  <c r="DW763" i="5"/>
  <c r="DV763" i="5"/>
  <c r="DW755" i="5"/>
  <c r="DV755" i="5"/>
  <c r="DW747" i="5"/>
  <c r="DV747" i="5"/>
  <c r="DW739" i="5"/>
  <c r="DV739" i="5"/>
  <c r="DW731" i="5"/>
  <c r="DV731" i="5"/>
  <c r="DW723" i="5"/>
  <c r="DV723" i="5"/>
  <c r="DW715" i="5"/>
  <c r="DV715" i="5"/>
  <c r="DW707" i="5"/>
  <c r="DV707" i="5"/>
  <c r="DW699" i="5"/>
  <c r="DV699" i="5"/>
  <c r="DW691" i="5"/>
  <c r="DV691" i="5"/>
  <c r="DW683" i="5"/>
  <c r="DV683" i="5"/>
  <c r="DW675" i="5"/>
  <c r="DV675" i="5"/>
  <c r="DV1002" i="5"/>
  <c r="DW1002" i="5"/>
  <c r="DW994" i="5"/>
  <c r="DV994" i="5"/>
  <c r="DV986" i="5"/>
  <c r="DW986" i="5"/>
  <c r="DW978" i="5"/>
  <c r="DV978" i="5"/>
  <c r="DV970" i="5"/>
  <c r="DW970" i="5"/>
  <c r="DW962" i="5"/>
  <c r="DV962" i="5"/>
  <c r="DV954" i="5"/>
  <c r="DW954" i="5"/>
  <c r="DV946" i="5"/>
  <c r="DW946" i="5"/>
  <c r="DV938" i="5"/>
  <c r="DW938" i="5"/>
  <c r="DW930" i="5"/>
  <c r="DV930" i="5"/>
  <c r="DV922" i="5"/>
  <c r="DW922" i="5"/>
  <c r="DV914" i="5"/>
  <c r="DW914" i="5"/>
  <c r="DV906" i="5"/>
  <c r="DW906" i="5"/>
  <c r="DW898" i="5"/>
  <c r="DV898" i="5"/>
  <c r="DV890" i="5"/>
  <c r="DW890" i="5"/>
  <c r="DW882" i="5"/>
  <c r="DV882" i="5"/>
  <c r="DV874" i="5"/>
  <c r="DW874" i="5"/>
  <c r="DW866" i="5"/>
  <c r="DV866" i="5"/>
  <c r="DV858" i="5"/>
  <c r="DW858" i="5"/>
  <c r="DV850" i="5"/>
  <c r="DW850" i="5"/>
  <c r="DV842" i="5"/>
  <c r="DW842" i="5"/>
  <c r="DW834" i="5"/>
  <c r="DV834" i="5"/>
  <c r="DV826" i="5"/>
  <c r="DW826" i="5"/>
  <c r="DW818" i="5"/>
  <c r="DV818" i="5"/>
  <c r="DV810" i="5"/>
  <c r="DW810" i="5"/>
  <c r="DW802" i="5"/>
  <c r="DV802" i="5"/>
  <c r="DV794" i="5"/>
  <c r="DW794" i="5"/>
  <c r="DW786" i="5"/>
  <c r="DV786" i="5"/>
  <c r="DW778" i="5"/>
  <c r="DV778" i="5"/>
  <c r="DW770" i="5"/>
  <c r="DV770" i="5"/>
  <c r="DV762" i="5"/>
  <c r="DW762" i="5"/>
  <c r="DW754" i="5"/>
  <c r="DV754" i="5"/>
  <c r="DV746" i="5"/>
  <c r="DW746" i="5"/>
  <c r="DW738" i="5"/>
  <c r="DV738" i="5"/>
  <c r="DV730" i="5"/>
  <c r="DW730" i="5"/>
  <c r="DW722" i="5"/>
  <c r="DV722" i="5"/>
  <c r="DV714" i="5"/>
  <c r="DW714" i="5"/>
  <c r="DW706" i="5"/>
  <c r="DV706" i="5"/>
  <c r="DV698" i="5"/>
  <c r="DW698" i="5"/>
  <c r="DW690" i="5"/>
  <c r="DV690" i="5"/>
  <c r="DW682" i="5"/>
  <c r="DV682" i="5"/>
  <c r="DV674" i="5"/>
  <c r="DW674" i="5"/>
  <c r="DW666" i="5"/>
  <c r="DV666" i="5"/>
  <c r="DW658" i="5"/>
  <c r="DV658" i="5"/>
  <c r="DW650" i="5"/>
  <c r="DV650" i="5"/>
  <c r="DW1001" i="5"/>
  <c r="DV1001" i="5"/>
  <c r="DW993" i="5"/>
  <c r="DV993" i="5"/>
  <c r="DW985" i="5"/>
  <c r="DV985" i="5"/>
  <c r="DW977" i="5"/>
  <c r="DV977" i="5"/>
  <c r="DW969" i="5"/>
  <c r="DV969" i="5"/>
  <c r="DW961" i="5"/>
  <c r="DV961" i="5"/>
  <c r="DW953" i="5"/>
  <c r="DV953" i="5"/>
  <c r="DW945" i="5"/>
  <c r="DV945" i="5"/>
  <c r="DW937" i="5"/>
  <c r="DV937" i="5"/>
  <c r="DW929" i="5"/>
  <c r="DV929" i="5"/>
  <c r="DW921" i="5"/>
  <c r="DV921" i="5"/>
  <c r="DW913" i="5"/>
  <c r="DV913" i="5"/>
  <c r="DW905" i="5"/>
  <c r="DV905" i="5"/>
  <c r="DW897" i="5"/>
  <c r="DV897" i="5"/>
  <c r="DW889" i="5"/>
  <c r="DV889" i="5"/>
  <c r="DW881" i="5"/>
  <c r="DV881" i="5"/>
  <c r="DW873" i="5"/>
  <c r="DV873" i="5"/>
  <c r="DW865" i="5"/>
  <c r="DV865" i="5"/>
  <c r="DW857" i="5"/>
  <c r="DV857" i="5"/>
  <c r="DW849" i="5"/>
  <c r="DV849" i="5"/>
  <c r="DW841" i="5"/>
  <c r="DV841" i="5"/>
  <c r="DW833" i="5"/>
  <c r="DV833" i="5"/>
  <c r="DW825" i="5"/>
  <c r="DV825" i="5"/>
  <c r="DW817" i="5"/>
  <c r="DV817" i="5"/>
  <c r="DW809" i="5"/>
  <c r="DV809" i="5"/>
  <c r="DW801" i="5"/>
  <c r="DV801" i="5"/>
  <c r="DW793" i="5"/>
  <c r="DV793" i="5"/>
  <c r="DW785" i="5"/>
  <c r="DV785" i="5"/>
  <c r="DW777" i="5"/>
  <c r="DV777" i="5"/>
  <c r="DW769" i="5"/>
  <c r="DV769" i="5"/>
  <c r="DW761" i="5"/>
  <c r="DV761" i="5"/>
  <c r="DW753" i="5"/>
  <c r="DV753" i="5"/>
  <c r="DW745" i="5"/>
  <c r="DV745" i="5"/>
  <c r="DW737" i="5"/>
  <c r="DV737" i="5"/>
  <c r="DW729" i="5"/>
  <c r="DV729" i="5"/>
  <c r="DW721" i="5"/>
  <c r="DV721" i="5"/>
  <c r="DW713" i="5"/>
  <c r="DV713" i="5"/>
  <c r="DW705" i="5"/>
  <c r="DV705" i="5"/>
  <c r="DW697" i="5"/>
  <c r="DV697" i="5"/>
  <c r="DW689" i="5"/>
  <c r="DV689" i="5"/>
  <c r="DW681" i="5"/>
  <c r="DV681" i="5"/>
  <c r="DW673" i="5"/>
  <c r="DV673" i="5"/>
  <c r="DW665" i="5"/>
  <c r="DV665" i="5"/>
  <c r="DW657" i="5"/>
  <c r="DV657" i="5"/>
  <c r="DW649" i="5"/>
  <c r="DV649" i="5"/>
  <c r="DW641" i="5"/>
  <c r="DV641" i="5"/>
  <c r="DW633" i="5"/>
  <c r="DV633" i="5"/>
  <c r="DW625" i="5"/>
  <c r="DV625" i="5"/>
  <c r="DW617" i="5"/>
  <c r="DV617" i="5"/>
  <c r="DW609" i="5"/>
  <c r="DV609" i="5"/>
  <c r="DW601" i="5"/>
  <c r="DV601" i="5"/>
  <c r="DW593" i="5"/>
  <c r="DV593" i="5"/>
  <c r="DW585" i="5"/>
  <c r="DV585" i="5"/>
  <c r="DW577" i="5"/>
  <c r="DV577" i="5"/>
  <c r="DW569" i="5"/>
  <c r="DV569" i="5"/>
  <c r="DW561" i="5"/>
  <c r="DV561" i="5"/>
  <c r="DW553" i="5"/>
  <c r="DV553" i="5"/>
  <c r="DW545" i="5"/>
  <c r="DV545" i="5"/>
  <c r="DW537" i="5"/>
  <c r="DV537" i="5"/>
  <c r="DW529" i="5"/>
  <c r="DV529" i="5"/>
  <c r="DW521" i="5"/>
  <c r="DV521" i="5"/>
  <c r="DW513" i="5"/>
  <c r="DV513" i="5"/>
  <c r="DW505" i="5"/>
  <c r="DV505" i="5"/>
  <c r="DW497" i="5"/>
  <c r="DV497" i="5"/>
  <c r="DW489" i="5"/>
  <c r="DV489" i="5"/>
  <c r="DW481" i="5"/>
  <c r="DV481" i="5"/>
  <c r="DW473" i="5"/>
  <c r="DV473" i="5"/>
  <c r="DW465" i="5"/>
  <c r="DV465" i="5"/>
  <c r="DW457" i="5"/>
  <c r="DV457" i="5"/>
  <c r="DW449" i="5"/>
  <c r="DV449" i="5"/>
  <c r="DW441" i="5"/>
  <c r="DV441" i="5"/>
  <c r="DW433" i="5"/>
  <c r="DV433" i="5"/>
  <c r="DW425" i="5"/>
  <c r="DV425" i="5"/>
  <c r="DW417" i="5"/>
  <c r="DV417" i="5"/>
  <c r="DW409" i="5"/>
  <c r="DV409" i="5"/>
  <c r="DW401" i="5"/>
  <c r="DV401" i="5"/>
  <c r="DW393" i="5"/>
  <c r="DV393" i="5"/>
  <c r="DW385" i="5"/>
  <c r="DV385" i="5"/>
  <c r="DW377" i="5"/>
  <c r="DV377" i="5"/>
  <c r="DW369" i="5"/>
  <c r="DV369" i="5"/>
  <c r="DW361" i="5"/>
  <c r="DV361" i="5"/>
  <c r="DW353" i="5"/>
  <c r="DV353" i="5"/>
  <c r="DW345" i="5"/>
  <c r="DV345" i="5"/>
  <c r="DW337" i="5"/>
  <c r="DV337" i="5"/>
  <c r="DW1000" i="5"/>
  <c r="DV1000" i="5"/>
  <c r="DW992" i="5"/>
  <c r="DV992" i="5"/>
  <c r="DW984" i="5"/>
  <c r="DV984" i="5"/>
  <c r="DW976" i="5"/>
  <c r="DV976" i="5"/>
  <c r="DW968" i="5"/>
  <c r="DV968" i="5"/>
  <c r="DV960" i="5"/>
  <c r="DW960" i="5"/>
  <c r="DW952" i="5"/>
  <c r="DV952" i="5"/>
  <c r="DW944" i="5"/>
  <c r="DV944" i="5"/>
  <c r="DW936" i="5"/>
  <c r="DV936" i="5"/>
  <c r="DV928" i="5"/>
  <c r="DW928" i="5"/>
  <c r="DW920" i="5"/>
  <c r="DV920" i="5"/>
  <c r="DW912" i="5"/>
  <c r="DV912" i="5"/>
  <c r="DW904" i="5"/>
  <c r="DV904" i="5"/>
  <c r="DW896" i="5"/>
  <c r="DV896" i="5"/>
  <c r="DW888" i="5"/>
  <c r="DV888" i="5"/>
  <c r="DW880" i="5"/>
  <c r="DV880" i="5"/>
  <c r="DW872" i="5"/>
  <c r="DV872" i="5"/>
  <c r="DW864" i="5"/>
  <c r="DV864" i="5"/>
  <c r="DW856" i="5"/>
  <c r="DV856" i="5"/>
  <c r="DW848" i="5"/>
  <c r="DV848" i="5"/>
  <c r="DW840" i="5"/>
  <c r="DV840" i="5"/>
  <c r="DW832" i="5"/>
  <c r="DV832" i="5"/>
  <c r="DW824" i="5"/>
  <c r="DV824" i="5"/>
  <c r="DW816" i="5"/>
  <c r="DV816" i="5"/>
  <c r="DW808" i="5"/>
  <c r="DV808" i="5"/>
  <c r="DW800" i="5"/>
  <c r="DV800" i="5"/>
  <c r="DW792" i="5"/>
  <c r="DV792" i="5"/>
  <c r="DW784" i="5"/>
  <c r="DV784" i="5"/>
  <c r="DW776" i="5"/>
  <c r="DV776" i="5"/>
  <c r="DV768" i="5"/>
  <c r="DW768" i="5"/>
  <c r="DW760" i="5"/>
  <c r="DV760" i="5"/>
  <c r="DW752" i="5"/>
  <c r="DV752" i="5"/>
  <c r="DW744" i="5"/>
  <c r="DV744" i="5"/>
  <c r="DW736" i="5"/>
  <c r="DV736" i="5"/>
  <c r="DW728" i="5"/>
  <c r="DV728" i="5"/>
  <c r="DV720" i="5"/>
  <c r="DW720" i="5"/>
  <c r="DW712" i="5"/>
  <c r="DV712" i="5"/>
  <c r="DW704" i="5"/>
  <c r="DV704" i="5"/>
  <c r="DW696" i="5"/>
  <c r="DV696" i="5"/>
  <c r="DW688" i="5"/>
  <c r="DV688" i="5"/>
  <c r="DW680" i="5"/>
  <c r="DV680" i="5"/>
  <c r="DW672" i="5"/>
  <c r="DV672" i="5"/>
  <c r="DW664" i="5"/>
  <c r="DV664" i="5"/>
  <c r="DW656" i="5"/>
  <c r="DV656" i="5"/>
  <c r="DW648" i="5"/>
  <c r="DV648" i="5"/>
  <c r="DW640" i="5"/>
  <c r="DV640" i="5"/>
  <c r="DW632" i="5"/>
  <c r="DV632" i="5"/>
  <c r="DW624" i="5"/>
  <c r="DV624" i="5"/>
  <c r="DW616" i="5"/>
  <c r="DV616" i="5"/>
  <c r="DW608" i="5"/>
  <c r="DV608" i="5"/>
  <c r="DW600" i="5"/>
  <c r="DV600" i="5"/>
  <c r="DW592" i="5"/>
  <c r="DV592" i="5"/>
  <c r="DW584" i="5"/>
  <c r="DV584" i="5"/>
  <c r="DW576" i="5"/>
  <c r="DV576" i="5"/>
  <c r="DW568" i="5"/>
  <c r="DV568" i="5"/>
  <c r="DW560" i="5"/>
  <c r="DV560" i="5"/>
  <c r="DW552" i="5"/>
  <c r="DV552" i="5"/>
  <c r="DW544" i="5"/>
  <c r="DV544" i="5"/>
  <c r="DW536" i="5"/>
  <c r="DV536" i="5"/>
  <c r="DW528" i="5"/>
  <c r="DV528" i="5"/>
  <c r="DW520" i="5"/>
  <c r="DV520" i="5"/>
  <c r="DW512" i="5"/>
  <c r="DV512" i="5"/>
  <c r="DW504" i="5"/>
  <c r="DV504" i="5"/>
  <c r="DW496" i="5"/>
  <c r="DV496" i="5"/>
  <c r="DW488" i="5"/>
  <c r="DV488" i="5"/>
  <c r="DW480" i="5"/>
  <c r="DV480" i="5"/>
  <c r="DW472" i="5"/>
  <c r="DV472" i="5"/>
  <c r="DW464" i="5"/>
  <c r="DV464" i="5"/>
  <c r="DW456" i="5"/>
  <c r="DV456" i="5"/>
  <c r="DW448" i="5"/>
  <c r="DV448" i="5"/>
  <c r="DW440" i="5"/>
  <c r="DV440" i="5"/>
  <c r="DW999" i="5"/>
  <c r="DV999" i="5"/>
  <c r="DW991" i="5"/>
  <c r="DV991" i="5"/>
  <c r="DW983" i="5"/>
  <c r="DV983" i="5"/>
  <c r="DW975" i="5"/>
  <c r="DV975" i="5"/>
  <c r="DW967" i="5"/>
  <c r="DV967" i="5"/>
  <c r="DV959" i="5"/>
  <c r="DW959" i="5"/>
  <c r="DW951" i="5"/>
  <c r="DV951" i="5"/>
  <c r="DW943" i="5"/>
  <c r="DV943" i="5"/>
  <c r="DW935" i="5"/>
  <c r="DV935" i="5"/>
  <c r="DV927" i="5"/>
  <c r="DW927" i="5"/>
  <c r="DW919" i="5"/>
  <c r="DV919" i="5"/>
  <c r="DW911" i="5"/>
  <c r="DV911" i="5"/>
  <c r="DW903" i="5"/>
  <c r="DV903" i="5"/>
  <c r="DV895" i="5"/>
  <c r="DW895" i="5"/>
  <c r="DW887" i="5"/>
  <c r="DV887" i="5"/>
  <c r="DV879" i="5"/>
  <c r="DW879" i="5"/>
  <c r="DW871" i="5"/>
  <c r="DV871" i="5"/>
  <c r="DW863" i="5"/>
  <c r="DV863" i="5"/>
  <c r="DW855" i="5"/>
  <c r="DV855" i="5"/>
  <c r="DW847" i="5"/>
  <c r="DV847" i="5"/>
  <c r="DW839" i="5"/>
  <c r="DV839" i="5"/>
  <c r="DW831" i="5"/>
  <c r="DV831" i="5"/>
  <c r="DW823" i="5"/>
  <c r="DV823" i="5"/>
  <c r="DW815" i="5"/>
  <c r="DV815" i="5"/>
  <c r="DW807" i="5"/>
  <c r="DV807" i="5"/>
  <c r="DW799" i="5"/>
  <c r="DV799" i="5"/>
  <c r="DW791" i="5"/>
  <c r="DV791" i="5"/>
  <c r="DW783" i="5"/>
  <c r="DV783" i="5"/>
  <c r="DW775" i="5"/>
  <c r="DV775" i="5"/>
  <c r="DW767" i="5"/>
  <c r="DV767" i="5"/>
  <c r="DW759" i="5"/>
  <c r="DV759" i="5"/>
  <c r="DW751" i="5"/>
  <c r="DV751" i="5"/>
  <c r="DW743" i="5"/>
  <c r="DV743" i="5"/>
  <c r="DW735" i="5"/>
  <c r="DV735" i="5"/>
  <c r="DW727" i="5"/>
  <c r="DV727" i="5"/>
  <c r="DW719" i="5"/>
  <c r="DV719" i="5"/>
  <c r="DW711" i="5"/>
  <c r="DV711" i="5"/>
  <c r="DW703" i="5"/>
  <c r="DV703" i="5"/>
  <c r="DW695" i="5"/>
  <c r="DV695" i="5"/>
  <c r="DW687" i="5"/>
  <c r="DV687" i="5"/>
  <c r="DW679" i="5"/>
  <c r="DV679" i="5"/>
  <c r="DW671" i="5"/>
  <c r="DV671" i="5"/>
  <c r="DW663" i="5"/>
  <c r="DV663" i="5"/>
  <c r="DW655" i="5"/>
  <c r="DV655" i="5"/>
  <c r="DW647" i="5"/>
  <c r="DV647" i="5"/>
  <c r="DW639" i="5"/>
  <c r="DV639" i="5"/>
  <c r="DW631" i="5"/>
  <c r="DV631" i="5"/>
  <c r="DW623" i="5"/>
  <c r="DV623" i="5"/>
  <c r="DW615" i="5"/>
  <c r="DV615" i="5"/>
  <c r="DW607" i="5"/>
  <c r="DV607" i="5"/>
  <c r="DW599" i="5"/>
  <c r="DV599" i="5"/>
  <c r="DW591" i="5"/>
  <c r="DV591" i="5"/>
  <c r="DW583" i="5"/>
  <c r="DV583" i="5"/>
  <c r="DW575" i="5"/>
  <c r="DV575" i="5"/>
  <c r="DW567" i="5"/>
  <c r="DV567" i="5"/>
  <c r="DW559" i="5"/>
  <c r="DV559" i="5"/>
  <c r="DW551" i="5"/>
  <c r="DV551" i="5"/>
  <c r="DW543" i="5"/>
  <c r="DV543" i="5"/>
  <c r="DW535" i="5"/>
  <c r="DV535" i="5"/>
  <c r="DW527" i="5"/>
  <c r="DV527" i="5"/>
  <c r="DW519" i="5"/>
  <c r="DV519" i="5"/>
  <c r="DW511" i="5"/>
  <c r="DV511" i="5"/>
  <c r="DW503" i="5"/>
  <c r="DV503" i="5"/>
  <c r="DW495" i="5"/>
  <c r="DV495" i="5"/>
  <c r="DW487" i="5"/>
  <c r="DV487" i="5"/>
  <c r="DW479" i="5"/>
  <c r="DV479" i="5"/>
  <c r="DW471" i="5"/>
  <c r="DV471" i="5"/>
  <c r="DW463" i="5"/>
  <c r="DV463" i="5"/>
  <c r="DW455" i="5"/>
  <c r="DV455" i="5"/>
  <c r="DW447" i="5"/>
  <c r="DV447" i="5"/>
  <c r="DW439" i="5"/>
  <c r="DV439" i="5"/>
  <c r="DW998" i="5"/>
  <c r="DV998" i="5"/>
  <c r="DW990" i="5"/>
  <c r="DV990" i="5"/>
  <c r="DW982" i="5"/>
  <c r="DV982" i="5"/>
  <c r="DW974" i="5"/>
  <c r="DV974" i="5"/>
  <c r="DW966" i="5"/>
  <c r="DV966" i="5"/>
  <c r="DW958" i="5"/>
  <c r="DV958" i="5"/>
  <c r="DW950" i="5"/>
  <c r="DV950" i="5"/>
  <c r="DW942" i="5"/>
  <c r="DV942" i="5"/>
  <c r="DW934" i="5"/>
  <c r="DV934" i="5"/>
  <c r="DW926" i="5"/>
  <c r="DV926" i="5"/>
  <c r="DW918" i="5"/>
  <c r="DV918" i="5"/>
  <c r="DW910" i="5"/>
  <c r="DV910" i="5"/>
  <c r="DW902" i="5"/>
  <c r="DV902" i="5"/>
  <c r="DW894" i="5"/>
  <c r="DV894" i="5"/>
  <c r="DW886" i="5"/>
  <c r="DV886" i="5"/>
  <c r="DW878" i="5"/>
  <c r="DV878" i="5"/>
  <c r="DW870" i="5"/>
  <c r="DV870" i="5"/>
  <c r="DW862" i="5"/>
  <c r="DV862" i="5"/>
  <c r="DW854" i="5"/>
  <c r="DV854" i="5"/>
  <c r="DW846" i="5"/>
  <c r="DV846" i="5"/>
  <c r="DW838" i="5"/>
  <c r="DV838" i="5"/>
  <c r="DW830" i="5"/>
  <c r="DV830" i="5"/>
  <c r="DW822" i="5"/>
  <c r="DV822" i="5"/>
  <c r="DW814" i="5"/>
  <c r="DV814" i="5"/>
  <c r="DW806" i="5"/>
  <c r="DV806" i="5"/>
  <c r="DW798" i="5"/>
  <c r="DV798" i="5"/>
  <c r="DW790" i="5"/>
  <c r="DV790" i="5"/>
  <c r="DW782" i="5"/>
  <c r="DV782" i="5"/>
  <c r="DW774" i="5"/>
  <c r="DV774" i="5"/>
  <c r="DW766" i="5"/>
  <c r="DV766" i="5"/>
  <c r="DW758" i="5"/>
  <c r="DV758" i="5"/>
  <c r="DW750" i="5"/>
  <c r="DV750" i="5"/>
  <c r="DW742" i="5"/>
  <c r="DV742" i="5"/>
  <c r="DW734" i="5"/>
  <c r="DV734" i="5"/>
  <c r="DW726" i="5"/>
  <c r="DV726" i="5"/>
  <c r="DW718" i="5"/>
  <c r="DV718" i="5"/>
  <c r="DW710" i="5"/>
  <c r="DV710" i="5"/>
  <c r="DW702" i="5"/>
  <c r="DV702" i="5"/>
  <c r="DW694" i="5"/>
  <c r="DV694" i="5"/>
  <c r="DW686" i="5"/>
  <c r="DV686" i="5"/>
  <c r="DW678" i="5"/>
  <c r="DV678" i="5"/>
  <c r="DW670" i="5"/>
  <c r="DV670" i="5"/>
  <c r="DW662" i="5"/>
  <c r="DV662" i="5"/>
  <c r="DW654" i="5"/>
  <c r="DV654" i="5"/>
  <c r="DW646" i="5"/>
  <c r="DV646" i="5"/>
  <c r="DW638" i="5"/>
  <c r="DV638" i="5"/>
  <c r="DW630" i="5"/>
  <c r="DV630" i="5"/>
  <c r="DW622" i="5"/>
  <c r="DV622" i="5"/>
  <c r="DW614" i="5"/>
  <c r="DV614" i="5"/>
  <c r="DW606" i="5"/>
  <c r="DV606" i="5"/>
  <c r="DW598" i="5"/>
  <c r="DV598" i="5"/>
  <c r="DW590" i="5"/>
  <c r="DV590" i="5"/>
  <c r="DW582" i="5"/>
  <c r="DV582" i="5"/>
  <c r="DW574" i="5"/>
  <c r="DV574" i="5"/>
  <c r="DW566" i="5"/>
  <c r="DV566" i="5"/>
  <c r="DW558" i="5"/>
  <c r="DV558" i="5"/>
  <c r="DW550" i="5"/>
  <c r="DV550" i="5"/>
  <c r="DW542" i="5"/>
  <c r="DV542" i="5"/>
  <c r="DW534" i="5"/>
  <c r="DV534" i="5"/>
  <c r="DW526" i="5"/>
  <c r="DV526" i="5"/>
  <c r="DW518" i="5"/>
  <c r="DV518" i="5"/>
  <c r="DW510" i="5"/>
  <c r="DV510" i="5"/>
  <c r="DW502" i="5"/>
  <c r="DV502" i="5"/>
  <c r="DW494" i="5"/>
  <c r="DV494" i="5"/>
  <c r="DW486" i="5"/>
  <c r="DV486" i="5"/>
  <c r="DW478" i="5"/>
  <c r="DV478" i="5"/>
  <c r="DW470" i="5"/>
  <c r="DV470" i="5"/>
  <c r="DW462" i="5"/>
  <c r="DV462" i="5"/>
  <c r="DW454" i="5"/>
  <c r="DV454" i="5"/>
  <c r="DW446" i="5"/>
  <c r="DV446" i="5"/>
  <c r="DW438" i="5"/>
  <c r="DV438" i="5"/>
  <c r="DW997" i="5"/>
  <c r="DV997" i="5"/>
  <c r="DV989" i="5"/>
  <c r="DW989" i="5"/>
  <c r="DW981" i="5"/>
  <c r="DV981" i="5"/>
  <c r="DW973" i="5"/>
  <c r="DV973" i="5"/>
  <c r="DW965" i="5"/>
  <c r="DV965" i="5"/>
  <c r="DV957" i="5"/>
  <c r="DW957" i="5"/>
  <c r="DW949" i="5"/>
  <c r="DV949" i="5"/>
  <c r="DW941" i="5"/>
  <c r="DV941" i="5"/>
  <c r="DW933" i="5"/>
  <c r="DV933" i="5"/>
  <c r="DV925" i="5"/>
  <c r="DW925" i="5"/>
  <c r="DW917" i="5"/>
  <c r="DV917" i="5"/>
  <c r="DW909" i="5"/>
  <c r="DV909" i="5"/>
  <c r="DW901" i="5"/>
  <c r="DV901" i="5"/>
  <c r="DV893" i="5"/>
  <c r="DW893" i="5"/>
  <c r="DW885" i="5"/>
  <c r="DV885" i="5"/>
  <c r="DW877" i="5"/>
  <c r="DV877" i="5"/>
  <c r="DW869" i="5"/>
  <c r="DV869" i="5"/>
  <c r="DV861" i="5"/>
  <c r="DW861" i="5"/>
  <c r="DW853" i="5"/>
  <c r="DV853" i="5"/>
  <c r="DW845" i="5"/>
  <c r="DV845" i="5"/>
  <c r="DW837" i="5"/>
  <c r="DV837" i="5"/>
  <c r="DW829" i="5"/>
  <c r="DV829" i="5"/>
  <c r="DV821" i="5"/>
  <c r="DW821" i="5"/>
  <c r="DV813" i="5"/>
  <c r="DW813" i="5"/>
  <c r="DW805" i="5"/>
  <c r="DV805" i="5"/>
  <c r="DV797" i="5"/>
  <c r="DW797" i="5"/>
  <c r="DV789" i="5"/>
  <c r="DW789" i="5"/>
  <c r="DW781" i="5"/>
  <c r="DV781" i="5"/>
  <c r="DV773" i="5"/>
  <c r="DW773" i="5"/>
  <c r="DV765" i="5"/>
  <c r="DW765" i="5"/>
  <c r="DW757" i="5"/>
  <c r="DV757" i="5"/>
  <c r="DW749" i="5"/>
  <c r="DV749" i="5"/>
  <c r="DV741" i="5"/>
  <c r="DW741" i="5"/>
  <c r="DW733" i="5"/>
  <c r="DV733" i="5"/>
  <c r="DW725" i="5"/>
  <c r="DV725" i="5"/>
  <c r="DW4" i="5"/>
  <c r="DV4" i="5"/>
  <c r="DW996" i="5"/>
  <c r="DV996" i="5"/>
  <c r="DW988" i="5"/>
  <c r="DV988" i="5"/>
  <c r="DW980" i="5"/>
  <c r="DV980" i="5"/>
  <c r="DW972" i="5"/>
  <c r="DV972" i="5"/>
  <c r="DW964" i="5"/>
  <c r="DV964" i="5"/>
  <c r="DW956" i="5"/>
  <c r="DV956" i="5"/>
  <c r="DW948" i="5"/>
  <c r="DV948" i="5"/>
  <c r="DW940" i="5"/>
  <c r="DV940" i="5"/>
  <c r="DW932" i="5"/>
  <c r="DV932" i="5"/>
  <c r="DW924" i="5"/>
  <c r="DV924" i="5"/>
  <c r="DW916" i="5"/>
  <c r="DV916" i="5"/>
  <c r="DW908" i="5"/>
  <c r="DV908" i="5"/>
  <c r="DW900" i="5"/>
  <c r="DV900" i="5"/>
  <c r="DW892" i="5"/>
  <c r="DV892" i="5"/>
  <c r="DW884" i="5"/>
  <c r="DV884" i="5"/>
  <c r="DW876" i="5"/>
  <c r="DV876" i="5"/>
  <c r="DW868" i="5"/>
  <c r="DV868" i="5"/>
  <c r="DW860" i="5"/>
  <c r="DV860" i="5"/>
  <c r="DW852" i="5"/>
  <c r="DV852" i="5"/>
  <c r="DW844" i="5"/>
  <c r="DV844" i="5"/>
  <c r="DW836" i="5"/>
  <c r="DV836" i="5"/>
  <c r="DW828" i="5"/>
  <c r="DV828" i="5"/>
  <c r="DW820" i="5"/>
  <c r="DV820" i="5"/>
  <c r="DW812" i="5"/>
  <c r="DV812" i="5"/>
  <c r="DW804" i="5"/>
  <c r="DV804" i="5"/>
  <c r="DW796" i="5"/>
  <c r="DV796" i="5"/>
  <c r="DW788" i="5"/>
  <c r="DV788" i="5"/>
  <c r="DW780" i="5"/>
  <c r="DV780" i="5"/>
  <c r="DW772" i="5"/>
  <c r="DV772" i="5"/>
  <c r="DW764" i="5"/>
  <c r="DV764" i="5"/>
  <c r="DW756" i="5"/>
  <c r="DV756" i="5"/>
  <c r="DW748" i="5"/>
  <c r="DV748" i="5"/>
  <c r="DW740" i="5"/>
  <c r="DV740" i="5"/>
  <c r="DW732" i="5"/>
  <c r="DV732" i="5"/>
  <c r="DW724" i="5"/>
  <c r="DV724" i="5"/>
  <c r="DW716" i="5"/>
  <c r="DV716" i="5"/>
  <c r="DW708" i="5"/>
  <c r="DV708" i="5"/>
  <c r="DW700" i="5"/>
  <c r="DV700" i="5"/>
  <c r="DW692" i="5"/>
  <c r="DV692" i="5"/>
  <c r="DW684" i="5"/>
  <c r="DV684" i="5"/>
  <c r="DW676" i="5"/>
  <c r="DV676" i="5"/>
  <c r="DW668" i="5"/>
  <c r="DV668" i="5"/>
  <c r="DW660" i="5"/>
  <c r="DV660" i="5"/>
  <c r="DW652" i="5"/>
  <c r="DV652" i="5"/>
  <c r="DW644" i="5"/>
  <c r="DV644" i="5"/>
  <c r="DW636" i="5"/>
  <c r="DV636" i="5"/>
  <c r="DW628" i="5"/>
  <c r="DV628" i="5"/>
  <c r="DW620" i="5"/>
  <c r="DV620" i="5"/>
  <c r="DW612" i="5"/>
  <c r="DV612" i="5"/>
  <c r="DW604" i="5"/>
  <c r="DV604" i="5"/>
  <c r="DW596" i="5"/>
  <c r="DV596" i="5"/>
  <c r="DW588" i="5"/>
  <c r="DV588" i="5"/>
  <c r="DW580" i="5"/>
  <c r="DV580" i="5"/>
  <c r="DW572" i="5"/>
  <c r="DV572" i="5"/>
  <c r="DW564" i="5"/>
  <c r="DV564" i="5"/>
  <c r="DW556" i="5"/>
  <c r="DV556" i="5"/>
  <c r="DW548" i="5"/>
  <c r="DV548" i="5"/>
  <c r="DW540" i="5"/>
  <c r="DV540" i="5"/>
  <c r="DW532" i="5"/>
  <c r="DV532" i="5"/>
  <c r="DW321" i="5"/>
  <c r="DV321" i="5"/>
  <c r="DW297" i="5"/>
  <c r="DV297" i="5"/>
  <c r="DW289" i="5"/>
  <c r="DV289" i="5"/>
  <c r="DW281" i="5"/>
  <c r="DV281" i="5"/>
  <c r="DW273" i="5"/>
  <c r="DV273" i="5"/>
  <c r="DW265" i="5"/>
  <c r="DV265" i="5"/>
  <c r="DW257" i="5"/>
  <c r="DV257" i="5"/>
  <c r="DW233" i="5"/>
  <c r="DV233" i="5"/>
  <c r="DW225" i="5"/>
  <c r="DV225" i="5"/>
  <c r="DW217" i="5"/>
  <c r="DV217" i="5"/>
  <c r="DW209" i="5"/>
  <c r="DV209" i="5"/>
  <c r="DW201" i="5"/>
  <c r="DV201" i="5"/>
  <c r="DW193" i="5"/>
  <c r="DV193" i="5"/>
  <c r="DW169" i="5"/>
  <c r="DV169" i="5"/>
  <c r="DW161" i="5"/>
  <c r="DV161" i="5"/>
  <c r="DW153" i="5"/>
  <c r="DV153" i="5"/>
  <c r="DW145" i="5"/>
  <c r="DV145" i="5"/>
  <c r="DW137" i="5"/>
  <c r="DV137" i="5"/>
  <c r="DW129" i="5"/>
  <c r="DV129" i="5"/>
  <c r="DW113" i="5"/>
  <c r="DV113" i="5"/>
  <c r="DW105" i="5"/>
  <c r="DV105" i="5"/>
  <c r="DW97" i="5"/>
  <c r="DV97" i="5"/>
  <c r="DW89" i="5"/>
  <c r="DV89" i="5"/>
  <c r="DW81" i="5"/>
  <c r="DV81" i="5"/>
  <c r="DW73" i="5"/>
  <c r="DV73" i="5"/>
  <c r="DW65" i="5"/>
  <c r="DV65" i="5"/>
  <c r="DW57" i="5"/>
  <c r="DV57" i="5"/>
  <c r="DW49" i="5"/>
  <c r="DV49" i="5"/>
  <c r="DW41" i="5"/>
  <c r="DV41" i="5"/>
  <c r="DW33" i="5"/>
  <c r="DV33" i="5"/>
  <c r="DW25" i="5"/>
  <c r="DV25" i="5"/>
  <c r="DW17" i="5"/>
  <c r="DV17" i="5"/>
  <c r="DW9" i="5"/>
  <c r="DV9" i="5"/>
  <c r="DV659" i="5"/>
  <c r="DV430" i="5"/>
  <c r="DV412" i="5"/>
  <c r="DV375" i="5"/>
  <c r="DV351" i="5"/>
  <c r="DV329" i="5"/>
  <c r="DV304" i="5"/>
  <c r="DW416" i="5"/>
  <c r="DV416" i="5"/>
  <c r="DW408" i="5"/>
  <c r="DV408" i="5"/>
  <c r="DW400" i="5"/>
  <c r="DV400" i="5"/>
  <c r="DW392" i="5"/>
  <c r="DV392" i="5"/>
  <c r="DW352" i="5"/>
  <c r="DV352" i="5"/>
  <c r="DW344" i="5"/>
  <c r="DV344" i="5"/>
  <c r="DW336" i="5"/>
  <c r="DV336" i="5"/>
  <c r="DW328" i="5"/>
  <c r="DV328" i="5"/>
  <c r="DW312" i="5"/>
  <c r="DV312" i="5"/>
  <c r="DW288" i="5"/>
  <c r="DV288" i="5"/>
  <c r="DW280" i="5"/>
  <c r="DV280" i="5"/>
  <c r="DW272" i="5"/>
  <c r="DV272" i="5"/>
  <c r="DW264" i="5"/>
  <c r="DV264" i="5"/>
  <c r="DW256" i="5"/>
  <c r="DV256" i="5"/>
  <c r="DW248" i="5"/>
  <c r="DV248" i="5"/>
  <c r="DW224" i="5"/>
  <c r="DV224" i="5"/>
  <c r="DW216" i="5"/>
  <c r="DV216" i="5"/>
  <c r="DW208" i="5"/>
  <c r="DV208" i="5"/>
  <c r="DW200" i="5"/>
  <c r="DV200" i="5"/>
  <c r="DW192" i="5"/>
  <c r="DV192" i="5"/>
  <c r="DW184" i="5"/>
  <c r="DV184" i="5"/>
  <c r="DW160" i="5"/>
  <c r="DV160" i="5"/>
  <c r="DW152" i="5"/>
  <c r="DV152" i="5"/>
  <c r="DW144" i="5"/>
  <c r="DV144" i="5"/>
  <c r="DW136" i="5"/>
  <c r="DV136" i="5"/>
  <c r="DW128" i="5"/>
  <c r="DV128" i="5"/>
  <c r="DW120" i="5"/>
  <c r="DV120" i="5"/>
  <c r="DW104" i="5"/>
  <c r="DV104" i="5"/>
  <c r="DW96" i="5"/>
  <c r="DV96" i="5"/>
  <c r="DW80" i="5"/>
  <c r="DV80" i="5"/>
  <c r="DW72" i="5"/>
  <c r="DV72" i="5"/>
  <c r="DW64" i="5"/>
  <c r="DV64" i="5"/>
  <c r="DW56" i="5"/>
  <c r="DV56" i="5"/>
  <c r="DW48" i="5"/>
  <c r="DV48" i="5"/>
  <c r="DW40" i="5"/>
  <c r="DV40" i="5"/>
  <c r="DW24" i="5"/>
  <c r="DV24" i="5"/>
  <c r="DW8" i="5"/>
  <c r="DV8" i="5"/>
  <c r="DV424" i="5"/>
  <c r="DV406" i="5"/>
  <c r="DV388" i="5"/>
  <c r="DV350" i="5"/>
  <c r="DV324" i="5"/>
  <c r="DV302" i="5"/>
  <c r="DV268" i="5"/>
  <c r="DV231" i="5"/>
  <c r="DV194" i="5"/>
  <c r="DV158" i="5"/>
  <c r="DV121" i="5"/>
  <c r="DV16" i="5"/>
  <c r="DW717" i="5"/>
  <c r="DW407" i="5"/>
  <c r="DV407" i="5"/>
  <c r="DW399" i="5"/>
  <c r="DV399" i="5"/>
  <c r="DW391" i="5"/>
  <c r="DV391" i="5"/>
  <c r="DW383" i="5"/>
  <c r="DV383" i="5"/>
  <c r="DW343" i="5"/>
  <c r="DV343" i="5"/>
  <c r="DW335" i="5"/>
  <c r="DV335" i="5"/>
  <c r="DW327" i="5"/>
  <c r="DV327" i="5"/>
  <c r="DW319" i="5"/>
  <c r="DV319" i="5"/>
  <c r="DW303" i="5"/>
  <c r="DV303" i="5"/>
  <c r="DW279" i="5"/>
  <c r="DV279" i="5"/>
  <c r="DW271" i="5"/>
  <c r="DV271" i="5"/>
  <c r="DW263" i="5"/>
  <c r="DV263" i="5"/>
  <c r="DW255" i="5"/>
  <c r="DV255" i="5"/>
  <c r="DW247" i="5"/>
  <c r="DV247" i="5"/>
  <c r="DW239" i="5"/>
  <c r="DV239" i="5"/>
  <c r="DW215" i="5"/>
  <c r="DV215" i="5"/>
  <c r="DW207" i="5"/>
  <c r="DV207" i="5"/>
  <c r="DW199" i="5"/>
  <c r="DV199" i="5"/>
  <c r="DW191" i="5"/>
  <c r="DV191" i="5"/>
  <c r="DW183" i="5"/>
  <c r="DV183" i="5"/>
  <c r="DW175" i="5"/>
  <c r="DV175" i="5"/>
  <c r="DW151" i="5"/>
  <c r="DV151" i="5"/>
  <c r="DW143" i="5"/>
  <c r="DV143" i="5"/>
  <c r="DW135" i="5"/>
  <c r="DV135" i="5"/>
  <c r="DW127" i="5"/>
  <c r="DV127" i="5"/>
  <c r="DW119" i="5"/>
  <c r="DV119" i="5"/>
  <c r="DW103" i="5"/>
  <c r="DV103" i="5"/>
  <c r="DW95" i="5"/>
  <c r="DV95" i="5"/>
  <c r="DW79" i="5"/>
  <c r="DV79" i="5"/>
  <c r="DW71" i="5"/>
  <c r="DV71" i="5"/>
  <c r="DW63" i="5"/>
  <c r="DV63" i="5"/>
  <c r="DW55" i="5"/>
  <c r="DV55" i="5"/>
  <c r="DW47" i="5"/>
  <c r="DV47" i="5"/>
  <c r="DW39" i="5"/>
  <c r="DV39" i="5"/>
  <c r="DW23" i="5"/>
  <c r="DV23" i="5"/>
  <c r="DW15" i="5"/>
  <c r="DV15" i="5"/>
  <c r="DW7" i="5"/>
  <c r="DV7" i="5"/>
  <c r="DV667" i="5"/>
  <c r="DV635" i="5"/>
  <c r="DV423" i="5"/>
  <c r="DV405" i="5"/>
  <c r="DV386" i="5"/>
  <c r="DV368" i="5"/>
  <c r="DV348" i="5"/>
  <c r="DV322" i="5"/>
  <c r="DV296" i="5"/>
  <c r="DV260" i="5"/>
  <c r="DV223" i="5"/>
  <c r="DV186" i="5"/>
  <c r="DV150" i="5"/>
  <c r="DV112" i="5"/>
  <c r="DV61" i="5"/>
  <c r="DW398" i="5"/>
  <c r="DV398" i="5"/>
  <c r="DW390" i="5"/>
  <c r="DV390" i="5"/>
  <c r="DW382" i="5"/>
  <c r="DV382" i="5"/>
  <c r="DW374" i="5"/>
  <c r="DV374" i="5"/>
  <c r="DW358" i="5"/>
  <c r="DV358" i="5"/>
  <c r="DW334" i="5"/>
  <c r="DV334" i="5"/>
  <c r="DW326" i="5"/>
  <c r="DV326" i="5"/>
  <c r="DW318" i="5"/>
  <c r="DV318" i="5"/>
  <c r="DW310" i="5"/>
  <c r="DV310" i="5"/>
  <c r="DW294" i="5"/>
  <c r="DV294" i="5"/>
  <c r="DW270" i="5"/>
  <c r="DV270" i="5"/>
  <c r="DW262" i="5"/>
  <c r="DV262" i="5"/>
  <c r="DW254" i="5"/>
  <c r="DV254" i="5"/>
  <c r="DW246" i="5"/>
  <c r="DV246" i="5"/>
  <c r="DW238" i="5"/>
  <c r="DV238" i="5"/>
  <c r="DW230" i="5"/>
  <c r="DV230" i="5"/>
  <c r="DW206" i="5"/>
  <c r="DV206" i="5"/>
  <c r="DW198" i="5"/>
  <c r="DV198" i="5"/>
  <c r="DW190" i="5"/>
  <c r="DV190" i="5"/>
  <c r="DW182" i="5"/>
  <c r="DV182" i="5"/>
  <c r="DW174" i="5"/>
  <c r="DV174" i="5"/>
  <c r="DW166" i="5"/>
  <c r="DV166" i="5"/>
  <c r="DW142" i="5"/>
  <c r="DV142" i="5"/>
  <c r="DW134" i="5"/>
  <c r="DV134" i="5"/>
  <c r="DW126" i="5"/>
  <c r="DV126" i="5"/>
  <c r="DW118" i="5"/>
  <c r="DV118" i="5"/>
  <c r="DW110" i="5"/>
  <c r="DV110" i="5"/>
  <c r="DW102" i="5"/>
  <c r="DV102" i="5"/>
  <c r="DW94" i="5"/>
  <c r="DV94" i="5"/>
  <c r="DW86" i="5"/>
  <c r="DV86" i="5"/>
  <c r="DW78" i="5"/>
  <c r="DV78" i="5"/>
  <c r="DW70" i="5"/>
  <c r="DV70" i="5"/>
  <c r="DW62" i="5"/>
  <c r="DV62" i="5"/>
  <c r="DW54" i="5"/>
  <c r="DV54" i="5"/>
  <c r="DW38" i="5"/>
  <c r="DV38" i="5"/>
  <c r="DW30" i="5"/>
  <c r="DV30" i="5"/>
  <c r="DW22" i="5"/>
  <c r="DV22" i="5"/>
  <c r="DW14" i="5"/>
  <c r="DV14" i="5"/>
  <c r="DW6" i="5"/>
  <c r="DV6" i="5"/>
  <c r="DV422" i="5"/>
  <c r="DV404" i="5"/>
  <c r="DV367" i="5"/>
  <c r="DV342" i="5"/>
  <c r="DV320" i="5"/>
  <c r="DV295" i="5"/>
  <c r="DV258" i="5"/>
  <c r="DV222" i="5"/>
  <c r="DV185" i="5"/>
  <c r="DV149" i="5"/>
  <c r="DV111" i="5"/>
  <c r="DV59" i="5"/>
  <c r="DW709" i="5"/>
  <c r="DV709" i="5"/>
  <c r="DW701" i="5"/>
  <c r="DV701" i="5"/>
  <c r="DW693" i="5"/>
  <c r="DV693" i="5"/>
  <c r="DW685" i="5"/>
  <c r="DV685" i="5"/>
  <c r="DW677" i="5"/>
  <c r="DV677" i="5"/>
  <c r="DW669" i="5"/>
  <c r="DV669" i="5"/>
  <c r="DW661" i="5"/>
  <c r="DV661" i="5"/>
  <c r="DW653" i="5"/>
  <c r="DV653" i="5"/>
  <c r="DW645" i="5"/>
  <c r="DV645" i="5"/>
  <c r="DW637" i="5"/>
  <c r="DV637" i="5"/>
  <c r="DW629" i="5"/>
  <c r="DV629" i="5"/>
  <c r="DW621" i="5"/>
  <c r="DV621" i="5"/>
  <c r="DW613" i="5"/>
  <c r="DV613" i="5"/>
  <c r="DW605" i="5"/>
  <c r="DV605" i="5"/>
  <c r="DW597" i="5"/>
  <c r="DV597" i="5"/>
  <c r="DW589" i="5"/>
  <c r="DV589" i="5"/>
  <c r="DW581" i="5"/>
  <c r="DV581" i="5"/>
  <c r="DW573" i="5"/>
  <c r="DV573" i="5"/>
  <c r="DW565" i="5"/>
  <c r="DV565" i="5"/>
  <c r="DW557" i="5"/>
  <c r="DV557" i="5"/>
  <c r="DW549" i="5"/>
  <c r="DV549" i="5"/>
  <c r="DW541" i="5"/>
  <c r="DV541" i="5"/>
  <c r="DW533" i="5"/>
  <c r="DV533" i="5"/>
  <c r="DW525" i="5"/>
  <c r="DV525" i="5"/>
  <c r="DW517" i="5"/>
  <c r="DV517" i="5"/>
  <c r="DW509" i="5"/>
  <c r="DV509" i="5"/>
  <c r="DW501" i="5"/>
  <c r="DV501" i="5"/>
  <c r="DW493" i="5"/>
  <c r="DV493" i="5"/>
  <c r="DW485" i="5"/>
  <c r="DV485" i="5"/>
  <c r="DW477" i="5"/>
  <c r="DV477" i="5"/>
  <c r="DW469" i="5"/>
  <c r="DV469" i="5"/>
  <c r="DW461" i="5"/>
  <c r="DV461" i="5"/>
  <c r="DW453" i="5"/>
  <c r="DV453" i="5"/>
  <c r="DW445" i="5"/>
  <c r="DV445" i="5"/>
  <c r="DW437" i="5"/>
  <c r="DV437" i="5"/>
  <c r="DW429" i="5"/>
  <c r="DV429" i="5"/>
  <c r="DW389" i="5"/>
  <c r="DV389" i="5"/>
  <c r="DW381" i="5"/>
  <c r="DV381" i="5"/>
  <c r="DW373" i="5"/>
  <c r="DV373" i="5"/>
  <c r="DW365" i="5"/>
  <c r="DV365" i="5"/>
  <c r="DW349" i="5"/>
  <c r="DV349" i="5"/>
  <c r="DW325" i="5"/>
  <c r="DV325" i="5"/>
  <c r="DW317" i="5"/>
  <c r="DV317" i="5"/>
  <c r="DW309" i="5"/>
  <c r="DV309" i="5"/>
  <c r="DW301" i="5"/>
  <c r="DV301" i="5"/>
  <c r="DW293" i="5"/>
  <c r="DV293" i="5"/>
  <c r="DW285" i="5"/>
  <c r="DV285" i="5"/>
  <c r="DW261" i="5"/>
  <c r="DV261" i="5"/>
  <c r="DW253" i="5"/>
  <c r="DV253" i="5"/>
  <c r="DW245" i="5"/>
  <c r="DV245" i="5"/>
  <c r="DW237" i="5"/>
  <c r="DV237" i="5"/>
  <c r="DW229" i="5"/>
  <c r="DV229" i="5"/>
  <c r="DW221" i="5"/>
  <c r="DV221" i="5"/>
  <c r="DW197" i="5"/>
  <c r="DV197" i="5"/>
  <c r="DW189" i="5"/>
  <c r="DV189" i="5"/>
  <c r="DW181" i="5"/>
  <c r="DV181" i="5"/>
  <c r="DW173" i="5"/>
  <c r="DV173" i="5"/>
  <c r="DW165" i="5"/>
  <c r="DV165" i="5"/>
  <c r="DW157" i="5"/>
  <c r="DV157" i="5"/>
  <c r="DW133" i="5"/>
  <c r="DV133" i="5"/>
  <c r="DW125" i="5"/>
  <c r="DV125" i="5"/>
  <c r="DW117" i="5"/>
  <c r="DV117" i="5"/>
  <c r="DW109" i="5"/>
  <c r="DV109" i="5"/>
  <c r="DW93" i="5"/>
  <c r="DV93" i="5"/>
  <c r="DW85" i="5"/>
  <c r="DV85" i="5"/>
  <c r="DW77" i="5"/>
  <c r="DV77" i="5"/>
  <c r="DW69" i="5"/>
  <c r="DV69" i="5"/>
  <c r="DW53" i="5"/>
  <c r="DV53" i="5"/>
  <c r="DW37" i="5"/>
  <c r="DV37" i="5"/>
  <c r="DW29" i="5"/>
  <c r="DV29" i="5"/>
  <c r="DW21" i="5"/>
  <c r="DV21" i="5"/>
  <c r="DV643" i="5"/>
  <c r="DV421" i="5"/>
  <c r="DV402" i="5"/>
  <c r="DV384" i="5"/>
  <c r="DV366" i="5"/>
  <c r="DV341" i="5"/>
  <c r="DV314" i="5"/>
  <c r="DV287" i="5"/>
  <c r="DV250" i="5"/>
  <c r="DV214" i="5"/>
  <c r="DV177" i="5"/>
  <c r="DV141" i="5"/>
  <c r="DV101" i="5"/>
  <c r="DV46" i="5"/>
  <c r="DW642" i="5"/>
  <c r="DW524" i="5"/>
  <c r="DV524" i="5"/>
  <c r="DW516" i="5"/>
  <c r="DV516" i="5"/>
  <c r="DW508" i="5"/>
  <c r="DV508" i="5"/>
  <c r="DW500" i="5"/>
  <c r="DV500" i="5"/>
  <c r="DW492" i="5"/>
  <c r="DV492" i="5"/>
  <c r="DW484" i="5"/>
  <c r="DV484" i="5"/>
  <c r="DW476" i="5"/>
  <c r="DV476" i="5"/>
  <c r="DW468" i="5"/>
  <c r="DV468" i="5"/>
  <c r="DW452" i="5"/>
  <c r="DV452" i="5"/>
  <c r="DW444" i="5"/>
  <c r="DV444" i="5"/>
  <c r="DW436" i="5"/>
  <c r="DV436" i="5"/>
  <c r="DW428" i="5"/>
  <c r="DV428" i="5"/>
  <c r="DW420" i="5"/>
  <c r="DV420" i="5"/>
  <c r="DW380" i="5"/>
  <c r="DV380" i="5"/>
  <c r="DW372" i="5"/>
  <c r="DV372" i="5"/>
  <c r="DW364" i="5"/>
  <c r="DV364" i="5"/>
  <c r="DW356" i="5"/>
  <c r="DV356" i="5"/>
  <c r="DW340" i="5"/>
  <c r="DV340" i="5"/>
  <c r="DW316" i="5"/>
  <c r="DV316" i="5"/>
  <c r="DW308" i="5"/>
  <c r="DV308" i="5"/>
  <c r="DW300" i="5"/>
  <c r="DV300" i="5"/>
  <c r="DW292" i="5"/>
  <c r="DV292" i="5"/>
  <c r="DW284" i="5"/>
  <c r="DV284" i="5"/>
  <c r="DW276" i="5"/>
  <c r="DV276" i="5"/>
  <c r="DW252" i="5"/>
  <c r="DV252" i="5"/>
  <c r="DW244" i="5"/>
  <c r="DV244" i="5"/>
  <c r="DW236" i="5"/>
  <c r="DV236" i="5"/>
  <c r="DW228" i="5"/>
  <c r="DV228" i="5"/>
  <c r="DW220" i="5"/>
  <c r="DV220" i="5"/>
  <c r="DW212" i="5"/>
  <c r="DV212" i="5"/>
  <c r="DW188" i="5"/>
  <c r="DV188" i="5"/>
  <c r="DW180" i="5"/>
  <c r="DV180" i="5"/>
  <c r="DW172" i="5"/>
  <c r="DV172" i="5"/>
  <c r="DW164" i="5"/>
  <c r="DV164" i="5"/>
  <c r="DW156" i="5"/>
  <c r="DV156" i="5"/>
  <c r="DW148" i="5"/>
  <c r="DV148" i="5"/>
  <c r="DW124" i="5"/>
  <c r="DV124" i="5"/>
  <c r="DW116" i="5"/>
  <c r="DV116" i="5"/>
  <c r="DW108" i="5"/>
  <c r="DV108" i="5"/>
  <c r="DW92" i="5"/>
  <c r="DV92" i="5"/>
  <c r="DW84" i="5"/>
  <c r="DV84" i="5"/>
  <c r="DW76" i="5"/>
  <c r="DV76" i="5"/>
  <c r="DV68" i="5"/>
  <c r="DW68" i="5"/>
  <c r="DW60" i="5"/>
  <c r="DV60" i="5"/>
  <c r="DV52" i="5"/>
  <c r="DW52" i="5"/>
  <c r="DW44" i="5"/>
  <c r="DV44" i="5"/>
  <c r="DW36" i="5"/>
  <c r="DV36" i="5"/>
  <c r="DW28" i="5"/>
  <c r="DV28" i="5"/>
  <c r="DW20" i="5"/>
  <c r="DV20" i="5"/>
  <c r="DW12" i="5"/>
  <c r="DV12" i="5"/>
  <c r="DV415" i="5"/>
  <c r="DV397" i="5"/>
  <c r="DV378" i="5"/>
  <c r="DV360" i="5"/>
  <c r="DV338" i="5"/>
  <c r="DV313" i="5"/>
  <c r="DV286" i="5"/>
  <c r="DV249" i="5"/>
  <c r="DV213" i="5"/>
  <c r="DV176" i="5"/>
  <c r="DV140" i="5"/>
  <c r="DV100" i="5"/>
  <c r="DV45" i="5"/>
  <c r="DW611" i="5"/>
  <c r="DV611" i="5"/>
  <c r="DW603" i="5"/>
  <c r="DV603" i="5"/>
  <c r="DW595" i="5"/>
  <c r="DV595" i="5"/>
  <c r="DW587" i="5"/>
  <c r="DV587" i="5"/>
  <c r="DW579" i="5"/>
  <c r="DV579" i="5"/>
  <c r="DW571" i="5"/>
  <c r="DV571" i="5"/>
  <c r="DW563" i="5"/>
  <c r="DV563" i="5"/>
  <c r="DW555" i="5"/>
  <c r="DV555" i="5"/>
  <c r="DW547" i="5"/>
  <c r="DV547" i="5"/>
  <c r="DW539" i="5"/>
  <c r="DV539" i="5"/>
  <c r="DW531" i="5"/>
  <c r="DV531" i="5"/>
  <c r="DW523" i="5"/>
  <c r="DV523" i="5"/>
  <c r="DW515" i="5"/>
  <c r="DV515" i="5"/>
  <c r="DW507" i="5"/>
  <c r="DV507" i="5"/>
  <c r="DW499" i="5"/>
  <c r="DV499" i="5"/>
  <c r="DW491" i="5"/>
  <c r="DV491" i="5"/>
  <c r="DW483" i="5"/>
  <c r="DV483" i="5"/>
  <c r="DW475" i="5"/>
  <c r="DV475" i="5"/>
  <c r="DW467" i="5"/>
  <c r="DV467" i="5"/>
  <c r="DW459" i="5"/>
  <c r="DV459" i="5"/>
  <c r="DW451" i="5"/>
  <c r="DV451" i="5"/>
  <c r="DW443" i="5"/>
  <c r="DV443" i="5"/>
  <c r="DW435" i="5"/>
  <c r="DV435" i="5"/>
  <c r="DW427" i="5"/>
  <c r="DV427" i="5"/>
  <c r="DW419" i="5"/>
  <c r="DV419" i="5"/>
  <c r="DW411" i="5"/>
  <c r="DV411" i="5"/>
  <c r="DW403" i="5"/>
  <c r="DV403" i="5"/>
  <c r="DW395" i="5"/>
  <c r="DV395" i="5"/>
  <c r="DW387" i="5"/>
  <c r="DV387" i="5"/>
  <c r="DW379" i="5"/>
  <c r="DV379" i="5"/>
  <c r="DW371" i="5"/>
  <c r="DV371" i="5"/>
  <c r="DW363" i="5"/>
  <c r="DV363" i="5"/>
  <c r="DW355" i="5"/>
  <c r="DV355" i="5"/>
  <c r="DW347" i="5"/>
  <c r="DV347" i="5"/>
  <c r="DW339" i="5"/>
  <c r="DV339" i="5"/>
  <c r="DW331" i="5"/>
  <c r="DV331" i="5"/>
  <c r="DW323" i="5"/>
  <c r="DV323" i="5"/>
  <c r="DW315" i="5"/>
  <c r="DV315" i="5"/>
  <c r="DW307" i="5"/>
  <c r="DV307" i="5"/>
  <c r="DW299" i="5"/>
  <c r="DV299" i="5"/>
  <c r="DW291" i="5"/>
  <c r="DV291" i="5"/>
  <c r="DW283" i="5"/>
  <c r="DV283" i="5"/>
  <c r="DW275" i="5"/>
  <c r="DV275" i="5"/>
  <c r="DW267" i="5"/>
  <c r="DV267" i="5"/>
  <c r="DW259" i="5"/>
  <c r="DV259" i="5"/>
  <c r="DW251" i="5"/>
  <c r="DV251" i="5"/>
  <c r="DW243" i="5"/>
  <c r="DV243" i="5"/>
  <c r="DW235" i="5"/>
  <c r="DV235" i="5"/>
  <c r="DW227" i="5"/>
  <c r="DV227" i="5"/>
  <c r="DW219" i="5"/>
  <c r="DV219" i="5"/>
  <c r="DW211" i="5"/>
  <c r="DV211" i="5"/>
  <c r="DW203" i="5"/>
  <c r="DV203" i="5"/>
  <c r="DW195" i="5"/>
  <c r="DV195" i="5"/>
  <c r="DW187" i="5"/>
  <c r="DV187" i="5"/>
  <c r="DW179" i="5"/>
  <c r="DV179" i="5"/>
  <c r="DW171" i="5"/>
  <c r="DV171" i="5"/>
  <c r="DW163" i="5"/>
  <c r="DV163" i="5"/>
  <c r="DW155" i="5"/>
  <c r="DV155" i="5"/>
  <c r="DW147" i="5"/>
  <c r="DV147" i="5"/>
  <c r="DW139" i="5"/>
  <c r="DV139" i="5"/>
  <c r="DW131" i="5"/>
  <c r="DV131" i="5"/>
  <c r="DW123" i="5"/>
  <c r="DV123" i="5"/>
  <c r="DW115" i="5"/>
  <c r="DV115" i="5"/>
  <c r="DW107" i="5"/>
  <c r="DV107" i="5"/>
  <c r="DW99" i="5"/>
  <c r="DV99" i="5"/>
  <c r="DW91" i="5"/>
  <c r="DV91" i="5"/>
  <c r="DW83" i="5"/>
  <c r="DV83" i="5"/>
  <c r="DW67" i="5"/>
  <c r="DV67" i="5"/>
  <c r="DW51" i="5"/>
  <c r="DV51" i="5"/>
  <c r="DW43" i="5"/>
  <c r="DV43" i="5"/>
  <c r="DW35" i="5"/>
  <c r="DV35" i="5"/>
  <c r="DW27" i="5"/>
  <c r="DV27" i="5"/>
  <c r="DW19" i="5"/>
  <c r="DV19" i="5"/>
  <c r="DW11" i="5"/>
  <c r="DV11" i="5"/>
  <c r="DV651" i="5"/>
  <c r="DV619" i="5"/>
  <c r="DV432" i="5"/>
  <c r="DV414" i="5"/>
  <c r="DV396" i="5"/>
  <c r="DV359" i="5"/>
  <c r="DV333" i="5"/>
  <c r="DV311" i="5"/>
  <c r="DV278" i="5"/>
  <c r="DV241" i="5"/>
  <c r="DV205" i="5"/>
  <c r="DV168" i="5"/>
  <c r="DV132" i="5"/>
  <c r="DV88" i="5"/>
  <c r="DV32" i="5"/>
  <c r="DW634" i="5"/>
  <c r="DV634" i="5"/>
  <c r="DW626" i="5"/>
  <c r="DV626" i="5"/>
  <c r="DW618" i="5"/>
  <c r="DV618" i="5"/>
  <c r="DW610" i="5"/>
  <c r="DV610" i="5"/>
  <c r="DW602" i="5"/>
  <c r="DV602" i="5"/>
  <c r="DW594" i="5"/>
  <c r="DV594" i="5"/>
  <c r="DW586" i="5"/>
  <c r="DV586" i="5"/>
  <c r="DW578" i="5"/>
  <c r="DV578" i="5"/>
  <c r="DW570" i="5"/>
  <c r="DV570" i="5"/>
  <c r="DV562" i="5"/>
  <c r="DW562" i="5"/>
  <c r="DW554" i="5"/>
  <c r="DV554" i="5"/>
  <c r="DW546" i="5"/>
  <c r="DV546" i="5"/>
  <c r="DW538" i="5"/>
  <c r="DV538" i="5"/>
  <c r="DW530" i="5"/>
  <c r="DV530" i="5"/>
  <c r="DW522" i="5"/>
  <c r="DV522" i="5"/>
  <c r="DV514" i="5"/>
  <c r="DW514" i="5"/>
  <c r="DW506" i="5"/>
  <c r="DV506" i="5"/>
  <c r="DW498" i="5"/>
  <c r="DV498" i="5"/>
  <c r="DW490" i="5"/>
  <c r="DV490" i="5"/>
  <c r="DW482" i="5"/>
  <c r="DV482" i="5"/>
  <c r="DW474" i="5"/>
  <c r="DV474" i="5"/>
  <c r="DW466" i="5"/>
  <c r="DV466" i="5"/>
  <c r="DW458" i="5"/>
  <c r="DV458" i="5"/>
  <c r="DW450" i="5"/>
  <c r="DV450" i="5"/>
  <c r="DW442" i="5"/>
  <c r="DV442" i="5"/>
  <c r="DW434" i="5"/>
  <c r="DV434" i="5"/>
  <c r="DW426" i="5"/>
  <c r="DV426" i="5"/>
  <c r="DW418" i="5"/>
  <c r="DV418" i="5"/>
  <c r="DW410" i="5"/>
  <c r="DV410" i="5"/>
  <c r="DW370" i="5"/>
  <c r="DV370" i="5"/>
  <c r="DW362" i="5"/>
  <c r="DV362" i="5"/>
  <c r="DW354" i="5"/>
  <c r="DV354" i="5"/>
  <c r="DW346" i="5"/>
  <c r="DV346" i="5"/>
  <c r="DW330" i="5"/>
  <c r="DV330" i="5"/>
  <c r="DW306" i="5"/>
  <c r="DV306" i="5"/>
  <c r="DW298" i="5"/>
  <c r="DV298" i="5"/>
  <c r="DW290" i="5"/>
  <c r="DV290" i="5"/>
  <c r="DW282" i="5"/>
  <c r="DV282" i="5"/>
  <c r="DW274" i="5"/>
  <c r="DV274" i="5"/>
  <c r="DW266" i="5"/>
  <c r="DV266" i="5"/>
  <c r="DW242" i="5"/>
  <c r="DV242" i="5"/>
  <c r="DW234" i="5"/>
  <c r="DV234" i="5"/>
  <c r="DW226" i="5"/>
  <c r="DV226" i="5"/>
  <c r="DW218" i="5"/>
  <c r="DV218" i="5"/>
  <c r="DW210" i="5"/>
  <c r="DV210" i="5"/>
  <c r="DW202" i="5"/>
  <c r="DV202" i="5"/>
  <c r="DW178" i="5"/>
  <c r="DV178" i="5"/>
  <c r="DW170" i="5"/>
  <c r="DV170" i="5"/>
  <c r="DW162" i="5"/>
  <c r="DV162" i="5"/>
  <c r="DW154" i="5"/>
  <c r="DV154" i="5"/>
  <c r="DW146" i="5"/>
  <c r="DV146" i="5"/>
  <c r="DW138" i="5"/>
  <c r="DV138" i="5"/>
  <c r="DW114" i="5"/>
  <c r="DV114" i="5"/>
  <c r="DW106" i="5"/>
  <c r="DV106" i="5"/>
  <c r="DW98" i="5"/>
  <c r="DV98" i="5"/>
  <c r="DW90" i="5"/>
  <c r="DV90" i="5"/>
  <c r="DW82" i="5"/>
  <c r="DV82" i="5"/>
  <c r="DW66" i="5"/>
  <c r="DV66" i="5"/>
  <c r="DW58" i="5"/>
  <c r="DV58" i="5"/>
  <c r="DW50" i="5"/>
  <c r="DV50" i="5"/>
  <c r="DW42" i="5"/>
  <c r="DV42" i="5"/>
  <c r="DW34" i="5"/>
  <c r="DV34" i="5"/>
  <c r="DW26" i="5"/>
  <c r="DV26" i="5"/>
  <c r="DV431" i="5"/>
  <c r="DV413" i="5"/>
  <c r="DV394" i="5"/>
  <c r="DV376" i="5"/>
  <c r="DV357" i="5"/>
  <c r="DV332" i="5"/>
  <c r="DV305" i="5"/>
  <c r="DV277" i="5"/>
  <c r="DV240" i="5"/>
  <c r="DV204" i="5"/>
  <c r="DV167" i="5"/>
  <c r="DV130" i="5"/>
  <c r="DV87" i="5"/>
  <c r="DV31" i="5"/>
  <c r="DW460" i="5"/>
  <c r="DV13" i="5"/>
  <c r="DW5" i="5"/>
  <c r="DV5" i="5"/>
  <c r="DV10" i="5"/>
  <c r="FG9" i="5"/>
  <c r="FG10" i="5"/>
  <c r="FK13" i="5" s="1"/>
  <c r="FK15" i="5" s="1"/>
  <c r="AG10" i="2"/>
  <c r="EO4" i="5"/>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BG5" i="5"/>
  <c r="BH5" i="5" s="1"/>
  <c r="BG6" i="5"/>
  <c r="BH6" i="5" s="1"/>
  <c r="BG7" i="5"/>
  <c r="BH7" i="5" s="1"/>
  <c r="BG8" i="5"/>
  <c r="BH8" i="5" s="1"/>
  <c r="BG4" i="5"/>
  <c r="BH4" i="5" s="1"/>
  <c r="BA5" i="5"/>
  <c r="BB5" i="5" s="1"/>
  <c r="BA6" i="5"/>
  <c r="BB6" i="5" s="1"/>
  <c r="BA7" i="5"/>
  <c r="BB7" i="5" s="1"/>
  <c r="BA8" i="5"/>
  <c r="BB8" i="5" s="1"/>
  <c r="BA9" i="5"/>
  <c r="BB9" i="5" s="1"/>
  <c r="BA10" i="5"/>
  <c r="BB10" i="5" s="1"/>
  <c r="BA4" i="5"/>
  <c r="BB4" i="5" s="1"/>
  <c r="EC6" i="5"/>
  <c r="V1004" i="2" l="1"/>
  <c r="CD4" i="5" s="1"/>
  <c r="V1005" i="2"/>
  <c r="CD5" i="5" s="1"/>
  <c r="V1003" i="2"/>
  <c r="CD3" i="5" s="1"/>
  <c r="V1002" i="2"/>
  <c r="V1006" i="2" s="1"/>
  <c r="CD6" i="5" s="1"/>
  <c r="FG11" i="5"/>
  <c r="FG13" i="5" s="1"/>
  <c r="EC4" i="5"/>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Z5" i="5"/>
  <c r="Z6" i="5"/>
  <c r="Z4" i="5"/>
  <c r="CF29" i="5" l="1"/>
  <c r="CF45" i="5"/>
  <c r="CF22" i="5"/>
  <c r="CF38" i="5"/>
  <c r="CF14" i="5"/>
  <c r="CF31" i="5"/>
  <c r="CF47" i="5"/>
  <c r="CF24" i="5"/>
  <c r="CF48" i="5"/>
  <c r="CF25" i="5"/>
  <c r="CF41" i="5"/>
  <c r="CF17" i="5"/>
  <c r="CF34" i="5"/>
  <c r="CF10" i="5"/>
  <c r="CF35" i="5"/>
  <c r="CF19" i="5"/>
  <c r="CF8" i="5"/>
  <c r="CF37" i="5"/>
  <c r="CF13" i="5"/>
  <c r="CF30" i="5"/>
  <c r="CF46" i="5"/>
  <c r="CF23" i="5"/>
  <c r="CF39" i="5"/>
  <c r="CF15" i="5"/>
  <c r="CF32" i="5"/>
  <c r="CF40" i="5"/>
  <c r="CF16" i="5"/>
  <c r="CF33" i="5"/>
  <c r="CF9" i="5"/>
  <c r="CF26" i="5"/>
  <c r="CF42" i="5"/>
  <c r="CF18" i="5"/>
  <c r="CF27" i="5"/>
  <c r="CF43" i="5"/>
  <c r="CF11" i="5"/>
  <c r="CF20" i="5"/>
  <c r="CF28" i="5"/>
  <c r="CF36" i="5"/>
  <c r="CF44" i="5"/>
  <c r="CF12" i="5"/>
  <c r="CF21" i="5"/>
  <c r="FG12" i="5"/>
  <c r="FL4" i="5" s="1"/>
  <c r="AK3" i="5"/>
  <c r="AQ3" i="5" s="1"/>
  <c r="AQ5" i="5" s="1"/>
  <c r="AE9" i="5"/>
  <c r="AE6" i="5"/>
  <c r="AE16" i="5"/>
  <c r="AE5" i="5"/>
  <c r="AE7" i="5"/>
  <c r="AE17" i="5"/>
  <c r="AE21" i="5"/>
  <c r="AE4" i="5"/>
  <c r="AE11" i="5"/>
  <c r="AE23" i="5"/>
  <c r="AE14" i="5"/>
  <c r="AE8" i="5"/>
  <c r="AE19" i="5"/>
  <c r="AE22" i="5"/>
  <c r="AE18" i="5"/>
  <c r="AE12" i="5"/>
  <c r="AE20" i="5"/>
  <c r="AE15" i="5"/>
  <c r="AE13" i="5"/>
  <c r="AE10" i="5"/>
  <c r="P5" i="5" l="1"/>
  <c r="P6" i="5"/>
  <c r="P4" i="5"/>
  <c r="M8" i="5"/>
  <c r="Q4" i="5" l="1"/>
  <c r="AG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9F3892-5800-457E-A500-BFE16B0853ED}" keepAlive="1" name="Sorgu - tablo1" description="Çalışma kitabındaki 'tablo1' sorgusuna yönelik bağlantı." type="5" refreshedVersion="8" background="1" saveData="1">
    <dbPr connection="Provider=Microsoft.Mashup.OleDb.1;Data Source=$Workbook$;Location=tablo1;Extended Properties=&quot;&quot;" command="SELECT * FROM [tablo1]"/>
  </connection>
  <connection id="2" xr16:uid="{D85DD901-755D-4F0D-972D-DFB3C3C787DC}" keepAlive="1" name="Sorgu - Yeni Metin Belgesi" description="Çalışma kitabındaki 'Yeni Metin Belgesi' sorgusuna yönelik bağlantı." type="5" refreshedVersion="8" background="1" saveData="1">
    <dbPr connection="Provider=Microsoft.Mashup.OleDb.1;Data Source=$Workbook$;Location=&quot;Yeni Metin Belgesi&quot;;Extended Properties=&quot;&quot;" command="SELECT * FROM [Yeni Metin Belgesi]"/>
  </connection>
</connections>
</file>

<file path=xl/sharedStrings.xml><?xml version="1.0" encoding="utf-8"?>
<sst xmlns="http://schemas.openxmlformats.org/spreadsheetml/2006/main" count="10286" uniqueCount="1201">
  <si>
    <t>MachineID</t>
  </si>
  <si>
    <t>MachineType</t>
  </si>
  <si>
    <t>ProductionLine</t>
  </si>
  <si>
    <t>InstallationDate</t>
  </si>
  <si>
    <t>MachineAge</t>
  </si>
  <si>
    <t>OperatingHours</t>
  </si>
  <si>
    <t>LastMaintenanceDate</t>
  </si>
  <si>
    <t>MaintenanceType</t>
  </si>
  <si>
    <t>MaintenanceInterval</t>
  </si>
  <si>
    <t>TimeSinceLastMaintenance</t>
  </si>
  <si>
    <t>FailureCount</t>
  </si>
  <si>
    <t>TimeToFailure</t>
  </si>
  <si>
    <t>MTBF_hours</t>
  </si>
  <si>
    <t>MTTR_hours</t>
  </si>
  <si>
    <t>DowntimeDuration_hours</t>
  </si>
  <si>
    <t>DowntimeCost_USD</t>
  </si>
  <si>
    <t>RepairCost_USD</t>
  </si>
  <si>
    <t>SparePartCost_USD</t>
  </si>
  <si>
    <t>TotalMaintenanceCost_USD</t>
  </si>
  <si>
    <t>ProductionLoss_units</t>
  </si>
  <si>
    <t>FailureSeverity</t>
  </si>
  <si>
    <t>failure prob %</t>
  </si>
  <si>
    <t>FailureProbability_%</t>
  </si>
  <si>
    <t>RiskScore</t>
  </si>
  <si>
    <t>CriticalityLevel</t>
  </si>
  <si>
    <t>ConditionMonitoringScore</t>
  </si>
  <si>
    <t>EnergyConsumptionIncrease_%</t>
  </si>
  <si>
    <t>EnvironmentalImpactScore</t>
  </si>
  <si>
    <t>CostPerDowntimeHour</t>
  </si>
  <si>
    <t>visibleconditionscore</t>
  </si>
  <si>
    <t>visibletimetofailure</t>
  </si>
  <si>
    <t>MAC-0001</t>
  </si>
  <si>
    <t>Robot</t>
  </si>
  <si>
    <t>Line A</t>
  </si>
  <si>
    <t>Corrective</t>
  </si>
  <si>
    <t>Medium</t>
  </si>
  <si>
    <t>xbar</t>
  </si>
  <si>
    <t>MAC-0002</t>
  </si>
  <si>
    <t>Packaging</t>
  </si>
  <si>
    <t>Line D</t>
  </si>
  <si>
    <t>s</t>
  </si>
  <si>
    <t>MAC-0003</t>
  </si>
  <si>
    <t>Press</t>
  </si>
  <si>
    <t>n</t>
  </si>
  <si>
    <t>MAC-0004</t>
  </si>
  <si>
    <t>Line C</t>
  </si>
  <si>
    <t>MAC-0005</t>
  </si>
  <si>
    <t>CNC</t>
  </si>
  <si>
    <t>Preventive</t>
  </si>
  <si>
    <t>Low</t>
  </si>
  <si>
    <t>x</t>
  </si>
  <si>
    <t>MAC-0006</t>
  </si>
  <si>
    <t>Predictive</t>
  </si>
  <si>
    <t>MAC-0007</t>
  </si>
  <si>
    <t>Conveyor</t>
  </si>
  <si>
    <t>t</t>
  </si>
  <si>
    <t>MAC-0008</t>
  </si>
  <si>
    <t>MAC-0009</t>
  </si>
  <si>
    <t>Line B</t>
  </si>
  <si>
    <t>df</t>
  </si>
  <si>
    <t>MAC-0010</t>
  </si>
  <si>
    <t>MAC-0011</t>
  </si>
  <si>
    <t>High</t>
  </si>
  <si>
    <t>P(X&gt;x)</t>
  </si>
  <si>
    <t>MAC-0012</t>
  </si>
  <si>
    <t>MAC-0013</t>
  </si>
  <si>
    <t>MAC-0014</t>
  </si>
  <si>
    <t>MAC-0015</t>
  </si>
  <si>
    <t>MAC-0016</t>
  </si>
  <si>
    <t>MAC-0017</t>
  </si>
  <si>
    <t>MAC-0018</t>
  </si>
  <si>
    <t>MAC-0019</t>
  </si>
  <si>
    <t>MAC-0020</t>
  </si>
  <si>
    <t>MAC-0021</t>
  </si>
  <si>
    <t>MAC-0022</t>
  </si>
  <si>
    <t>MAC-0023</t>
  </si>
  <si>
    <t>MAC-0024</t>
  </si>
  <si>
    <t>MAC-0025</t>
  </si>
  <si>
    <t>MAC-0026</t>
  </si>
  <si>
    <t>MAC-0027</t>
  </si>
  <si>
    <t>MAC-0028</t>
  </si>
  <si>
    <t>MAC-0029</t>
  </si>
  <si>
    <t>MAC-0030</t>
  </si>
  <si>
    <t>MAC-0031</t>
  </si>
  <si>
    <t>MAC-0032</t>
  </si>
  <si>
    <t>MAC-0033</t>
  </si>
  <si>
    <t>MAC-0034</t>
  </si>
  <si>
    <t>MAC-0035</t>
  </si>
  <si>
    <t>MAC-0036</t>
  </si>
  <si>
    <t>MAC-0037</t>
  </si>
  <si>
    <t>MAC-0038</t>
  </si>
  <si>
    <t>MAC-0039</t>
  </si>
  <si>
    <t>MAC-0040</t>
  </si>
  <si>
    <t>MAC-0041</t>
  </si>
  <si>
    <t>MAC-0042</t>
  </si>
  <si>
    <t>MAC-0043</t>
  </si>
  <si>
    <t>MAC-0044</t>
  </si>
  <si>
    <t>MAC-0045</t>
  </si>
  <si>
    <t>MAC-0046</t>
  </si>
  <si>
    <t>MAC-0047</t>
  </si>
  <si>
    <t>MAC-0048</t>
  </si>
  <si>
    <t>MAC-0049</t>
  </si>
  <si>
    <t>MAC-0050</t>
  </si>
  <si>
    <t>MAC-0051</t>
  </si>
  <si>
    <t>MAC-0052</t>
  </si>
  <si>
    <t>MAC-0053</t>
  </si>
  <si>
    <t>MAC-0054</t>
  </si>
  <si>
    <t>MAC-0055</t>
  </si>
  <si>
    <t>MAC-0056</t>
  </si>
  <si>
    <t>MAC-0057</t>
  </si>
  <si>
    <t>MAC-0058</t>
  </si>
  <si>
    <t>MAC-0059</t>
  </si>
  <si>
    <t>MAC-0060</t>
  </si>
  <si>
    <t>MAC-0061</t>
  </si>
  <si>
    <t>MAC-0062</t>
  </si>
  <si>
    <t>MAC-0063</t>
  </si>
  <si>
    <t>MAC-0064</t>
  </si>
  <si>
    <t>MAC-0065</t>
  </si>
  <si>
    <t>MAC-0066</t>
  </si>
  <si>
    <t>MAC-0067</t>
  </si>
  <si>
    <t>MAC-0068</t>
  </si>
  <si>
    <t>MAC-0069</t>
  </si>
  <si>
    <t>MAC-0070</t>
  </si>
  <si>
    <t>MAC-0071</t>
  </si>
  <si>
    <t>MAC-0072</t>
  </si>
  <si>
    <t>MAC-0073</t>
  </si>
  <si>
    <t>MAC-0074</t>
  </si>
  <si>
    <t>MAC-0075</t>
  </si>
  <si>
    <t>MAC-0076</t>
  </si>
  <si>
    <t>MAC-0077</t>
  </si>
  <si>
    <t>MAC-0078</t>
  </si>
  <si>
    <t>MAC-0079</t>
  </si>
  <si>
    <t>MAC-0080</t>
  </si>
  <si>
    <t>MAC-0081</t>
  </si>
  <si>
    <t>MAC-0082</t>
  </si>
  <si>
    <t>MAC-0083</t>
  </si>
  <si>
    <t>MAC-0084</t>
  </si>
  <si>
    <t>MAC-0085</t>
  </si>
  <si>
    <t>MAC-0086</t>
  </si>
  <si>
    <t>MAC-0087</t>
  </si>
  <si>
    <t>MAC-0088</t>
  </si>
  <si>
    <t>MAC-0089</t>
  </si>
  <si>
    <t>MAC-0090</t>
  </si>
  <si>
    <t>MAC-0091</t>
  </si>
  <si>
    <t>MAC-0092</t>
  </si>
  <si>
    <t>MAC-0093</t>
  </si>
  <si>
    <t>MAC-0094</t>
  </si>
  <si>
    <t>MAC-0095</t>
  </si>
  <si>
    <t>MAC-0096</t>
  </si>
  <si>
    <t>MAC-0097</t>
  </si>
  <si>
    <t>MAC-0098</t>
  </si>
  <si>
    <t>MAC-0099</t>
  </si>
  <si>
    <t>MAC-0100</t>
  </si>
  <si>
    <t>MAC-0101</t>
  </si>
  <si>
    <t>MAC-0102</t>
  </si>
  <si>
    <t>MAC-0103</t>
  </si>
  <si>
    <t>MAC-0104</t>
  </si>
  <si>
    <t>MAC-0105</t>
  </si>
  <si>
    <t>MAC-0106</t>
  </si>
  <si>
    <t>MAC-0107</t>
  </si>
  <si>
    <t>MAC-0108</t>
  </si>
  <si>
    <t>MAC-0109</t>
  </si>
  <si>
    <t>MAC-0110</t>
  </si>
  <si>
    <t>MAC-0111</t>
  </si>
  <si>
    <t>MAC-0112</t>
  </si>
  <si>
    <t>MAC-0113</t>
  </si>
  <si>
    <t>MAC-0114</t>
  </si>
  <si>
    <t>MAC-0115</t>
  </si>
  <si>
    <t>MAC-0116</t>
  </si>
  <si>
    <t>MAC-0117</t>
  </si>
  <si>
    <t>MAC-0118</t>
  </si>
  <si>
    <t>MAC-0119</t>
  </si>
  <si>
    <t>MAC-0120</t>
  </si>
  <si>
    <t>MAC-0121</t>
  </si>
  <si>
    <t>MAC-0122</t>
  </si>
  <si>
    <t>MAC-0123</t>
  </si>
  <si>
    <t>MAC-0124</t>
  </si>
  <si>
    <t>MAC-0125</t>
  </si>
  <si>
    <t>MAC-0126</t>
  </si>
  <si>
    <t>MAC-0127</t>
  </si>
  <si>
    <t>MAC-0128</t>
  </si>
  <si>
    <t>MAC-0129</t>
  </si>
  <si>
    <t>MAC-0130</t>
  </si>
  <si>
    <t>MAC-0131</t>
  </si>
  <si>
    <t>MAC-0132</t>
  </si>
  <si>
    <t>MAC-0133</t>
  </si>
  <si>
    <t>MAC-0134</t>
  </si>
  <si>
    <t>MAC-0135</t>
  </si>
  <si>
    <t>MAC-0136</t>
  </si>
  <si>
    <t>MAC-0137</t>
  </si>
  <si>
    <t>MAC-0138</t>
  </si>
  <si>
    <t>MAC-0139</t>
  </si>
  <si>
    <t>MAC-0140</t>
  </si>
  <si>
    <t>MAC-0141</t>
  </si>
  <si>
    <t>MAC-0142</t>
  </si>
  <si>
    <t>MAC-0143</t>
  </si>
  <si>
    <t>MAC-0144</t>
  </si>
  <si>
    <t>MAC-0145</t>
  </si>
  <si>
    <t>MAC-0146</t>
  </si>
  <si>
    <t>MAC-0147</t>
  </si>
  <si>
    <t>MAC-0148</t>
  </si>
  <si>
    <t>MAC-0149</t>
  </si>
  <si>
    <t>MAC-0150</t>
  </si>
  <si>
    <t>MAC-0151</t>
  </si>
  <si>
    <t>MAC-0152</t>
  </si>
  <si>
    <t>MAC-0153</t>
  </si>
  <si>
    <t>MAC-0154</t>
  </si>
  <si>
    <t>MAC-0155</t>
  </si>
  <si>
    <t>MAC-0156</t>
  </si>
  <si>
    <t>MAC-0157</t>
  </si>
  <si>
    <t>MAC-0158</t>
  </si>
  <si>
    <t>MAC-0159</t>
  </si>
  <si>
    <t>MAC-0160</t>
  </si>
  <si>
    <t>MAC-0161</t>
  </si>
  <si>
    <t>MAC-0162</t>
  </si>
  <si>
    <t>MAC-0163</t>
  </si>
  <si>
    <t>MAC-0164</t>
  </si>
  <si>
    <t>MAC-0165</t>
  </si>
  <si>
    <t>MAC-0166</t>
  </si>
  <si>
    <t>MAC-0167</t>
  </si>
  <si>
    <t>MAC-0168</t>
  </si>
  <si>
    <t>MAC-0169</t>
  </si>
  <si>
    <t>MAC-0170</t>
  </si>
  <si>
    <t>MAC-0171</t>
  </si>
  <si>
    <t>MAC-0172</t>
  </si>
  <si>
    <t>MAC-0173</t>
  </si>
  <si>
    <t>MAC-0174</t>
  </si>
  <si>
    <t>MAC-0175</t>
  </si>
  <si>
    <t>MAC-0176</t>
  </si>
  <si>
    <t>MAC-0177</t>
  </si>
  <si>
    <t>MAC-0178</t>
  </si>
  <si>
    <t>MAC-0179</t>
  </si>
  <si>
    <t>MAC-0180</t>
  </si>
  <si>
    <t>MAC-0181</t>
  </si>
  <si>
    <t>MAC-0182</t>
  </si>
  <si>
    <t>MAC-0183</t>
  </si>
  <si>
    <t>MAC-0184</t>
  </si>
  <si>
    <t>MAC-0185</t>
  </si>
  <si>
    <t>MAC-0186</t>
  </si>
  <si>
    <t>MAC-0187</t>
  </si>
  <si>
    <t>MAC-0188</t>
  </si>
  <si>
    <t>MAC-0189</t>
  </si>
  <si>
    <t>MAC-0190</t>
  </si>
  <si>
    <t>MAC-0191</t>
  </si>
  <si>
    <t>MAC-0192</t>
  </si>
  <si>
    <t>MAC-0193</t>
  </si>
  <si>
    <t>MAC-0194</t>
  </si>
  <si>
    <t>MAC-0195</t>
  </si>
  <si>
    <t>MAC-0196</t>
  </si>
  <si>
    <t>MAC-0197</t>
  </si>
  <si>
    <t>MAC-0198</t>
  </si>
  <si>
    <t>MAC-0199</t>
  </si>
  <si>
    <t>MAC-0200</t>
  </si>
  <si>
    <t>MAC-0201</t>
  </si>
  <si>
    <t>MAC-0202</t>
  </si>
  <si>
    <t>MAC-0203</t>
  </si>
  <si>
    <t>MAC-0204</t>
  </si>
  <si>
    <t>MAC-0205</t>
  </si>
  <si>
    <t>MAC-0206</t>
  </si>
  <si>
    <t>MAC-0207</t>
  </si>
  <si>
    <t>MAC-0208</t>
  </si>
  <si>
    <t>MAC-0209</t>
  </si>
  <si>
    <t>MAC-0210</t>
  </si>
  <si>
    <t>MAC-0211</t>
  </si>
  <si>
    <t>MAC-0212</t>
  </si>
  <si>
    <t>MAC-0213</t>
  </si>
  <si>
    <t>MAC-0214</t>
  </si>
  <si>
    <t>MAC-0215</t>
  </si>
  <si>
    <t>MAC-0216</t>
  </si>
  <si>
    <t>MAC-0217</t>
  </si>
  <si>
    <t>MAC-0218</t>
  </si>
  <si>
    <t>MAC-0219</t>
  </si>
  <si>
    <t>MAC-0220</t>
  </si>
  <si>
    <t>MAC-0221</t>
  </si>
  <si>
    <t>MAC-0222</t>
  </si>
  <si>
    <t>MAC-0223</t>
  </si>
  <si>
    <t>MAC-0224</t>
  </si>
  <si>
    <t>MAC-0225</t>
  </si>
  <si>
    <t>MAC-0226</t>
  </si>
  <si>
    <t>MAC-0227</t>
  </si>
  <si>
    <t>MAC-0228</t>
  </si>
  <si>
    <t>MAC-0229</t>
  </si>
  <si>
    <t>MAC-0230</t>
  </si>
  <si>
    <t>MAC-0231</t>
  </si>
  <si>
    <t>MAC-0232</t>
  </si>
  <si>
    <t>MAC-0233</t>
  </si>
  <si>
    <t>MAC-0234</t>
  </si>
  <si>
    <t>MAC-0235</t>
  </si>
  <si>
    <t>MAC-0236</t>
  </si>
  <si>
    <t>MAC-0237</t>
  </si>
  <si>
    <t>MAC-0238</t>
  </si>
  <si>
    <t>MAC-0239</t>
  </si>
  <si>
    <t>MAC-0240</t>
  </si>
  <si>
    <t>MAC-0241</t>
  </si>
  <si>
    <t>MAC-0242</t>
  </si>
  <si>
    <t>MAC-0243</t>
  </si>
  <si>
    <t>MAC-0244</t>
  </si>
  <si>
    <t>MAC-0245</t>
  </si>
  <si>
    <t>MAC-0246</t>
  </si>
  <si>
    <t>MAC-0247</t>
  </si>
  <si>
    <t>MAC-0248</t>
  </si>
  <si>
    <t>MAC-0249</t>
  </si>
  <si>
    <t>MAC-0250</t>
  </si>
  <si>
    <t>MAC-0251</t>
  </si>
  <si>
    <t>MAC-0252</t>
  </si>
  <si>
    <t>MAC-0253</t>
  </si>
  <si>
    <t>MAC-0254</t>
  </si>
  <si>
    <t>MAC-0255</t>
  </si>
  <si>
    <t>MAC-0256</t>
  </si>
  <si>
    <t>MAC-0257</t>
  </si>
  <si>
    <t>MAC-0258</t>
  </si>
  <si>
    <t>MAC-0259</t>
  </si>
  <si>
    <t>MAC-0260</t>
  </si>
  <si>
    <t>MAC-0261</t>
  </si>
  <si>
    <t>MAC-0262</t>
  </si>
  <si>
    <t>MAC-0263</t>
  </si>
  <si>
    <t>MAC-0264</t>
  </si>
  <si>
    <t>MAC-0265</t>
  </si>
  <si>
    <t>MAC-0266</t>
  </si>
  <si>
    <t>MAC-0267</t>
  </si>
  <si>
    <t>MAC-0268</t>
  </si>
  <si>
    <t>MAC-0269</t>
  </si>
  <si>
    <t>MAC-0270</t>
  </si>
  <si>
    <t>MAC-0271</t>
  </si>
  <si>
    <t>MAC-0272</t>
  </si>
  <si>
    <t>MAC-0273</t>
  </si>
  <si>
    <t>MAC-0274</t>
  </si>
  <si>
    <t>MAC-0275</t>
  </si>
  <si>
    <t>MAC-0276</t>
  </si>
  <si>
    <t>MAC-0277</t>
  </si>
  <si>
    <t>MAC-0278</t>
  </si>
  <si>
    <t>MAC-0279</t>
  </si>
  <si>
    <t>MAC-0280</t>
  </si>
  <si>
    <t>MAC-0281</t>
  </si>
  <si>
    <t>MAC-0282</t>
  </si>
  <si>
    <t>MAC-0283</t>
  </si>
  <si>
    <t>MAC-0284</t>
  </si>
  <si>
    <t>MAC-0285</t>
  </si>
  <si>
    <t>MAC-0286</t>
  </si>
  <si>
    <t>MAC-0287</t>
  </si>
  <si>
    <t>MAC-0288</t>
  </si>
  <si>
    <t>MAC-0289</t>
  </si>
  <si>
    <t>MAC-0290</t>
  </si>
  <si>
    <t>MAC-0291</t>
  </si>
  <si>
    <t>MAC-0292</t>
  </si>
  <si>
    <t>MAC-0293</t>
  </si>
  <si>
    <t>MAC-0294</t>
  </si>
  <si>
    <t>MAC-0295</t>
  </si>
  <si>
    <t>MAC-0296</t>
  </si>
  <si>
    <t>MAC-0297</t>
  </si>
  <si>
    <t>MAC-0298</t>
  </si>
  <si>
    <t>MAC-0299</t>
  </si>
  <si>
    <t>MAC-0300</t>
  </si>
  <si>
    <t>MAC-0301</t>
  </si>
  <si>
    <t>MAC-0302</t>
  </si>
  <si>
    <t>MAC-0303</t>
  </si>
  <si>
    <t>MAC-0304</t>
  </si>
  <si>
    <t>MAC-0305</t>
  </si>
  <si>
    <t>MAC-0306</t>
  </si>
  <si>
    <t>MAC-0307</t>
  </si>
  <si>
    <t>MAC-0308</t>
  </si>
  <si>
    <t>MAC-0309</t>
  </si>
  <si>
    <t>MAC-0310</t>
  </si>
  <si>
    <t>MAC-0311</t>
  </si>
  <si>
    <t>MAC-0312</t>
  </si>
  <si>
    <t>MAC-0313</t>
  </si>
  <si>
    <t>MAC-0314</t>
  </si>
  <si>
    <t>MAC-0315</t>
  </si>
  <si>
    <t>MAC-0316</t>
  </si>
  <si>
    <t>MAC-0317</t>
  </si>
  <si>
    <t>MAC-0318</t>
  </si>
  <si>
    <t>MAC-0319</t>
  </si>
  <si>
    <t>MAC-0320</t>
  </si>
  <si>
    <t>MAC-0321</t>
  </si>
  <si>
    <t>MAC-0322</t>
  </si>
  <si>
    <t>MAC-0323</t>
  </si>
  <si>
    <t>MAC-0324</t>
  </si>
  <si>
    <t>MAC-0325</t>
  </si>
  <si>
    <t>MAC-0326</t>
  </si>
  <si>
    <t>MAC-0327</t>
  </si>
  <si>
    <t>MAC-0328</t>
  </si>
  <si>
    <t>MAC-0329</t>
  </si>
  <si>
    <t>MAC-0330</t>
  </si>
  <si>
    <t>MAC-0331</t>
  </si>
  <si>
    <t>MAC-0332</t>
  </si>
  <si>
    <t>MAC-0333</t>
  </si>
  <si>
    <t>MAC-0334</t>
  </si>
  <si>
    <t>MAC-0335</t>
  </si>
  <si>
    <t>MAC-0336</t>
  </si>
  <si>
    <t>MAC-0337</t>
  </si>
  <si>
    <t>MAC-0338</t>
  </si>
  <si>
    <t>MAC-0339</t>
  </si>
  <si>
    <t>MAC-0340</t>
  </si>
  <si>
    <t>MAC-0341</t>
  </si>
  <si>
    <t>MAC-0342</t>
  </si>
  <si>
    <t>MAC-0343</t>
  </si>
  <si>
    <t>MAC-0344</t>
  </si>
  <si>
    <t>MAC-0345</t>
  </si>
  <si>
    <t>MAC-0346</t>
  </si>
  <si>
    <t>MAC-0347</t>
  </si>
  <si>
    <t>MAC-0348</t>
  </si>
  <si>
    <t>MAC-0349</t>
  </si>
  <si>
    <t>MAC-0350</t>
  </si>
  <si>
    <t>MAC-0351</t>
  </si>
  <si>
    <t>MAC-0352</t>
  </si>
  <si>
    <t>MAC-0353</t>
  </si>
  <si>
    <t>MAC-0354</t>
  </si>
  <si>
    <t>MAC-0355</t>
  </si>
  <si>
    <t>MAC-0356</t>
  </si>
  <si>
    <t>MAC-0357</t>
  </si>
  <si>
    <t>MAC-0358</t>
  </si>
  <si>
    <t>MAC-0359</t>
  </si>
  <si>
    <t>MAC-0360</t>
  </si>
  <si>
    <t>MAC-0361</t>
  </si>
  <si>
    <t>MAC-0362</t>
  </si>
  <si>
    <t>MAC-0363</t>
  </si>
  <si>
    <t>MAC-0364</t>
  </si>
  <si>
    <t>MAC-0365</t>
  </si>
  <si>
    <t>MAC-0366</t>
  </si>
  <si>
    <t>MAC-0367</t>
  </si>
  <si>
    <t>MAC-0368</t>
  </si>
  <si>
    <t>MAC-0369</t>
  </si>
  <si>
    <t>MAC-0370</t>
  </si>
  <si>
    <t>MAC-0371</t>
  </si>
  <si>
    <t>MAC-0372</t>
  </si>
  <si>
    <t>MAC-0373</t>
  </si>
  <si>
    <t>MAC-0374</t>
  </si>
  <si>
    <t>MAC-0375</t>
  </si>
  <si>
    <t>MAC-0376</t>
  </si>
  <si>
    <t>MAC-0377</t>
  </si>
  <si>
    <t>MAC-0378</t>
  </si>
  <si>
    <t>MAC-0379</t>
  </si>
  <si>
    <t>MAC-0380</t>
  </si>
  <si>
    <t>MAC-0381</t>
  </si>
  <si>
    <t>MAC-0382</t>
  </si>
  <si>
    <t>MAC-0383</t>
  </si>
  <si>
    <t>MAC-0384</t>
  </si>
  <si>
    <t>MAC-0385</t>
  </si>
  <si>
    <t>MAC-0386</t>
  </si>
  <si>
    <t>MAC-0387</t>
  </si>
  <si>
    <t>MAC-0388</t>
  </si>
  <si>
    <t>MAC-0389</t>
  </si>
  <si>
    <t>MAC-0390</t>
  </si>
  <si>
    <t>MAC-0391</t>
  </si>
  <si>
    <t>MAC-0392</t>
  </si>
  <si>
    <t>MAC-0393</t>
  </si>
  <si>
    <t>MAC-0394</t>
  </si>
  <si>
    <t>MAC-0395</t>
  </si>
  <si>
    <t>MAC-0396</t>
  </si>
  <si>
    <t>MAC-0397</t>
  </si>
  <si>
    <t>MAC-0398</t>
  </si>
  <si>
    <t>MAC-0399</t>
  </si>
  <si>
    <t>MAC-0400</t>
  </si>
  <si>
    <t>MAC-0401</t>
  </si>
  <si>
    <t>MAC-0402</t>
  </si>
  <si>
    <t>MAC-0403</t>
  </si>
  <si>
    <t>MAC-0404</t>
  </si>
  <si>
    <t>MAC-0405</t>
  </si>
  <si>
    <t>MAC-0406</t>
  </si>
  <si>
    <t>MAC-0407</t>
  </si>
  <si>
    <t>MAC-0408</t>
  </si>
  <si>
    <t>MAC-0409</t>
  </si>
  <si>
    <t>MAC-0410</t>
  </si>
  <si>
    <t>MAC-0411</t>
  </si>
  <si>
    <t>MAC-0412</t>
  </si>
  <si>
    <t>MAC-0413</t>
  </si>
  <si>
    <t>MAC-0414</t>
  </si>
  <si>
    <t>MAC-0415</t>
  </si>
  <si>
    <t>MAC-0416</t>
  </si>
  <si>
    <t>MAC-0417</t>
  </si>
  <si>
    <t>MAC-0418</t>
  </si>
  <si>
    <t>MAC-0419</t>
  </si>
  <si>
    <t>MAC-0420</t>
  </si>
  <si>
    <t>MAC-0421</t>
  </si>
  <si>
    <t>MAC-0422</t>
  </si>
  <si>
    <t>MAC-0423</t>
  </si>
  <si>
    <t>MAC-0424</t>
  </si>
  <si>
    <t>MAC-0425</t>
  </si>
  <si>
    <t>MAC-0426</t>
  </si>
  <si>
    <t>MAC-0427</t>
  </si>
  <si>
    <t>MAC-0428</t>
  </si>
  <si>
    <t>MAC-0429</t>
  </si>
  <si>
    <t>MAC-0430</t>
  </si>
  <si>
    <t>MAC-0431</t>
  </si>
  <si>
    <t>MAC-0432</t>
  </si>
  <si>
    <t>MAC-0433</t>
  </si>
  <si>
    <t>MAC-0434</t>
  </si>
  <si>
    <t>MAC-0435</t>
  </si>
  <si>
    <t>MAC-0436</t>
  </si>
  <si>
    <t>MAC-0437</t>
  </si>
  <si>
    <t>MAC-0438</t>
  </si>
  <si>
    <t>MAC-0439</t>
  </si>
  <si>
    <t>MAC-0440</t>
  </si>
  <si>
    <t>MAC-0441</t>
  </si>
  <si>
    <t>MAC-0442</t>
  </si>
  <si>
    <t>MAC-0443</t>
  </si>
  <si>
    <t>MAC-0444</t>
  </si>
  <si>
    <t>MAC-0445</t>
  </si>
  <si>
    <t>MAC-0446</t>
  </si>
  <si>
    <t>MAC-0447</t>
  </si>
  <si>
    <t>MAC-0448</t>
  </si>
  <si>
    <t>MAC-0449</t>
  </si>
  <si>
    <t>MAC-0450</t>
  </si>
  <si>
    <t>MAC-0451</t>
  </si>
  <si>
    <t>MAC-0452</t>
  </si>
  <si>
    <t>MAC-0453</t>
  </si>
  <si>
    <t>MAC-0454</t>
  </si>
  <si>
    <t>MAC-0455</t>
  </si>
  <si>
    <t>MAC-0456</t>
  </si>
  <si>
    <t>MAC-0457</t>
  </si>
  <si>
    <t>MAC-0458</t>
  </si>
  <si>
    <t>MAC-0459</t>
  </si>
  <si>
    <t>MAC-0460</t>
  </si>
  <si>
    <t>MAC-0461</t>
  </si>
  <si>
    <t>MAC-0462</t>
  </si>
  <si>
    <t>MAC-0463</t>
  </si>
  <si>
    <t>MAC-0464</t>
  </si>
  <si>
    <t>MAC-0465</t>
  </si>
  <si>
    <t>MAC-0466</t>
  </si>
  <si>
    <t>MAC-0467</t>
  </si>
  <si>
    <t>MAC-0468</t>
  </si>
  <si>
    <t>MAC-0469</t>
  </si>
  <si>
    <t>MAC-0470</t>
  </si>
  <si>
    <t>MAC-0471</t>
  </si>
  <si>
    <t>MAC-0472</t>
  </si>
  <si>
    <t>MAC-0473</t>
  </si>
  <si>
    <t>MAC-0474</t>
  </si>
  <si>
    <t>MAC-0475</t>
  </si>
  <si>
    <t>MAC-0476</t>
  </si>
  <si>
    <t>MAC-0477</t>
  </si>
  <si>
    <t>MAC-0478</t>
  </si>
  <si>
    <t>MAC-0479</t>
  </si>
  <si>
    <t>MAC-0480</t>
  </si>
  <si>
    <t>MAC-0481</t>
  </si>
  <si>
    <t>MAC-0482</t>
  </si>
  <si>
    <t>MAC-0483</t>
  </si>
  <si>
    <t>MAC-0484</t>
  </si>
  <si>
    <t>MAC-0485</t>
  </si>
  <si>
    <t>MAC-0486</t>
  </si>
  <si>
    <t>MAC-0487</t>
  </si>
  <si>
    <t>MAC-0488</t>
  </si>
  <si>
    <t>MAC-0489</t>
  </si>
  <si>
    <t>MAC-0490</t>
  </si>
  <si>
    <t>MAC-0491</t>
  </si>
  <si>
    <t>MAC-0492</t>
  </si>
  <si>
    <t>MAC-0493</t>
  </si>
  <si>
    <t>MAC-0494</t>
  </si>
  <si>
    <t>MAC-0495</t>
  </si>
  <si>
    <t>MAC-0496</t>
  </si>
  <si>
    <t>MAC-0497</t>
  </si>
  <si>
    <t>MAC-0498</t>
  </si>
  <si>
    <t>MAC-0499</t>
  </si>
  <si>
    <t>MAC-0500</t>
  </si>
  <si>
    <t>MAC-0501</t>
  </si>
  <si>
    <t>MAC-0502</t>
  </si>
  <si>
    <t>MAC-0503</t>
  </si>
  <si>
    <t>MAC-0504</t>
  </si>
  <si>
    <t>MAC-0505</t>
  </si>
  <si>
    <t>MAC-0506</t>
  </si>
  <si>
    <t>MAC-0507</t>
  </si>
  <si>
    <t>MAC-0508</t>
  </si>
  <si>
    <t>MAC-0509</t>
  </si>
  <si>
    <t>MAC-0510</t>
  </si>
  <si>
    <t>MAC-0511</t>
  </si>
  <si>
    <t>MAC-0512</t>
  </si>
  <si>
    <t>MAC-0513</t>
  </si>
  <si>
    <t>MAC-0514</t>
  </si>
  <si>
    <t>MAC-0515</t>
  </si>
  <si>
    <t>MAC-0516</t>
  </si>
  <si>
    <t>MAC-0517</t>
  </si>
  <si>
    <t>MAC-0518</t>
  </si>
  <si>
    <t>MAC-0519</t>
  </si>
  <si>
    <t>MAC-0520</t>
  </si>
  <si>
    <t>MAC-0521</t>
  </si>
  <si>
    <t>MAC-0522</t>
  </si>
  <si>
    <t>MAC-0523</t>
  </si>
  <si>
    <t>MAC-0524</t>
  </si>
  <si>
    <t>MAC-0525</t>
  </si>
  <si>
    <t>MAC-0526</t>
  </si>
  <si>
    <t>MAC-0527</t>
  </si>
  <si>
    <t>MAC-0528</t>
  </si>
  <si>
    <t>MAC-0529</t>
  </si>
  <si>
    <t>MAC-0530</t>
  </si>
  <si>
    <t>MAC-0531</t>
  </si>
  <si>
    <t>MAC-0532</t>
  </si>
  <si>
    <t>MAC-0533</t>
  </si>
  <si>
    <t>MAC-0534</t>
  </si>
  <si>
    <t>MAC-0535</t>
  </si>
  <si>
    <t>MAC-0536</t>
  </si>
  <si>
    <t>MAC-0537</t>
  </si>
  <si>
    <t>MAC-0538</t>
  </si>
  <si>
    <t>MAC-0539</t>
  </si>
  <si>
    <t>MAC-0540</t>
  </si>
  <si>
    <t>MAC-0541</t>
  </si>
  <si>
    <t>MAC-0542</t>
  </si>
  <si>
    <t>MAC-0543</t>
  </si>
  <si>
    <t>MAC-0544</t>
  </si>
  <si>
    <t>MAC-0545</t>
  </si>
  <si>
    <t>MAC-0546</t>
  </si>
  <si>
    <t>MAC-0547</t>
  </si>
  <si>
    <t>MAC-0548</t>
  </si>
  <si>
    <t>MAC-0549</t>
  </si>
  <si>
    <t>MAC-0550</t>
  </si>
  <si>
    <t>MAC-0551</t>
  </si>
  <si>
    <t>MAC-0552</t>
  </si>
  <si>
    <t>MAC-0553</t>
  </si>
  <si>
    <t>MAC-0554</t>
  </si>
  <si>
    <t>MAC-0555</t>
  </si>
  <si>
    <t>MAC-0556</t>
  </si>
  <si>
    <t>MAC-0557</t>
  </si>
  <si>
    <t>MAC-0558</t>
  </si>
  <si>
    <t>MAC-0559</t>
  </si>
  <si>
    <t>MAC-0560</t>
  </si>
  <si>
    <t>MAC-0561</t>
  </si>
  <si>
    <t>MAC-0562</t>
  </si>
  <si>
    <t>MAC-0563</t>
  </si>
  <si>
    <t>MAC-0564</t>
  </si>
  <si>
    <t>MAC-0565</t>
  </si>
  <si>
    <t>MAC-0566</t>
  </si>
  <si>
    <t>MAC-0567</t>
  </si>
  <si>
    <t>MAC-0568</t>
  </si>
  <si>
    <t>MAC-0569</t>
  </si>
  <si>
    <t>MAC-0570</t>
  </si>
  <si>
    <t>MAC-0571</t>
  </si>
  <si>
    <t>MAC-0572</t>
  </si>
  <si>
    <t>MAC-0573</t>
  </si>
  <si>
    <t>MAC-0574</t>
  </si>
  <si>
    <t>MAC-0575</t>
  </si>
  <si>
    <t>MAC-0576</t>
  </si>
  <si>
    <t>MAC-0577</t>
  </si>
  <si>
    <t>MAC-0578</t>
  </si>
  <si>
    <t>MAC-0579</t>
  </si>
  <si>
    <t>MAC-0580</t>
  </si>
  <si>
    <t>MAC-0581</t>
  </si>
  <si>
    <t>MAC-0582</t>
  </si>
  <si>
    <t>MAC-0583</t>
  </si>
  <si>
    <t>MAC-0584</t>
  </si>
  <si>
    <t>MAC-0585</t>
  </si>
  <si>
    <t>MAC-0586</t>
  </si>
  <si>
    <t>MAC-0587</t>
  </si>
  <si>
    <t>MAC-0588</t>
  </si>
  <si>
    <t>MAC-0589</t>
  </si>
  <si>
    <t>MAC-0590</t>
  </si>
  <si>
    <t>MAC-0591</t>
  </si>
  <si>
    <t>MAC-0592</t>
  </si>
  <si>
    <t>MAC-0593</t>
  </si>
  <si>
    <t>MAC-0594</t>
  </si>
  <si>
    <t>MAC-0595</t>
  </si>
  <si>
    <t>MAC-0596</t>
  </si>
  <si>
    <t>MAC-0597</t>
  </si>
  <si>
    <t>MAC-0598</t>
  </si>
  <si>
    <t>MAC-0599</t>
  </si>
  <si>
    <t>MAC-0600</t>
  </si>
  <si>
    <t>MAC-0601</t>
  </si>
  <si>
    <t>MAC-0602</t>
  </si>
  <si>
    <t>MAC-0603</t>
  </si>
  <si>
    <t>MAC-0604</t>
  </si>
  <si>
    <t>MAC-0605</t>
  </si>
  <si>
    <t>MAC-0606</t>
  </si>
  <si>
    <t>MAC-0607</t>
  </si>
  <si>
    <t>MAC-0608</t>
  </si>
  <si>
    <t>MAC-0609</t>
  </si>
  <si>
    <t>MAC-0610</t>
  </si>
  <si>
    <t>MAC-0611</t>
  </si>
  <si>
    <t>MAC-0612</t>
  </si>
  <si>
    <t>MAC-0613</t>
  </si>
  <si>
    <t>MAC-0614</t>
  </si>
  <si>
    <t>MAC-0615</t>
  </si>
  <si>
    <t>MAC-0616</t>
  </si>
  <si>
    <t>MAC-0617</t>
  </si>
  <si>
    <t>MAC-0618</t>
  </si>
  <si>
    <t>MAC-0619</t>
  </si>
  <si>
    <t>MAC-0620</t>
  </si>
  <si>
    <t>MAC-0621</t>
  </si>
  <si>
    <t>MAC-0622</t>
  </si>
  <si>
    <t>MAC-0623</t>
  </si>
  <si>
    <t>MAC-0624</t>
  </si>
  <si>
    <t>MAC-0625</t>
  </si>
  <si>
    <t>MAC-0626</t>
  </si>
  <si>
    <t>MAC-0627</t>
  </si>
  <si>
    <t>MAC-0628</t>
  </si>
  <si>
    <t>MAC-0629</t>
  </si>
  <si>
    <t>MAC-0630</t>
  </si>
  <si>
    <t>MAC-0631</t>
  </si>
  <si>
    <t>MAC-0632</t>
  </si>
  <si>
    <t>MAC-0633</t>
  </si>
  <si>
    <t>MAC-0634</t>
  </si>
  <si>
    <t>MAC-0635</t>
  </si>
  <si>
    <t>MAC-0636</t>
  </si>
  <si>
    <t>MAC-0637</t>
  </si>
  <si>
    <t>MAC-0638</t>
  </si>
  <si>
    <t>MAC-0639</t>
  </si>
  <si>
    <t>MAC-0640</t>
  </si>
  <si>
    <t>MAC-0641</t>
  </si>
  <si>
    <t>MAC-0642</t>
  </si>
  <si>
    <t>MAC-0643</t>
  </si>
  <si>
    <t>MAC-0644</t>
  </si>
  <si>
    <t>MAC-0645</t>
  </si>
  <si>
    <t>MAC-0646</t>
  </si>
  <si>
    <t>MAC-0647</t>
  </si>
  <si>
    <t>MAC-0648</t>
  </si>
  <si>
    <t>MAC-0649</t>
  </si>
  <si>
    <t>MAC-0650</t>
  </si>
  <si>
    <t>MAC-0651</t>
  </si>
  <si>
    <t>MAC-0652</t>
  </si>
  <si>
    <t>MAC-0653</t>
  </si>
  <si>
    <t>MAC-0654</t>
  </si>
  <si>
    <t>MAC-0655</t>
  </si>
  <si>
    <t>MAC-0656</t>
  </si>
  <si>
    <t>MAC-0657</t>
  </si>
  <si>
    <t>MAC-0658</t>
  </si>
  <si>
    <t>MAC-0659</t>
  </si>
  <si>
    <t>MAC-0660</t>
  </si>
  <si>
    <t>MAC-0661</t>
  </si>
  <si>
    <t>MAC-0662</t>
  </si>
  <si>
    <t>MAC-0663</t>
  </si>
  <si>
    <t>MAC-0664</t>
  </si>
  <si>
    <t>MAC-0665</t>
  </si>
  <si>
    <t>MAC-0666</t>
  </si>
  <si>
    <t>MAC-0667</t>
  </si>
  <si>
    <t>MAC-0668</t>
  </si>
  <si>
    <t>MAC-0669</t>
  </si>
  <si>
    <t>MAC-0670</t>
  </si>
  <si>
    <t>MAC-0671</t>
  </si>
  <si>
    <t>MAC-0672</t>
  </si>
  <si>
    <t>MAC-0673</t>
  </si>
  <si>
    <t>MAC-0674</t>
  </si>
  <si>
    <t>MAC-0675</t>
  </si>
  <si>
    <t>MAC-0676</t>
  </si>
  <si>
    <t>MAC-0677</t>
  </si>
  <si>
    <t>MAC-0678</t>
  </si>
  <si>
    <t>MAC-0679</t>
  </si>
  <si>
    <t>MAC-0680</t>
  </si>
  <si>
    <t>MAC-0681</t>
  </si>
  <si>
    <t>MAC-0682</t>
  </si>
  <si>
    <t>MAC-0683</t>
  </si>
  <si>
    <t>MAC-0684</t>
  </si>
  <si>
    <t>MAC-0685</t>
  </si>
  <si>
    <t>MAC-0686</t>
  </si>
  <si>
    <t>MAC-0687</t>
  </si>
  <si>
    <t>MAC-0688</t>
  </si>
  <si>
    <t>MAC-0689</t>
  </si>
  <si>
    <t>MAC-0690</t>
  </si>
  <si>
    <t>MAC-0691</t>
  </si>
  <si>
    <t>MAC-0692</t>
  </si>
  <si>
    <t>MAC-0693</t>
  </si>
  <si>
    <t>MAC-0694</t>
  </si>
  <si>
    <t>MAC-0695</t>
  </si>
  <si>
    <t>MAC-0696</t>
  </si>
  <si>
    <t>MAC-0697</t>
  </si>
  <si>
    <t>MAC-0698</t>
  </si>
  <si>
    <t>MAC-0699</t>
  </si>
  <si>
    <t>MAC-0700</t>
  </si>
  <si>
    <t>MAC-0701</t>
  </si>
  <si>
    <t>MAC-0702</t>
  </si>
  <si>
    <t>MAC-0703</t>
  </si>
  <si>
    <t>MAC-0704</t>
  </si>
  <si>
    <t>MAC-0705</t>
  </si>
  <si>
    <t>MAC-0706</t>
  </si>
  <si>
    <t>MAC-0707</t>
  </si>
  <si>
    <t>MAC-0708</t>
  </si>
  <si>
    <t>MAC-0709</t>
  </si>
  <si>
    <t>MAC-0710</t>
  </si>
  <si>
    <t>MAC-0711</t>
  </si>
  <si>
    <t>MAC-0712</t>
  </si>
  <si>
    <t>MAC-0713</t>
  </si>
  <si>
    <t>MAC-0714</t>
  </si>
  <si>
    <t>MAC-0715</t>
  </si>
  <si>
    <t>MAC-0716</t>
  </si>
  <si>
    <t>MAC-0717</t>
  </si>
  <si>
    <t>MAC-0718</t>
  </si>
  <si>
    <t>MAC-0719</t>
  </si>
  <si>
    <t>MAC-0720</t>
  </si>
  <si>
    <t>MAC-0721</t>
  </si>
  <si>
    <t>MAC-0722</t>
  </si>
  <si>
    <t>MAC-0723</t>
  </si>
  <si>
    <t>MAC-0724</t>
  </si>
  <si>
    <t>MAC-0725</t>
  </si>
  <si>
    <t>MAC-0726</t>
  </si>
  <si>
    <t>MAC-0727</t>
  </si>
  <si>
    <t>MAC-0728</t>
  </si>
  <si>
    <t>MAC-0729</t>
  </si>
  <si>
    <t>MAC-0730</t>
  </si>
  <si>
    <t>MAC-0731</t>
  </si>
  <si>
    <t>MAC-0732</t>
  </si>
  <si>
    <t>MAC-0733</t>
  </si>
  <si>
    <t>MAC-0734</t>
  </si>
  <si>
    <t>MAC-0735</t>
  </si>
  <si>
    <t>MAC-0736</t>
  </si>
  <si>
    <t>MAC-0737</t>
  </si>
  <si>
    <t>MAC-0738</t>
  </si>
  <si>
    <t>MAC-0739</t>
  </si>
  <si>
    <t>MAC-0740</t>
  </si>
  <si>
    <t>MAC-0741</t>
  </si>
  <si>
    <t>MAC-0742</t>
  </si>
  <si>
    <t>MAC-0743</t>
  </si>
  <si>
    <t>MAC-0744</t>
  </si>
  <si>
    <t>MAC-0745</t>
  </si>
  <si>
    <t>MAC-0746</t>
  </si>
  <si>
    <t>MAC-0747</t>
  </si>
  <si>
    <t>MAC-0748</t>
  </si>
  <si>
    <t>MAC-0749</t>
  </si>
  <si>
    <t>MAC-0750</t>
  </si>
  <si>
    <t>MAC-0751</t>
  </si>
  <si>
    <t>MAC-0752</t>
  </si>
  <si>
    <t>MAC-0753</t>
  </si>
  <si>
    <t>MAC-0754</t>
  </si>
  <si>
    <t>MAC-0755</t>
  </si>
  <si>
    <t>MAC-0756</t>
  </si>
  <si>
    <t>MAC-0757</t>
  </si>
  <si>
    <t>MAC-0758</t>
  </si>
  <si>
    <t>MAC-0759</t>
  </si>
  <si>
    <t>MAC-0760</t>
  </si>
  <si>
    <t>MAC-0761</t>
  </si>
  <si>
    <t>MAC-0762</t>
  </si>
  <si>
    <t>MAC-0763</t>
  </si>
  <si>
    <t>MAC-0764</t>
  </si>
  <si>
    <t>MAC-0765</t>
  </si>
  <si>
    <t>MAC-0766</t>
  </si>
  <si>
    <t>MAC-0767</t>
  </si>
  <si>
    <t>MAC-0768</t>
  </si>
  <si>
    <t>MAC-0769</t>
  </si>
  <si>
    <t>MAC-0770</t>
  </si>
  <si>
    <t>MAC-0771</t>
  </si>
  <si>
    <t>MAC-0772</t>
  </si>
  <si>
    <t>MAC-0773</t>
  </si>
  <si>
    <t>MAC-0774</t>
  </si>
  <si>
    <t>MAC-0775</t>
  </si>
  <si>
    <t>MAC-0776</t>
  </si>
  <si>
    <t>MAC-0777</t>
  </si>
  <si>
    <t>MAC-0778</t>
  </si>
  <si>
    <t>MAC-0779</t>
  </si>
  <si>
    <t>MAC-0780</t>
  </si>
  <si>
    <t>MAC-0781</t>
  </si>
  <si>
    <t>MAC-0782</t>
  </si>
  <si>
    <t>MAC-0783</t>
  </si>
  <si>
    <t>MAC-0784</t>
  </si>
  <si>
    <t>MAC-0785</t>
  </si>
  <si>
    <t>MAC-0786</t>
  </si>
  <si>
    <t>MAC-0787</t>
  </si>
  <si>
    <t>MAC-0788</t>
  </si>
  <si>
    <t>MAC-0789</t>
  </si>
  <si>
    <t>MAC-0790</t>
  </si>
  <si>
    <t>MAC-0791</t>
  </si>
  <si>
    <t>MAC-0792</t>
  </si>
  <si>
    <t>MAC-0793</t>
  </si>
  <si>
    <t>MAC-0794</t>
  </si>
  <si>
    <t>MAC-0795</t>
  </si>
  <si>
    <t>MAC-0796</t>
  </si>
  <si>
    <t>MAC-0797</t>
  </si>
  <si>
    <t>MAC-0798</t>
  </si>
  <si>
    <t>MAC-0799</t>
  </si>
  <si>
    <t>MAC-0800</t>
  </si>
  <si>
    <t>MAC-0801</t>
  </si>
  <si>
    <t>MAC-0802</t>
  </si>
  <si>
    <t>MAC-0803</t>
  </si>
  <si>
    <t>MAC-0804</t>
  </si>
  <si>
    <t>MAC-0805</t>
  </si>
  <si>
    <t>MAC-0806</t>
  </si>
  <si>
    <t>MAC-0807</t>
  </si>
  <si>
    <t>MAC-0808</t>
  </si>
  <si>
    <t>MAC-0809</t>
  </si>
  <si>
    <t>MAC-0810</t>
  </si>
  <si>
    <t>MAC-0811</t>
  </si>
  <si>
    <t>MAC-0812</t>
  </si>
  <si>
    <t>MAC-0813</t>
  </si>
  <si>
    <t>MAC-0814</t>
  </si>
  <si>
    <t>MAC-0815</t>
  </si>
  <si>
    <t>MAC-0816</t>
  </si>
  <si>
    <t>MAC-0817</t>
  </si>
  <si>
    <t>MAC-0818</t>
  </si>
  <si>
    <t>MAC-0819</t>
  </si>
  <si>
    <t>MAC-0820</t>
  </si>
  <si>
    <t>MAC-0821</t>
  </si>
  <si>
    <t>MAC-0822</t>
  </si>
  <si>
    <t>MAC-0823</t>
  </si>
  <si>
    <t>MAC-0824</t>
  </si>
  <si>
    <t>MAC-0825</t>
  </si>
  <si>
    <t>MAC-0826</t>
  </si>
  <si>
    <t>MAC-0827</t>
  </si>
  <si>
    <t>MAC-0828</t>
  </si>
  <si>
    <t>MAC-0829</t>
  </si>
  <si>
    <t>MAC-0830</t>
  </si>
  <si>
    <t>MAC-0831</t>
  </si>
  <si>
    <t>MAC-0832</t>
  </si>
  <si>
    <t>MAC-0833</t>
  </si>
  <si>
    <t>MAC-0834</t>
  </si>
  <si>
    <t>MAC-0835</t>
  </si>
  <si>
    <t>MAC-0836</t>
  </si>
  <si>
    <t>MAC-0837</t>
  </si>
  <si>
    <t>MAC-0838</t>
  </si>
  <si>
    <t>MAC-0839</t>
  </si>
  <si>
    <t>MAC-0840</t>
  </si>
  <si>
    <t>MAC-0841</t>
  </si>
  <si>
    <t>MAC-0842</t>
  </si>
  <si>
    <t>MAC-0843</t>
  </si>
  <si>
    <t>MAC-0844</t>
  </si>
  <si>
    <t>MAC-0845</t>
  </si>
  <si>
    <t>MAC-0846</t>
  </si>
  <si>
    <t>MAC-0847</t>
  </si>
  <si>
    <t>MAC-0848</t>
  </si>
  <si>
    <t>MAC-0849</t>
  </si>
  <si>
    <t>MAC-0850</t>
  </si>
  <si>
    <t>MAC-0851</t>
  </si>
  <si>
    <t>MAC-0852</t>
  </si>
  <si>
    <t>MAC-0853</t>
  </si>
  <si>
    <t>MAC-0854</t>
  </si>
  <si>
    <t>MAC-0855</t>
  </si>
  <si>
    <t>MAC-0856</t>
  </si>
  <si>
    <t>MAC-0857</t>
  </si>
  <si>
    <t>MAC-0858</t>
  </si>
  <si>
    <t>MAC-0859</t>
  </si>
  <si>
    <t>MAC-0860</t>
  </si>
  <si>
    <t>MAC-0861</t>
  </si>
  <si>
    <t>MAC-0862</t>
  </si>
  <si>
    <t>MAC-0863</t>
  </si>
  <si>
    <t>MAC-0864</t>
  </si>
  <si>
    <t>MAC-0865</t>
  </si>
  <si>
    <t>MAC-0866</t>
  </si>
  <si>
    <t>MAC-0867</t>
  </si>
  <si>
    <t>MAC-0868</t>
  </si>
  <si>
    <t>MAC-0869</t>
  </si>
  <si>
    <t>MAC-0870</t>
  </si>
  <si>
    <t>MAC-0871</t>
  </si>
  <si>
    <t>MAC-0872</t>
  </si>
  <si>
    <t>MAC-0873</t>
  </si>
  <si>
    <t>MAC-0874</t>
  </si>
  <si>
    <t>MAC-0875</t>
  </si>
  <si>
    <t>MAC-0876</t>
  </si>
  <si>
    <t>MAC-0877</t>
  </si>
  <si>
    <t>MAC-0878</t>
  </si>
  <si>
    <t>MAC-0879</t>
  </si>
  <si>
    <t>MAC-0880</t>
  </si>
  <si>
    <t>MAC-0881</t>
  </si>
  <si>
    <t>MAC-0882</t>
  </si>
  <si>
    <t>MAC-0883</t>
  </si>
  <si>
    <t>MAC-0884</t>
  </si>
  <si>
    <t>MAC-0885</t>
  </si>
  <si>
    <t>MAC-0886</t>
  </si>
  <si>
    <t>MAC-0887</t>
  </si>
  <si>
    <t>MAC-0888</t>
  </si>
  <si>
    <t>MAC-0889</t>
  </si>
  <si>
    <t>MAC-0890</t>
  </si>
  <si>
    <t>MAC-0891</t>
  </si>
  <si>
    <t>MAC-0892</t>
  </si>
  <si>
    <t>MAC-0893</t>
  </si>
  <si>
    <t>MAC-0894</t>
  </si>
  <si>
    <t>MAC-0895</t>
  </si>
  <si>
    <t>MAC-0896</t>
  </si>
  <si>
    <t>MAC-0897</t>
  </si>
  <si>
    <t>MAC-0898</t>
  </si>
  <si>
    <t>MAC-0899</t>
  </si>
  <si>
    <t>MAC-0900</t>
  </si>
  <si>
    <t>MAC-0901</t>
  </si>
  <si>
    <t>MAC-0902</t>
  </si>
  <si>
    <t>MAC-0903</t>
  </si>
  <si>
    <t>MAC-0904</t>
  </si>
  <si>
    <t>MAC-0905</t>
  </si>
  <si>
    <t>MAC-0906</t>
  </si>
  <si>
    <t>MAC-0907</t>
  </si>
  <si>
    <t>MAC-0908</t>
  </si>
  <si>
    <t>MAC-0909</t>
  </si>
  <si>
    <t>MAC-0910</t>
  </si>
  <si>
    <t>MAC-0911</t>
  </si>
  <si>
    <t>MAC-0912</t>
  </si>
  <si>
    <t>MAC-0913</t>
  </si>
  <si>
    <t>MAC-0914</t>
  </si>
  <si>
    <t>MAC-0915</t>
  </si>
  <si>
    <t>MAC-0916</t>
  </si>
  <si>
    <t>MAC-0917</t>
  </si>
  <si>
    <t>MAC-0918</t>
  </si>
  <si>
    <t>MAC-0919</t>
  </si>
  <si>
    <t>MAC-0920</t>
  </si>
  <si>
    <t>MAC-0921</t>
  </si>
  <si>
    <t>MAC-0922</t>
  </si>
  <si>
    <t>MAC-0923</t>
  </si>
  <si>
    <t>MAC-0924</t>
  </si>
  <si>
    <t>MAC-0925</t>
  </si>
  <si>
    <t>MAC-0926</t>
  </si>
  <si>
    <t>MAC-0927</t>
  </si>
  <si>
    <t>MAC-0928</t>
  </si>
  <si>
    <t>MAC-0929</t>
  </si>
  <si>
    <t>MAC-0930</t>
  </si>
  <si>
    <t>MAC-0931</t>
  </si>
  <si>
    <t>MAC-0932</t>
  </si>
  <si>
    <t>MAC-0933</t>
  </si>
  <si>
    <t>MAC-0934</t>
  </si>
  <si>
    <t>MAC-0935</t>
  </si>
  <si>
    <t>MAC-0936</t>
  </si>
  <si>
    <t>MAC-0937</t>
  </si>
  <si>
    <t>MAC-0938</t>
  </si>
  <si>
    <t>MAC-0939</t>
  </si>
  <si>
    <t>MAC-0940</t>
  </si>
  <si>
    <t>MAC-0941</t>
  </si>
  <si>
    <t>MAC-0942</t>
  </si>
  <si>
    <t>MAC-0943</t>
  </si>
  <si>
    <t>MAC-0944</t>
  </si>
  <si>
    <t>MAC-0945</t>
  </si>
  <si>
    <t>MAC-0946</t>
  </si>
  <si>
    <t>MAC-0947</t>
  </si>
  <si>
    <t>MAC-0948</t>
  </si>
  <si>
    <t>MAC-0949</t>
  </si>
  <si>
    <t>MAC-0950</t>
  </si>
  <si>
    <t>MAC-0951</t>
  </si>
  <si>
    <t>MAC-0952</t>
  </si>
  <si>
    <t>MAC-0953</t>
  </si>
  <si>
    <t>MAC-0954</t>
  </si>
  <si>
    <t>MAC-0955</t>
  </si>
  <si>
    <t>MAC-0956</t>
  </si>
  <si>
    <t>MAC-0957</t>
  </si>
  <si>
    <t>MAC-0958</t>
  </si>
  <si>
    <t>MAC-0959</t>
  </si>
  <si>
    <t>MAC-0960</t>
  </si>
  <si>
    <t>MAC-0961</t>
  </si>
  <si>
    <t>MAC-0962</t>
  </si>
  <si>
    <t>MAC-0963</t>
  </si>
  <si>
    <t>MAC-0964</t>
  </si>
  <si>
    <t>MAC-0965</t>
  </si>
  <si>
    <t>MAC-0966</t>
  </si>
  <si>
    <t>MAC-0967</t>
  </si>
  <si>
    <t>MAC-0968</t>
  </si>
  <si>
    <t>MAC-0969</t>
  </si>
  <si>
    <t>MAC-0970</t>
  </si>
  <si>
    <t>MAC-0971</t>
  </si>
  <si>
    <t>MAC-0972</t>
  </si>
  <si>
    <t>MAC-0973</t>
  </si>
  <si>
    <t>MAC-0974</t>
  </si>
  <si>
    <t>MAC-0975</t>
  </si>
  <si>
    <t>MAC-0976</t>
  </si>
  <si>
    <t>MAC-0977</t>
  </si>
  <si>
    <t>MAC-0978</t>
  </si>
  <si>
    <t>MAC-0979</t>
  </si>
  <si>
    <t>MAC-0980</t>
  </si>
  <si>
    <t>MAC-0981</t>
  </si>
  <si>
    <t>MAC-0982</t>
  </si>
  <si>
    <t>MAC-0983</t>
  </si>
  <si>
    <t>MAC-0984</t>
  </si>
  <si>
    <t>MAC-0985</t>
  </si>
  <si>
    <t>MAC-0986</t>
  </si>
  <si>
    <t>MAC-0987</t>
  </si>
  <si>
    <t>MAC-0988</t>
  </si>
  <si>
    <t>MAC-0989</t>
  </si>
  <si>
    <t>MAC-0990</t>
  </si>
  <si>
    <t>MAC-0991</t>
  </si>
  <si>
    <t>MAC-0992</t>
  </si>
  <si>
    <t>MAC-0993</t>
  </si>
  <si>
    <t>MAC-0994</t>
  </si>
  <si>
    <t>MAC-0995</t>
  </si>
  <si>
    <t>MAC-0996</t>
  </si>
  <si>
    <t>MAC-0997</t>
  </si>
  <si>
    <t>MAC-0998</t>
  </si>
  <si>
    <t>MAC-0999</t>
  </si>
  <si>
    <t>MAC-1000</t>
  </si>
  <si>
    <t>average</t>
  </si>
  <si>
    <t>std dev</t>
  </si>
  <si>
    <t>min</t>
  </si>
  <si>
    <t>max</t>
  </si>
  <si>
    <t>düzeltilcek</t>
  </si>
  <si>
    <t>pie chart</t>
  </si>
  <si>
    <t>yüzdde</t>
  </si>
  <si>
    <t>scatter</t>
  </si>
  <si>
    <t>hipotez</t>
  </si>
  <si>
    <t>Count of MachineID</t>
  </si>
  <si>
    <t>Average of MTBF_hours</t>
  </si>
  <si>
    <t>Average of FailureCount</t>
  </si>
  <si>
    <t>Average of MachineAge</t>
  </si>
  <si>
    <t>Count of CriticalityLevel</t>
  </si>
  <si>
    <t>Row Labels</t>
  </si>
  <si>
    <t>count of machine_id</t>
  </si>
  <si>
    <t>ratio</t>
  </si>
  <si>
    <t>Sum of RiskScore</t>
  </si>
  <si>
    <t>Average of ConditionMonitoringScore</t>
  </si>
  <si>
    <t>label</t>
  </si>
  <si>
    <t>value</t>
  </si>
  <si>
    <t>color</t>
  </si>
  <si>
    <t>current score</t>
  </si>
  <si>
    <t>Average of EnergyConsumptionIncrease_%</t>
  </si>
  <si>
    <t>Average of EnvironmentalImpactScore</t>
  </si>
  <si>
    <t>Sum of failure prob %</t>
  </si>
  <si>
    <t>r</t>
  </si>
  <si>
    <t>mc</t>
  </si>
  <si>
    <t>countif</t>
  </si>
  <si>
    <t>avg</t>
  </si>
  <si>
    <t>Toplam TotalMaintenanceCost_USD</t>
  </si>
  <si>
    <t>Toplam ProductionLoss_units</t>
  </si>
  <si>
    <t>Değerler</t>
  </si>
  <si>
    <t>Toplam DowntimeDuration_hours</t>
  </si>
  <si>
    <t>mcıd</t>
  </si>
  <si>
    <t>downtie</t>
  </si>
  <si>
    <t>cost</t>
  </si>
  <si>
    <t>Ortalama FailureCount</t>
  </si>
  <si>
    <t>Toplam ConditionMonitoringScore</t>
  </si>
  <si>
    <t>Toplam TimeToFailure</t>
  </si>
  <si>
    <t>Ortalama failure prob %</t>
  </si>
  <si>
    <t>Average of TimeToFailure</t>
  </si>
  <si>
    <t>StdDev of TimeToFailure</t>
  </si>
  <si>
    <t>Count of TimeToFailure</t>
  </si>
  <si>
    <t>conf int</t>
  </si>
  <si>
    <t>confidenceinterval</t>
  </si>
  <si>
    <t>grand mean</t>
  </si>
  <si>
    <t>high</t>
  </si>
  <si>
    <t>18000-19000</t>
  </si>
  <si>
    <t>critical</t>
  </si>
  <si>
    <t>red</t>
  </si>
  <si>
    <t>needle_width</t>
  </si>
  <si>
    <t>riskscore</t>
  </si>
  <si>
    <t>eşikdeğeri</t>
  </si>
  <si>
    <t>2005</t>
  </si>
  <si>
    <t>Toplam DowntimeCost_USD</t>
  </si>
  <si>
    <t>alfa</t>
  </si>
  <si>
    <t>test result</t>
  </si>
  <si>
    <t>low</t>
  </si>
  <si>
    <t>0-1000</t>
  </si>
  <si>
    <t>warning</t>
  </si>
  <si>
    <t>orange</t>
  </si>
  <si>
    <t>gap</t>
  </si>
  <si>
    <t>0-100</t>
  </si>
  <si>
    <t>2006</t>
  </si>
  <si>
    <t>Toplam FailureCount</t>
  </si>
  <si>
    <t>Toplam RepairCost_USD</t>
  </si>
  <si>
    <t>medium</t>
  </si>
  <si>
    <t>1000-2000</t>
  </si>
  <si>
    <t>healthy</t>
  </si>
  <si>
    <t>green</t>
  </si>
  <si>
    <t>100-200</t>
  </si>
  <si>
    <t>2007</t>
  </si>
  <si>
    <t>Toplam Downtime Hour per Failure</t>
  </si>
  <si>
    <t>Toplam SparePartCost_USD</t>
  </si>
  <si>
    <t>2000-3000</t>
  </si>
  <si>
    <t>invisible base</t>
  </si>
  <si>
    <t>no fill</t>
  </si>
  <si>
    <t>200-300</t>
  </si>
  <si>
    <t>2008</t>
  </si>
  <si>
    <t>norm dist</t>
  </si>
  <si>
    <t>sum</t>
  </si>
  <si>
    <t>3000-4000</t>
  </si>
  <si>
    <t>300-400</t>
  </si>
  <si>
    <t>2009</t>
  </si>
  <si>
    <t>bu da pie</t>
  </si>
  <si>
    <t>alpha</t>
  </si>
  <si>
    <t>4000-5000</t>
  </si>
  <si>
    <t>400-500</t>
  </si>
  <si>
    <t>2010</t>
  </si>
  <si>
    <t>t-critical</t>
  </si>
  <si>
    <t>5000-6000</t>
  </si>
  <si>
    <t>500-600</t>
  </si>
  <si>
    <t>2011</t>
  </si>
  <si>
    <t>std error</t>
  </si>
  <si>
    <t>6000-7000</t>
  </si>
  <si>
    <t>600-700</t>
  </si>
  <si>
    <t>2012</t>
  </si>
  <si>
    <t>margin of error</t>
  </si>
  <si>
    <t>7000-8000</t>
  </si>
  <si>
    <t>700-800</t>
  </si>
  <si>
    <t>2013</t>
  </si>
  <si>
    <t>lower CI</t>
  </si>
  <si>
    <t>8000-9000</t>
  </si>
  <si>
    <t>2014</t>
  </si>
  <si>
    <t>upper cı</t>
  </si>
  <si>
    <t>9000-10000</t>
  </si>
  <si>
    <t>2015</t>
  </si>
  <si>
    <t>10000-11000</t>
  </si>
  <si>
    <t>2016</t>
  </si>
  <si>
    <t>11000-12000</t>
  </si>
  <si>
    <t>2017</t>
  </si>
  <si>
    <t>12000-13000</t>
  </si>
  <si>
    <t>2018</t>
  </si>
  <si>
    <t>13000-14000</t>
  </si>
  <si>
    <t>2019</t>
  </si>
  <si>
    <t>14000-15000</t>
  </si>
  <si>
    <t>2020</t>
  </si>
  <si>
    <t>2021</t>
  </si>
  <si>
    <t>2022</t>
  </si>
  <si>
    <t>2023</t>
  </si>
  <si>
    <t>%</t>
  </si>
  <si>
    <t>energyinefficienyscore</t>
  </si>
  <si>
    <t>Sum of energyinefficienyscore</t>
  </si>
  <si>
    <t>Column1</t>
  </si>
  <si>
    <t>Column2</t>
  </si>
  <si>
    <t>p value</t>
  </si>
  <si>
    <t>Years (InstallationDate)</t>
  </si>
  <si>
    <t>Count of RiskScore</t>
  </si>
  <si>
    <t>t stat</t>
  </si>
  <si>
    <t>Satır Etiketleri</t>
  </si>
  <si>
    <t>avrg-grandmean/std error</t>
  </si>
  <si>
    <t>nextmaintenance</t>
  </si>
  <si>
    <t>NO</t>
  </si>
  <si>
    <t>YES</t>
  </si>
  <si>
    <t>Say nextmaintenance</t>
  </si>
  <si>
    <t>Average of energyinefficienyscore</t>
  </si>
  <si>
    <t>time since last maintanence</t>
  </si>
  <si>
    <t>co2</t>
  </si>
  <si>
    <t>conditionmon</t>
  </si>
  <si>
    <t>failureprob</t>
  </si>
  <si>
    <t>Grand Total</t>
  </si>
  <si>
    <t>15000-16000</t>
  </si>
  <si>
    <t>17000-18000</t>
  </si>
  <si>
    <t>(Multiple Items)</t>
  </si>
  <si>
    <t>Genel Toplam</t>
  </si>
  <si>
    <t>Toplam Average Repair Cost</t>
  </si>
  <si>
    <t>(Tümü)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</si>
</sst>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0.0000"/>
    <numFmt numFmtId="166" formatCode="0.000"/>
    <numFmt numFmtId="167" formatCode="&quot;$&quot;#,##0.00"/>
    <numFmt numFmtId="168" formatCode="0.000%"/>
    <numFmt numFmtId="169" formatCode="m/d/yyyy"/>
    <numFmt numFmtId="170" formatCode="_(* #,##0_);_(* \(#,##0\);_(* &quot;-&quot;??_);_(@_)"/>
  </numFmts>
  <fonts count="8" x14ac:knownFonts="1">
    <font>
      <sz val="11"/>
      <color theme="1"/>
      <name val="Calibri"/>
      <family val="2"/>
      <scheme val="minor"/>
    </font>
    <font>
      <sz val="11"/>
      <color rgb="FF000000"/>
      <name val="Calibri"/>
      <family val="2"/>
      <scheme val="minor"/>
    </font>
    <font>
      <sz val="11"/>
      <name val="Calibri"/>
      <family val="2"/>
      <scheme val="minor"/>
    </font>
    <font>
      <sz val="11"/>
      <color theme="1"/>
      <name val="Calibri"/>
      <family val="2"/>
      <scheme val="minor"/>
    </font>
    <font>
      <b/>
      <sz val="11"/>
      <name val="Calibri"/>
      <family val="2"/>
      <scheme val="minor"/>
    </font>
    <font>
      <sz val="16"/>
      <color theme="1"/>
      <name val="Calibri"/>
      <family val="2"/>
      <scheme val="minor"/>
    </font>
    <font>
      <sz val="18"/>
      <color theme="1"/>
      <name val="Aptos Narrow"/>
      <family val="2"/>
    </font>
    <font>
      <sz val="8"/>
      <name val="Calibri"/>
      <family val="2"/>
      <scheme val="minor"/>
    </font>
  </fonts>
  <fills count="19">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ED2828"/>
        <bgColor indexed="64"/>
      </patternFill>
    </fill>
    <fill>
      <patternFill patternType="solid">
        <fgColor rgb="FFD95448"/>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E42626"/>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rgb="FFF0F0DA"/>
        <bgColor indexed="64"/>
      </patternFill>
    </fill>
    <fill>
      <patternFill patternType="solid">
        <fgColor theme="4"/>
        <bgColor indexed="64"/>
      </patternFill>
    </fill>
    <fill>
      <patternFill patternType="solid">
        <fgColor rgb="FFECF8ED"/>
        <bgColor indexed="64"/>
      </patternFill>
    </fill>
    <fill>
      <patternFill patternType="solid">
        <fgColor rgb="FFFBF4E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E600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46">
    <xf numFmtId="0" fontId="0" fillId="0" borderId="0" xfId="0"/>
    <xf numFmtId="14" fontId="0" fillId="0" borderId="0" xfId="0" applyNumberFormat="1"/>
    <xf numFmtId="0" fontId="0" fillId="2" borderId="0" xfId="0" applyFill="1"/>
    <xf numFmtId="2" fontId="0" fillId="2" borderId="0" xfId="0" applyNumberFormat="1" applyFill="1"/>
    <xf numFmtId="0" fontId="0" fillId="2" borderId="0" xfId="0" applyFill="1" applyAlignment="1">
      <alignment horizontal="left"/>
    </xf>
    <xf numFmtId="164" fontId="0" fillId="0" borderId="0" xfId="0" applyNumberFormat="1"/>
    <xf numFmtId="0" fontId="0" fillId="0" borderId="0" xfId="0" applyAlignment="1">
      <alignment horizontal="left"/>
    </xf>
    <xf numFmtId="0" fontId="0" fillId="3" borderId="0" xfId="0" applyFill="1"/>
    <xf numFmtId="0" fontId="0" fillId="4" borderId="0" xfId="0" applyFill="1"/>
    <xf numFmtId="0" fontId="1" fillId="4" borderId="0" xfId="0" applyFont="1" applyFill="1"/>
    <xf numFmtId="0" fontId="0" fillId="5" borderId="0" xfId="0" applyFill="1"/>
    <xf numFmtId="0" fontId="0" fillId="0" borderId="0" xfId="0" pivotButton="1"/>
    <xf numFmtId="0" fontId="0" fillId="7" borderId="0" xfId="0" applyFill="1"/>
    <xf numFmtId="2" fontId="0" fillId="0" borderId="0" xfId="0" applyNumberFormat="1"/>
    <xf numFmtId="0" fontId="0" fillId="8" borderId="0" xfId="0" applyFill="1"/>
    <xf numFmtId="10" fontId="0" fillId="0" borderId="0" xfId="0" applyNumberFormat="1"/>
    <xf numFmtId="0" fontId="2" fillId="6" borderId="0" xfId="0" applyFont="1" applyFill="1"/>
    <xf numFmtId="0" fontId="0" fillId="9" borderId="0" xfId="0" applyFill="1"/>
    <xf numFmtId="9" fontId="0" fillId="0" borderId="0" xfId="1" applyFont="1"/>
    <xf numFmtId="0" fontId="4" fillId="3" borderId="0" xfId="0" applyFont="1" applyFill="1"/>
    <xf numFmtId="165" fontId="0" fillId="10" borderId="0" xfId="0" applyNumberFormat="1" applyFill="1"/>
    <xf numFmtId="0" fontId="0" fillId="11" borderId="0" xfId="0" applyFill="1"/>
    <xf numFmtId="0" fontId="0" fillId="12" borderId="0" xfId="0" applyFill="1"/>
    <xf numFmtId="0" fontId="0" fillId="13" borderId="0" xfId="1" applyNumberFormat="1" applyFont="1" applyFill="1"/>
    <xf numFmtId="166" fontId="0" fillId="13" borderId="0" xfId="1" applyNumberFormat="1" applyFont="1" applyFill="1"/>
    <xf numFmtId="0" fontId="0" fillId="14" borderId="0" xfId="0" applyFill="1"/>
    <xf numFmtId="166" fontId="0" fillId="0" borderId="0" xfId="0" applyNumberFormat="1"/>
    <xf numFmtId="0" fontId="0" fillId="15" borderId="0" xfId="0" applyFill="1"/>
    <xf numFmtId="0" fontId="0" fillId="10" borderId="0" xfId="0" applyFill="1"/>
    <xf numFmtId="0" fontId="5" fillId="10" borderId="0" xfId="0" applyFont="1" applyFill="1"/>
    <xf numFmtId="0" fontId="6" fillId="10" borderId="0" xfId="0" applyFont="1" applyFill="1"/>
    <xf numFmtId="0" fontId="0" fillId="16" borderId="0" xfId="0" applyFill="1"/>
    <xf numFmtId="0" fontId="1" fillId="16" borderId="0" xfId="0" applyFont="1" applyFill="1"/>
    <xf numFmtId="0" fontId="2" fillId="3" borderId="0" xfId="0" applyFont="1" applyFill="1"/>
    <xf numFmtId="9" fontId="0" fillId="0" borderId="0" xfId="0" applyNumberFormat="1"/>
    <xf numFmtId="0" fontId="0" fillId="13" borderId="0" xfId="0" applyFill="1"/>
    <xf numFmtId="0" fontId="0" fillId="17" borderId="0" xfId="0" applyFill="1"/>
    <xf numFmtId="10" fontId="0" fillId="17" borderId="0" xfId="0" applyNumberFormat="1" applyFill="1"/>
    <xf numFmtId="10" fontId="0" fillId="0" borderId="0" xfId="1" applyNumberFormat="1" applyFont="1"/>
    <xf numFmtId="2" fontId="0" fillId="17" borderId="0" xfId="0" applyNumberFormat="1" applyFill="1"/>
    <xf numFmtId="168" fontId="0" fillId="0" borderId="0" xfId="0" applyNumberFormat="1"/>
    <xf numFmtId="168" fontId="0" fillId="0" borderId="0" xfId="1" applyNumberFormat="1" applyFont="1"/>
    <xf numFmtId="167" fontId="0" fillId="5" borderId="0" xfId="0" applyNumberFormat="1" applyFill="1"/>
    <xf numFmtId="167" fontId="0" fillId="0" borderId="0" xfId="0" applyNumberFormat="1"/>
    <xf numFmtId="0" fontId="0" fillId="18" borderId="0" xfId="0" applyFill="1"/>
    <xf numFmtId="170" fontId="0" fillId="0" borderId="0" xfId="0" applyNumberFormat="1"/>
  </cellXfs>
  <cellStyles count="2">
    <cellStyle name="Normal" xfId="0" builtinId="0"/>
    <cellStyle name="Yüzde" xfId="1" builtinId="5"/>
  </cellStyles>
  <dxfs count="166">
    <dxf>
      <fill>
        <patternFill patternType="solid">
          <bgColor rgb="FF00B0F0"/>
        </patternFill>
      </fill>
    </dxf>
    <dxf>
      <numFmt numFmtId="166" formatCode="0.000"/>
    </dxf>
    <dxf>
      <fill>
        <patternFill patternType="solid">
          <bgColor rgb="FF00B0F0"/>
        </patternFill>
      </fill>
    </dxf>
    <dxf>
      <fill>
        <patternFill patternType="solid">
          <bgColor rgb="FF00B0F0"/>
        </patternFill>
      </fill>
    </dxf>
    <dxf>
      <fill>
        <patternFill patternType="solid">
          <bgColor rgb="FF92D050"/>
        </patternFill>
      </fill>
    </dxf>
    <dxf>
      <fill>
        <patternFill patternType="solid">
          <bgColor rgb="FF92D050"/>
        </patternFill>
      </fill>
    </dxf>
    <dxf>
      <fill>
        <patternFill patternType="solid">
          <bgColor rgb="FF92D050"/>
        </patternFill>
      </fill>
    </dxf>
    <dxf>
      <numFmt numFmtId="2" formatCode="0.00"/>
    </dxf>
    <dxf>
      <fill>
        <patternFill patternType="solid">
          <bgColor rgb="FF92D050"/>
        </patternFill>
      </fill>
    </dxf>
    <dxf>
      <fill>
        <patternFill patternType="solid">
          <bgColor rgb="FF92D050"/>
        </patternFill>
      </fill>
    </dxf>
    <dxf>
      <fill>
        <patternFill patternType="solid">
          <bgColor rgb="FF92D050"/>
        </patternFill>
      </fill>
    </dxf>
    <dxf>
      <numFmt numFmtId="2" formatCode="0.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00B0F0"/>
        </patternFill>
      </fill>
    </dxf>
    <dxf>
      <fill>
        <patternFill patternType="none">
          <bgColor auto="1"/>
        </patternFill>
      </fill>
    </dxf>
    <dxf>
      <fill>
        <patternFill patternType="solid">
          <bgColor rgb="FF00B0F0"/>
        </patternFill>
      </fill>
    </dxf>
    <dxf>
      <numFmt numFmtId="2" formatCode="0.00"/>
    </dxf>
    <dxf>
      <fill>
        <patternFill patternType="solid">
          <bgColor rgb="FF00B0F0"/>
        </patternFill>
      </fill>
    </dxf>
    <dxf>
      <numFmt numFmtId="2" formatCode="0.00"/>
    </dxf>
    <dxf>
      <fill>
        <patternFill patternType="solid">
          <bgColor rgb="FF00B0F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none">
          <bgColor auto="1"/>
        </patternFill>
      </fill>
    </dxf>
    <dxf>
      <fill>
        <patternFill patternType="solid">
          <bgColor rgb="FF00B0F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2" formatCode="0.00"/>
    </dxf>
    <dxf>
      <fill>
        <patternFill patternType="solid">
          <fgColor indexed="64"/>
          <bgColor rgb="FFE42626"/>
        </patternFill>
      </fill>
    </dxf>
    <dxf>
      <fill>
        <patternFill patternType="solid">
          <fgColor indexed="64"/>
          <bgColor rgb="FFE42626"/>
        </patternFill>
      </fill>
    </dxf>
    <dxf>
      <fill>
        <patternFill patternType="solid">
          <fgColor indexed="64"/>
          <bgColor rgb="FFFF0000"/>
        </patternFill>
      </fill>
    </dxf>
    <dxf>
      <fill>
        <patternFill patternType="solid">
          <fgColor indexed="64"/>
          <bgColor rgb="FFED2828"/>
        </patternFill>
      </fill>
    </dxf>
    <dxf>
      <fill>
        <patternFill patternType="solid">
          <fgColor indexed="64"/>
          <bgColor rgb="FFD95448"/>
        </patternFill>
      </fill>
    </dxf>
    <dxf>
      <fill>
        <patternFill patternType="solid">
          <fgColor indexed="64"/>
          <bgColor rgb="FFD95448"/>
        </patternFill>
      </fill>
    </dxf>
    <dxf>
      <fill>
        <patternFill patternType="solid">
          <fgColor indexed="64"/>
          <bgColor rgb="FFED2828"/>
        </patternFill>
      </fill>
    </dxf>
    <dxf>
      <fill>
        <patternFill patternType="solid">
          <fgColor indexed="64"/>
          <bgColor rgb="FFED2828"/>
        </patternFill>
      </fill>
    </dxf>
    <dxf>
      <numFmt numFmtId="167" formatCode="&quot;$&quot;#,##0.00"/>
    </dxf>
    <dxf>
      <fill>
        <patternFill>
          <bgColor rgb="FFED2828"/>
        </patternFill>
      </fill>
    </dxf>
    <dxf>
      <fill>
        <patternFill patternType="solid">
          <fgColor indexed="64"/>
          <bgColor rgb="FFFF0000"/>
        </patternFill>
      </fill>
    </dxf>
    <dxf>
      <font>
        <color rgb="FF000000"/>
      </font>
    </dxf>
    <dxf>
      <numFmt numFmtId="166" formatCode="0.000"/>
    </dxf>
    <dxf>
      <fill>
        <patternFill patternType="solid">
          <bgColor rgb="FF00B0F0"/>
        </patternFill>
      </fill>
    </dxf>
    <dxf>
      <fill>
        <patternFill patternType="solid">
          <bgColor rgb="FF00B0F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00B0F0"/>
        </patternFill>
      </fill>
    </dxf>
    <dxf>
      <fill>
        <patternFill>
          <bgColor rgb="FF00B0F0"/>
        </patternFill>
      </fill>
    </dxf>
    <dxf>
      <fill>
        <patternFill patternType="none">
          <bgColor auto="1"/>
        </patternFill>
      </fill>
    </dxf>
    <dxf>
      <fill>
        <patternFill patternType="none">
          <bgColor auto="1"/>
        </patternFill>
      </fill>
    </dxf>
    <dxf>
      <fill>
        <patternFill patternType="solid">
          <bgColor rgb="FF00B0F0"/>
        </patternFill>
      </fill>
    </dxf>
    <dxf>
      <fill>
        <patternFill patternType="solid">
          <bgColor rgb="FF00B0F0"/>
        </patternFill>
      </fill>
    </dxf>
    <dxf>
      <fill>
        <patternFill patternType="solid">
          <bgColor rgb="FF92D050"/>
        </patternFill>
      </fill>
    </dxf>
    <dxf>
      <fill>
        <patternFill patternType="solid">
          <bgColor rgb="FF92D050"/>
        </patternFill>
      </fill>
    </dxf>
    <dxf>
      <fill>
        <patternFill patternType="solid">
          <bgColor rgb="FF92D050"/>
        </patternFill>
      </fill>
    </dxf>
    <dxf>
      <numFmt numFmtId="2" formatCode="0.00"/>
    </dxf>
    <dxf>
      <numFmt numFmtId="168" formatCode="0.000%"/>
    </dxf>
    <dxf>
      <fill>
        <patternFill>
          <bgColor auto="1"/>
        </patternFill>
      </fill>
    </dxf>
    <dxf>
      <fill>
        <patternFill patternType="none">
          <bgColor auto="1"/>
        </patternFill>
      </fill>
    </dxf>
    <dxf>
      <fill>
        <patternFill patternType="none">
          <bgColor auto="1"/>
        </patternFill>
      </fill>
    </dxf>
    <dxf>
      <numFmt numFmtId="167" formatCode="&quot;$&quot;#,##0.00"/>
    </dxf>
    <dxf>
      <fill>
        <patternFill patternType="solid">
          <bgColor rgb="FFE60000"/>
        </patternFill>
      </fill>
    </dxf>
    <dxf>
      <fill>
        <patternFill patternType="solid">
          <bgColor rgb="FFE60000"/>
        </patternFill>
      </fill>
    </dxf>
    <dxf>
      <numFmt numFmtId="167" formatCode="&quot;$&quot;#,##0.00"/>
    </dxf>
    <dxf>
      <fill>
        <patternFill>
          <bgColor theme="0"/>
        </patternFill>
      </fill>
    </dxf>
    <dxf>
      <fill>
        <patternFill patternType="solid">
          <fgColor indexed="64"/>
          <bgColor rgb="FFED2828"/>
        </patternFill>
      </fill>
    </dxf>
    <dxf>
      <fill>
        <patternFill patternType="solid">
          <fgColor indexed="64"/>
          <bgColor rgb="FFED2828"/>
        </patternFill>
      </fill>
    </dxf>
    <dxf>
      <fill>
        <patternFill patternType="solid">
          <fgColor indexed="64"/>
          <bgColor rgb="FFD95448"/>
        </patternFill>
      </fill>
    </dxf>
    <dxf>
      <fill>
        <patternFill patternType="solid">
          <fgColor indexed="64"/>
          <bgColor rgb="FFD95448"/>
        </patternFill>
      </fill>
    </dxf>
    <dxf>
      <font>
        <color rgb="FF000000"/>
      </font>
    </dxf>
    <dxf>
      <font>
        <color rgb="FF000000"/>
      </font>
    </dxf>
    <dxf>
      <fill>
        <patternFill patternType="solid">
          <bgColor rgb="FF00B0F0"/>
        </patternFill>
      </fill>
    </dxf>
    <dxf>
      <fill>
        <patternFill>
          <bgColor rgb="FF00B0F0"/>
        </patternFill>
      </fill>
    </dxf>
    <dxf>
      <fill>
        <patternFill patternType="solid">
          <bgColor rgb="FF00B0F0"/>
        </patternFill>
      </fill>
    </dxf>
    <dxf>
      <fill>
        <patternFill patternType="none">
          <bgColor auto="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none">
          <bgColor auto="1"/>
        </patternFill>
      </fill>
    </dxf>
    <dxf>
      <fill>
        <patternFill patternType="solid">
          <bgColor rgb="FF00B0F0"/>
        </patternFill>
      </fill>
    </dxf>
    <dxf>
      <fill>
        <patternFill patternType="solid">
          <fgColor indexed="64"/>
          <bgColor rgb="FFED2828"/>
        </patternFill>
      </fill>
    </dxf>
    <dxf>
      <fill>
        <patternFill patternType="solid">
          <fgColor indexed="64"/>
          <bgColor rgb="FFED2828"/>
        </patternFill>
      </fill>
    </dxf>
    <dxf>
      <fill>
        <patternFill patternType="solid">
          <fgColor indexed="64"/>
          <bgColor rgb="FFD95448"/>
        </patternFill>
      </fill>
    </dxf>
    <dxf>
      <fill>
        <patternFill patternType="solid">
          <fgColor indexed="64"/>
          <bgColor rgb="FFD95448"/>
        </patternFill>
      </fill>
    </dxf>
    <dxf>
      <font>
        <color rgb="FF000000"/>
      </font>
    </dxf>
    <dxf>
      <font>
        <color rgb="FF000000"/>
      </font>
    </dxf>
    <dxf>
      <numFmt numFmtId="167" formatCode="&quot;$&quot;#,##0.00"/>
    </dxf>
    <dxf>
      <fill>
        <patternFill patternType="solid">
          <fgColor indexed="64"/>
          <bgColor rgb="FFD95448"/>
        </patternFill>
      </fill>
    </dxf>
    <dxf>
      <fill>
        <patternFill patternType="solid">
          <fgColor indexed="64"/>
          <bgColor rgb="FFD95448"/>
        </patternFill>
      </fill>
    </dxf>
    <dxf>
      <fill>
        <patternFill patternType="solid">
          <fgColor indexed="64"/>
          <bgColor rgb="FFED2828"/>
        </patternFill>
      </fill>
    </dxf>
    <dxf>
      <fill>
        <patternFill patternType="solid">
          <fgColor indexed="64"/>
          <bgColor rgb="FFED2828"/>
        </patternFill>
      </fill>
    </dxf>
    <dxf>
      <fill>
        <patternFill patternType="solid">
          <bgColor rgb="FF00B0F0"/>
        </patternFill>
      </fill>
    </dxf>
    <dxf>
      <numFmt numFmtId="166" formatCode="0.000"/>
    </dxf>
    <dxf>
      <fill>
        <patternFill patternType="solid">
          <bgColor rgb="FF00B0F0"/>
        </patternFill>
      </fill>
    </dxf>
    <dxf>
      <fill>
        <patternFill patternType="solid">
          <bgColor rgb="FF00B0F0"/>
        </patternFill>
      </fill>
    </dxf>
    <dxf>
      <numFmt numFmtId="14" formatCode="0.00%"/>
    </dxf>
    <dxf>
      <fill>
        <patternFill>
          <bgColor rgb="FFED2828"/>
        </patternFill>
      </fill>
    </dxf>
    <dxf>
      <fill>
        <patternFill>
          <bgColor rgb="FFED2828"/>
        </patternFill>
      </fill>
    </dxf>
    <dxf>
      <fill>
        <patternFill patternType="solid">
          <bgColor rgb="FFFF0000"/>
        </patternFill>
      </fill>
    </dxf>
    <dxf>
      <fill>
        <patternFill patternType="solid">
          <bgColor rgb="FFFF0000"/>
        </patternFill>
      </fill>
    </dxf>
    <dxf>
      <fill>
        <patternFill patternType="solid">
          <fgColor indexed="64"/>
          <bgColor rgb="FFED2828"/>
        </patternFill>
      </fill>
    </dxf>
    <dxf>
      <fill>
        <patternFill patternType="solid">
          <fgColor indexed="64"/>
          <bgColor rgb="FFED2828"/>
        </patternFill>
      </fill>
    </dxf>
    <dxf>
      <fill>
        <patternFill patternType="solid">
          <fgColor indexed="64"/>
          <bgColor rgb="FFD95448"/>
        </patternFill>
      </fill>
    </dxf>
    <dxf>
      <fill>
        <patternFill patternType="solid">
          <fgColor indexed="64"/>
          <bgColor rgb="FFD95448"/>
        </patternFill>
      </fill>
    </dxf>
    <dxf>
      <font>
        <color rgb="FF000000"/>
      </font>
    </dxf>
    <dxf>
      <font>
        <color rgb="FF000000"/>
      </font>
    </dxf>
    <dxf>
      <numFmt numFmtId="170" formatCode="_(* #,##0_);_(* \(#,##0\);_(* &quot;-&quot;??_);_(@_)"/>
    </dxf>
    <dxf>
      <fill>
        <patternFill>
          <bgColor rgb="FFED2828"/>
        </patternFill>
      </fill>
    </dxf>
    <dxf>
      <fill>
        <patternFill patternType="solid">
          <fgColor indexed="64"/>
          <bgColor rgb="FFFF0000"/>
        </patternFill>
      </fill>
    </dxf>
    <dxf>
      <font>
        <color rgb="FF000000"/>
      </font>
    </dxf>
    <dxf>
      <fill>
        <patternFill patternType="solid">
          <bgColor rgb="FF92D050"/>
        </patternFill>
      </fill>
    </dxf>
    <dxf>
      <fill>
        <patternFill patternType="solid">
          <bgColor rgb="FF92D050"/>
        </patternFill>
      </fill>
    </dxf>
    <dxf>
      <fill>
        <patternFill patternType="solid">
          <bgColor rgb="FF92D050"/>
        </patternFill>
      </fill>
    </dxf>
    <dxf>
      <numFmt numFmtId="2" formatCode="0.00"/>
    </dxf>
    <dxf>
      <fill>
        <patternFill patternType="solid">
          <bgColor rgb="FF00B0F0"/>
        </patternFill>
      </fill>
    </dxf>
    <dxf>
      <numFmt numFmtId="2" formatCode="0.00"/>
    </dxf>
    <dxf>
      <fill>
        <patternFill patternType="solid">
          <bgColor rgb="FF92D050"/>
        </patternFill>
      </fill>
    </dxf>
    <dxf>
      <fill>
        <patternFill patternType="solid">
          <bgColor rgb="FF92D050"/>
        </patternFill>
      </fill>
    </dxf>
    <dxf>
      <fill>
        <patternFill patternType="solid">
          <bgColor rgb="FF92D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4"/>
        </patternFill>
      </fill>
    </dxf>
    <dxf>
      <numFmt numFmtId="166" formatCode="0.000"/>
      <fill>
        <patternFill patternType="solid">
          <fgColor indexed="64"/>
          <bgColor theme="4"/>
        </patternFill>
      </fill>
    </dxf>
    <dxf>
      <numFmt numFmtId="0" formatCode="General"/>
    </dxf>
    <dxf>
      <numFmt numFmtId="171" formatCode="d/mm/yyyy"/>
    </dxf>
    <dxf>
      <numFmt numFmtId="19" formatCode="dd/mm/yyyy"/>
    </dxf>
    <dxf>
      <numFmt numFmtId="171" formatCode="d/mm/yyyy"/>
    </dxf>
    <dxf>
      <numFmt numFmtId="19" formatCode="dd/mm/yyyy"/>
    </dxf>
    <dxf>
      <numFmt numFmtId="0" formatCode="General"/>
    </dxf>
    <dxf>
      <numFmt numFmtId="0" formatCode="General"/>
    </dxf>
    <dxf>
      <numFmt numFmtId="0" formatCode="General"/>
    </dxf>
    <dxf>
      <font>
        <b/>
        <color theme="1"/>
      </font>
      <border>
        <bottom style="thin">
          <color theme="9"/>
        </bottom>
        <vertical/>
        <horizontal/>
      </border>
    </dxf>
    <dxf>
      <font>
        <color theme="1"/>
      </font>
      <fill>
        <patternFill patternType="none">
          <bgColor auto="1"/>
        </patternFill>
      </fill>
      <border diagonalUp="0" diagonalDown="0">
        <left/>
        <right/>
        <top/>
        <bottom/>
        <vertical/>
        <horizontal/>
      </border>
    </dxf>
    <dxf>
      <fill>
        <patternFill patternType="none">
          <bgColor auto="1"/>
        </patternFill>
      </fill>
    </dxf>
    <dxf>
      <fill>
        <patternFill patternType="solid">
          <bgColor rgb="FFEBF7EB"/>
        </patternFill>
      </fill>
      <border diagonalUp="0" diagonalDown="0">
        <left/>
        <right/>
        <top/>
        <bottom/>
        <vertical/>
        <horizontal/>
      </border>
    </dxf>
    <dxf>
      <fill>
        <patternFill patternType="solid">
          <bgColor theme="0" tint="-0.14996795556505021"/>
        </patternFill>
      </fill>
    </dxf>
    <dxf>
      <fill>
        <patternFill>
          <bgColor rgb="FFF0F2E1"/>
        </patternFill>
      </fill>
    </dxf>
    <dxf>
      <font>
        <name val="Calibri"/>
        <family val="2"/>
        <charset val="162"/>
        <scheme val="minor"/>
      </font>
      <fill>
        <patternFill>
          <bgColor rgb="FFF7F5E9"/>
        </patternFill>
      </fill>
    </dxf>
    <dxf>
      <font>
        <color rgb="FF95AC84"/>
      </font>
    </dxf>
    <dxf>
      <font>
        <color rgb="FFCC66FF"/>
      </font>
    </dxf>
    <dxf>
      <font>
        <color rgb="FFCC66FF"/>
      </font>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ont>
        <color theme="1"/>
      </font>
      <fill>
        <patternFill>
          <bgColor rgb="FFBF9075"/>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BF9075"/>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15" defaultTableStyle="TableStyleMedium2" defaultPivotStyle="PivotStyleLight16">
    <tableStyle name="benim stilim" pivot="0" table="0" count="10" xr9:uid="{44E4CBD0-8E53-4227-AFE0-BD45673796F0}">
      <tableStyleElement type="wholeTable" dxfId="165"/>
      <tableStyleElement type="headerRow" dxfId="164"/>
    </tableStyle>
    <tableStyle name="dash3" pivot="0" table="0" count="10" xr9:uid="{294B3E7D-47F0-4DF0-8294-37F5BBACCBE6}">
      <tableStyleElement type="wholeTable" dxfId="163"/>
      <tableStyleElement type="headerRow" dxfId="162"/>
    </tableStyle>
    <tableStyle name="dash3 2" pivot="0" table="0" count="10" xr9:uid="{919D1CA5-78CF-4322-9AB7-082F312E3E7B}">
      <tableStyleElement type="wholeTable" dxfId="161"/>
      <tableStyleElement type="headerRow" dxfId="160"/>
    </tableStyle>
    <tableStyle name="dash3 son " pivot="0" table="0" count="10" xr9:uid="{E49ADA73-F74A-4602-BD0E-CF1A65A3009A}">
      <tableStyleElement type="wholeTable" dxfId="159"/>
      <tableStyleElement type="headerRow" dxfId="158"/>
    </tableStyle>
    <tableStyle name="dash3sonn" pivot="0" table="0" count="1" xr9:uid="{9EE8BDAC-912F-42E0-8828-1749A439F5FE}"/>
    <tableStyle name="PivotTable Stili 1" table="0" count="0" xr9:uid="{194BD638-CC17-4FF9-A596-7C8BF6AB26DA}"/>
    <tableStyle name="PivotTable Stili 2" table="0" count="1" xr9:uid="{CACDA89E-F3C4-4C64-BFF3-8BD6BDE2DC51}">
      <tableStyleElement type="wholeTable" dxfId="157"/>
    </tableStyle>
    <tableStyle name="PivotTable Stili 3" table="0" count="1" xr9:uid="{2FD153F8-80B3-4FDB-A8A7-C084CCCA6BE8}">
      <tableStyleElement type="wholeTable" dxfId="156"/>
    </tableStyle>
    <tableStyle name="Slicer Style 1" pivot="0" table="0" count="0" xr9:uid="{174181C9-C78F-468D-87A4-DCB7F1426C0A}"/>
    <tableStyle name="Slicer Style 2" pivot="0" table="0" count="1" xr9:uid="{14B3171F-6704-48AB-A4FF-D97348B8E6A8}">
      <tableStyleElement type="wholeTable" dxfId="155"/>
    </tableStyle>
    <tableStyle name="Slicer Style 3" pivot="0" table="0" count="2" xr9:uid="{70DF7523-90F1-4B9A-A9F5-3B997146D02E}">
      <tableStyleElement type="wholeTable" dxfId="154"/>
    </tableStyle>
    <tableStyle name="Slicer Style 4" pivot="0" table="0" count="3" xr9:uid="{0D349594-A95D-4163-9B1A-308CD78FA514}">
      <tableStyleElement type="wholeTable" dxfId="153"/>
    </tableStyle>
    <tableStyle name="Slicer Style 5" pivot="0" table="0" count="2" xr9:uid="{694847B3-529E-47C1-9C7F-4898D00985D8}">
      <tableStyleElement type="wholeTable" dxfId="152"/>
    </tableStyle>
    <tableStyle name="Slicer Style 6" pivot="0" table="0" count="3" xr9:uid="{91B0388B-95F9-4B1B-981C-E266B5BD2E07}">
      <tableStyleElement type="wholeTable" dxfId="151"/>
      <tableStyleElement type="headerRow" dxfId="150"/>
    </tableStyle>
    <tableStyle name="SlicerStyleLight6 2" pivot="0" table="0" count="10" xr9:uid="{A979CB1D-4C89-4625-AAE4-E10F59BA8B39}">
      <tableStyleElement type="wholeTable" dxfId="149"/>
      <tableStyleElement type="headerRow" dxfId="148"/>
    </tableStyle>
  </tableStyles>
  <colors>
    <mruColors>
      <color rgb="FFE60000"/>
      <color rgb="FFDD665D"/>
      <color rgb="FFF7F2FC"/>
      <color rgb="FFC6A9E9"/>
      <color rgb="FFA679DD"/>
      <color rgb="FFFF0909"/>
      <color rgb="FF452D1F"/>
      <color rgb="FFD95448"/>
      <color rgb="FFFF936D"/>
      <color rgb="FFEEBA89"/>
    </mruColors>
  </colors>
  <extLst>
    <ext xmlns:x14="http://schemas.microsoft.com/office/spreadsheetml/2009/9/main" uri="{46F421CA-312F-682f-3DD2-61675219B42D}">
      <x14:dxfs count="4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9" tint="0.59996337778862885"/>
            </patternFill>
          </fill>
        </dxf>
        <dxf>
          <fill>
            <patternFill>
              <bgColor theme="4" tint="-0.24994659260841701"/>
            </patternFill>
          </fill>
        </dxf>
        <dxf>
          <font>
            <color rgb="FFB698C4"/>
          </font>
        </dxf>
        <dxf>
          <fill>
            <patternFill>
              <bgColor theme="9" tint="0.59996337778862885"/>
            </patternFill>
          </fill>
        </dxf>
        <dxf>
          <font>
            <color theme="1"/>
          </font>
          <fill>
            <patternFill>
              <bgColor rgb="FFFF936D"/>
            </patternFill>
          </fill>
        </dxf>
        <dxf>
          <fill>
            <patternFill>
              <bgColor rgb="FF8C5B3F"/>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F907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BF907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enim stilim">
          <x14:slicerStyleElements>
            <x14:slicerStyleElement type="unselectedItemWithData" dxfId="45"/>
            <x14:slicerStyleElement type="unselectedItemWithNoData" dxfId="44"/>
            <x14:slicerStyleElement type="selectedItemWithData" dxfId="43"/>
            <x14:slicerStyleElement type="selectedItemWithNoData" dxfId="42"/>
            <x14:slicerStyleElement type="hoveredUnselectedItemWithData" dxfId="41"/>
            <x14:slicerStyleElement type="hoveredSelectedItemWithData" dxfId="40"/>
            <x14:slicerStyleElement type="hoveredUnselectedItemWithNoData" dxfId="39"/>
            <x14:slicerStyleElement type="hoveredSelectedItemWithNoData" dxfId="38"/>
          </x14:slicerStyleElements>
        </x14:slicerStyle>
        <x14:slicerStyle name="dash3">
          <x14:slicerStyleElements>
            <x14:slicerStyleElement type="unselectedItemWithData" dxfId="37"/>
            <x14:slicerStyleElement type="unselectedItemWithNoData" dxfId="36"/>
            <x14:slicerStyleElement type="selectedItemWithData" dxfId="35"/>
            <x14:slicerStyleElement type="selectedItemWithNoData" dxfId="34"/>
            <x14:slicerStyleElement type="hoveredUnselectedItemWithData" dxfId="33"/>
            <x14:slicerStyleElement type="hoveredSelectedItemWithData" dxfId="32"/>
            <x14:slicerStyleElement type="hoveredUnselectedItemWithNoData" dxfId="31"/>
            <x14:slicerStyleElement type="hoveredSelectedItemWithNoData" dxfId="30"/>
          </x14:slicerStyleElements>
        </x14:slicerStyle>
        <x14:slicerStyle name="dash3 2">
          <x14:slicerStyleElements>
            <x14:slicerStyleElement type="unselectedItemWithData" dxfId="29"/>
            <x14:slicerStyleElement type="unselectedItemWithNoData" dxfId="28"/>
            <x14:slicerStyleElement type="selectedItemWithData" dxfId="27"/>
            <x14:slicerStyleElement type="selectedItemWithNoData" dxfId="26"/>
            <x14:slicerStyleElement type="hoveredUnselectedItemWithData" dxfId="25"/>
            <x14:slicerStyleElement type="hoveredSelectedItemWithData" dxfId="24"/>
            <x14:slicerStyleElement type="hoveredUnselectedItemWithNoData" dxfId="23"/>
            <x14:slicerStyleElement type="hoveredSelectedItemWithNoData" dxfId="22"/>
          </x14:slicerStyleElements>
        </x14:slicerStyle>
        <x14:slicerStyle name="dash3 son ">
          <x14:slicerStyleElements>
            <x14:slicerStyleElement type="unselectedItemWithData" dxfId="21"/>
            <x14:slicerStyleElement type="unselectedItemWithNoData" dxfId="20"/>
            <x14:slicerStyleElement type="selectedItemWithData" dxfId="19"/>
            <x14:slicerStyleElement type="selectedItemWithNoData" dxfId="18"/>
            <x14:slicerStyleElement type="hoveredUnselectedItemWithData" dxfId="17"/>
            <x14:slicerStyleElement type="hoveredSelectedItemWithData" dxfId="16"/>
            <x14:slicerStyleElement type="hoveredUnselectedItemWithNoData" dxfId="15"/>
            <x14:slicerStyleElement type="hoveredSelectedItemWithNoData" dxfId="14"/>
          </x14:slicerStyleElements>
        </x14:slicerStyle>
        <x14:slicerStyle name="dash3sonn">
          <x14:slicerStyleElements>
            <x14:slicerStyleElement type="selectedItemWithData" dxfId="13"/>
          </x14:slicerStyleElements>
        </x14:slicerStyle>
        <x14:slicerStyle name="Slicer Style 1"/>
        <x14:slicerStyle name="Slicer Style 2"/>
        <x14:slicerStyle name="Slicer Style 3">
          <x14:slicerStyleElements>
            <x14:slicerStyleElement type="selectedItemWithData" dxfId="12"/>
          </x14:slicerStyleElements>
        </x14:slicerStyle>
        <x14:slicerStyle name="Slicer Style 4">
          <x14:slicerStyleElements>
            <x14:slicerStyleElement type="selectedItemWithData" dxfId="11"/>
            <x14:slicerStyleElement type="hoveredSelectedItemWithData" dxfId="10"/>
          </x14:slicerStyleElements>
        </x14:slicerStyle>
        <x14:slicerStyle name="Slicer Style 5">
          <x14:slicerStyleElements>
            <x14:slicerStyleElement type="selectedItemWithData" dxfId="9"/>
          </x14:slicerStyleElements>
        </x14:slicerStyle>
        <x14:slicerStyle name="Slicer Style 6">
          <x14:slicerStyleElements>
            <x14:slicerStyleElement type="selectedItemWith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tyles" Target="style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pivot!$P$3</c:f>
              <c:strCache>
                <c:ptCount val="1"/>
                <c:pt idx="0">
                  <c:v>count of machine_id</c:v>
                </c:pt>
              </c:strCache>
            </c:strRef>
          </c:tx>
          <c:spPr>
            <a:solidFill>
              <a:srgbClr val="C00000"/>
            </a:solidFill>
          </c:spPr>
          <c:dPt>
            <c:idx val="0"/>
            <c:bubble3D val="0"/>
            <c:spPr>
              <a:solidFill>
                <a:srgbClr val="C00000"/>
              </a:solidFill>
              <a:ln>
                <a:noFill/>
              </a:ln>
              <a:effectLst/>
            </c:spPr>
            <c:extLst>
              <c:ext xmlns:c16="http://schemas.microsoft.com/office/drawing/2014/chart" uri="{C3380CC4-5D6E-409C-BE32-E72D297353CC}">
                <c16:uniqueId val="{00000001-1583-49CB-9E3E-F511F708182B}"/>
              </c:ext>
            </c:extLst>
          </c:dPt>
          <c:dPt>
            <c:idx val="1"/>
            <c:bubble3D val="0"/>
            <c:spPr>
              <a:solidFill>
                <a:schemeClr val="accent6"/>
              </a:solidFill>
              <a:ln>
                <a:noFill/>
              </a:ln>
              <a:effectLst/>
            </c:spPr>
            <c:extLst>
              <c:ext xmlns:c16="http://schemas.microsoft.com/office/drawing/2014/chart" uri="{C3380CC4-5D6E-409C-BE32-E72D297353CC}">
                <c16:uniqueId val="{00000002-1583-49CB-9E3E-F511F708182B}"/>
              </c:ext>
            </c:extLst>
          </c:dPt>
          <c:dPt>
            <c:idx val="2"/>
            <c:bubble3D val="0"/>
            <c:spPr>
              <a:solidFill>
                <a:schemeClr val="accent2"/>
              </a:solidFill>
              <a:ln>
                <a:noFill/>
              </a:ln>
              <a:effectLst/>
            </c:spPr>
            <c:extLst>
              <c:ext xmlns:c16="http://schemas.microsoft.com/office/drawing/2014/chart" uri="{C3380CC4-5D6E-409C-BE32-E72D297353CC}">
                <c16:uniqueId val="{00000003-1583-49CB-9E3E-F511F70818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pivot!$O$4:$O$6</c:f>
              <c:strCache>
                <c:ptCount val="3"/>
                <c:pt idx="0">
                  <c:v>high</c:v>
                </c:pt>
                <c:pt idx="1">
                  <c:v>low</c:v>
                </c:pt>
                <c:pt idx="2">
                  <c:v>medium</c:v>
                </c:pt>
              </c:strCache>
            </c:strRef>
          </c:cat>
          <c:val>
            <c:numRef>
              <c:f>pivot!$P$4:$P$6</c:f>
              <c:numCache>
                <c:formatCode>General</c:formatCode>
                <c:ptCount val="3"/>
                <c:pt idx="0">
                  <c:v>202</c:v>
                </c:pt>
                <c:pt idx="1">
                  <c:v>279</c:v>
                </c:pt>
                <c:pt idx="2">
                  <c:v>519</c:v>
                </c:pt>
              </c:numCache>
            </c:numRef>
          </c:val>
          <c:extLst>
            <c:ext xmlns:c16="http://schemas.microsoft.com/office/drawing/2014/chart" uri="{C3380CC4-5D6E-409C-BE32-E72D297353CC}">
              <c16:uniqueId val="{00000000-1583-49CB-9E3E-F511F70818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[150323002_M.T.Keskin_150323058_F.Aydın_150324824_İ.Z.Yaşar_150322039_R.Sağlam.xlsx]pivot!time to failure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698C4"/>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698C4"/>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98C4"/>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49825171596744E-2"/>
          <c:y val="5.0483587232892313E-2"/>
          <c:w val="0.87789308478471795"/>
          <c:h val="0.70089396061629727"/>
        </c:manualLayout>
      </c:layout>
      <c:barChart>
        <c:barDir val="col"/>
        <c:grouping val="clustered"/>
        <c:varyColors val="0"/>
        <c:ser>
          <c:idx val="0"/>
          <c:order val="0"/>
          <c:tx>
            <c:strRef>
              <c:f>pivot!$T$3</c:f>
              <c:strCache>
                <c:ptCount val="1"/>
                <c:pt idx="0">
                  <c:v>Toplam</c:v>
                </c:pt>
              </c:strCache>
            </c:strRef>
          </c:tx>
          <c:spPr>
            <a:solidFill>
              <a:srgbClr val="B698C4"/>
            </a:solidFill>
            <a:ln>
              <a:solidFill>
                <a:schemeClr val="tx1">
                  <a:lumMod val="95000"/>
                  <a:lumOff val="5000"/>
                </a:schemeClr>
              </a:solidFill>
            </a:ln>
            <a:effectLst/>
          </c:spPr>
          <c:invertIfNegative val="0"/>
          <c:cat>
            <c:strRef>
              <c:f>pivot!$S$4:$S$22</c:f>
              <c:strCache>
                <c:ptCount val="18"/>
                <c:pt idx="0">
                  <c:v>18000-19000</c:v>
                </c:pt>
                <c:pt idx="1">
                  <c:v>0-1000</c:v>
                </c:pt>
                <c:pt idx="2">
                  <c:v>1000-2000</c:v>
                </c:pt>
                <c:pt idx="3">
                  <c:v>2000-3000</c:v>
                </c:pt>
                <c:pt idx="4">
                  <c:v>3000-4000</c:v>
                </c:pt>
                <c:pt idx="5">
                  <c:v>4000-5000</c:v>
                </c:pt>
                <c:pt idx="6">
                  <c:v>5000-6000</c:v>
                </c:pt>
                <c:pt idx="7">
                  <c:v>6000-7000</c:v>
                </c:pt>
                <c:pt idx="8">
                  <c:v>7000-8000</c:v>
                </c:pt>
                <c:pt idx="9">
                  <c:v>8000-9000</c:v>
                </c:pt>
                <c:pt idx="10">
                  <c:v>9000-10000</c:v>
                </c:pt>
                <c:pt idx="11">
                  <c:v>10000-11000</c:v>
                </c:pt>
                <c:pt idx="12">
                  <c:v>11000-12000</c:v>
                </c:pt>
                <c:pt idx="13">
                  <c:v>12000-13000</c:v>
                </c:pt>
                <c:pt idx="14">
                  <c:v>13000-14000</c:v>
                </c:pt>
                <c:pt idx="15">
                  <c:v>14000-15000</c:v>
                </c:pt>
                <c:pt idx="16">
                  <c:v>15000-16000</c:v>
                </c:pt>
                <c:pt idx="17">
                  <c:v>17000-18000</c:v>
                </c:pt>
              </c:strCache>
            </c:strRef>
          </c:cat>
          <c:val>
            <c:numRef>
              <c:f>pivot!$T$4:$T$22</c:f>
              <c:numCache>
                <c:formatCode>General</c:formatCode>
                <c:ptCount val="18"/>
                <c:pt idx="0">
                  <c:v>1</c:v>
                </c:pt>
                <c:pt idx="1">
                  <c:v>250</c:v>
                </c:pt>
                <c:pt idx="2">
                  <c:v>113</c:v>
                </c:pt>
                <c:pt idx="3">
                  <c:v>68</c:v>
                </c:pt>
                <c:pt idx="4">
                  <c:v>64</c:v>
                </c:pt>
                <c:pt idx="5">
                  <c:v>52</c:v>
                </c:pt>
                <c:pt idx="6">
                  <c:v>76</c:v>
                </c:pt>
                <c:pt idx="7">
                  <c:v>61</c:v>
                </c:pt>
                <c:pt idx="8">
                  <c:v>65</c:v>
                </c:pt>
                <c:pt idx="9">
                  <c:v>53</c:v>
                </c:pt>
                <c:pt idx="10">
                  <c:v>58</c:v>
                </c:pt>
                <c:pt idx="11">
                  <c:v>40</c:v>
                </c:pt>
                <c:pt idx="12">
                  <c:v>27</c:v>
                </c:pt>
                <c:pt idx="13">
                  <c:v>32</c:v>
                </c:pt>
                <c:pt idx="14">
                  <c:v>19</c:v>
                </c:pt>
                <c:pt idx="15">
                  <c:v>14</c:v>
                </c:pt>
                <c:pt idx="16">
                  <c:v>6</c:v>
                </c:pt>
                <c:pt idx="17">
                  <c:v>1</c:v>
                </c:pt>
              </c:numCache>
            </c:numRef>
          </c:val>
          <c:extLst>
            <c:ext xmlns:c16="http://schemas.microsoft.com/office/drawing/2014/chart" uri="{C3380CC4-5D6E-409C-BE32-E72D297353CC}">
              <c16:uniqueId val="{00000000-1FF2-4EC1-8199-E03E4E0A2225}"/>
            </c:ext>
          </c:extLst>
        </c:ser>
        <c:dLbls>
          <c:showLegendKey val="0"/>
          <c:showVal val="0"/>
          <c:showCatName val="0"/>
          <c:showSerName val="0"/>
          <c:showPercent val="0"/>
          <c:showBubbleSize val="0"/>
        </c:dLbls>
        <c:gapWidth val="0"/>
        <c:overlap val="-27"/>
        <c:axId val="1267293055"/>
        <c:axId val="1267293535"/>
      </c:barChart>
      <c:catAx>
        <c:axId val="126729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67293535"/>
        <c:crosses val="autoZero"/>
        <c:auto val="1"/>
        <c:lblAlgn val="ctr"/>
        <c:lblOffset val="100"/>
        <c:noMultiLvlLbl val="0"/>
      </c:catAx>
      <c:valAx>
        <c:axId val="126729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672930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816827057201589"/>
          <c:y val="0.11090283234420328"/>
          <c:w val="0.29742309786215171"/>
          <c:h val="0.69752248489626045"/>
        </c:manualLayout>
      </c:layout>
      <c:doughnutChart>
        <c:varyColors val="1"/>
        <c:ser>
          <c:idx val="0"/>
          <c:order val="0"/>
          <c:spPr>
            <a:ln>
              <a:noFill/>
            </a:ln>
          </c:spPr>
          <c:dPt>
            <c:idx val="0"/>
            <c:bubble3D val="0"/>
            <c:spPr>
              <a:solidFill>
                <a:schemeClr val="accent6"/>
              </a:solidFill>
              <a:ln w="19050">
                <a:noFill/>
              </a:ln>
              <a:effectLst/>
            </c:spPr>
            <c:extLst>
              <c:ext xmlns:c16="http://schemas.microsoft.com/office/drawing/2014/chart" uri="{C3380CC4-5D6E-409C-BE32-E72D297353CC}">
                <c16:uniqueId val="{00000001-C330-4246-BBE7-D959929042C0}"/>
              </c:ext>
            </c:extLst>
          </c:dPt>
          <c:dPt>
            <c:idx val="1"/>
            <c:bubble3D val="0"/>
            <c:spPr>
              <a:solidFill>
                <a:schemeClr val="accent2"/>
              </a:solidFill>
              <a:ln w="19050">
                <a:noFill/>
              </a:ln>
              <a:effectLst/>
            </c:spPr>
            <c:extLst>
              <c:ext xmlns:c16="http://schemas.microsoft.com/office/drawing/2014/chart" uri="{C3380CC4-5D6E-409C-BE32-E72D297353CC}">
                <c16:uniqueId val="{00000003-C330-4246-BBE7-D959929042C0}"/>
              </c:ext>
            </c:extLst>
          </c:dPt>
          <c:dPt>
            <c:idx val="2"/>
            <c:bubble3D val="0"/>
            <c:spPr>
              <a:solidFill>
                <a:srgbClr val="C00000"/>
              </a:solidFill>
              <a:ln w="19050">
                <a:noFill/>
              </a:ln>
              <a:effectLst/>
            </c:spPr>
            <c:extLst>
              <c:ext xmlns:c16="http://schemas.microsoft.com/office/drawing/2014/chart" uri="{C3380CC4-5D6E-409C-BE32-E72D297353CC}">
                <c16:uniqueId val="{00000005-C330-4246-BBE7-D959929042C0}"/>
              </c:ext>
            </c:extLst>
          </c:dPt>
          <c:dPt>
            <c:idx val="3"/>
            <c:bubble3D val="0"/>
            <c:spPr>
              <a:noFill/>
              <a:ln w="19050">
                <a:noFill/>
              </a:ln>
              <a:effectLst/>
            </c:spPr>
            <c:extLst>
              <c:ext xmlns:c16="http://schemas.microsoft.com/office/drawing/2014/chart" uri="{C3380CC4-5D6E-409C-BE32-E72D297353CC}">
                <c16:uniqueId val="{00000007-C330-4246-BBE7-D959929042C0}"/>
              </c:ext>
            </c:extLst>
          </c:dPt>
          <c:val>
            <c:numRef>
              <c:f>pivot!$AN$4:$AN$7</c:f>
              <c:numCache>
                <c:formatCode>General</c:formatCode>
                <c:ptCount val="4"/>
                <c:pt idx="0">
                  <c:v>333</c:v>
                </c:pt>
                <c:pt idx="1">
                  <c:v>333</c:v>
                </c:pt>
                <c:pt idx="2">
                  <c:v>334</c:v>
                </c:pt>
                <c:pt idx="3">
                  <c:v>1000</c:v>
                </c:pt>
              </c:numCache>
            </c:numRef>
          </c:val>
          <c:extLst>
            <c:ext xmlns:c16="http://schemas.microsoft.com/office/drawing/2014/chart" uri="{C3380CC4-5D6E-409C-BE32-E72D297353CC}">
              <c16:uniqueId val="{00000008-C330-4246-BBE7-D959929042C0}"/>
            </c:ext>
          </c:extLst>
        </c:ser>
        <c:dLbls>
          <c:showLegendKey val="0"/>
          <c:showVal val="0"/>
          <c:showCatName val="0"/>
          <c:showSerName val="0"/>
          <c:showPercent val="0"/>
          <c:showBubbleSize val="0"/>
          <c:showLeaderLines val="1"/>
        </c:dLbls>
        <c:firstSliceAng val="270"/>
        <c:holeSize val="50"/>
      </c:doughnutChart>
      <c:pieChart>
        <c:varyColors val="1"/>
        <c:ser>
          <c:idx val="1"/>
          <c:order val="1"/>
          <c:tx>
            <c:v>needle</c:v>
          </c:tx>
          <c:dPt>
            <c:idx val="0"/>
            <c:bubble3D val="0"/>
            <c:spPr>
              <a:noFill/>
              <a:ln w="19050">
                <a:noFill/>
              </a:ln>
              <a:effectLst/>
            </c:spPr>
            <c:extLst>
              <c:ext xmlns:c16="http://schemas.microsoft.com/office/drawing/2014/chart" uri="{C3380CC4-5D6E-409C-BE32-E72D297353CC}">
                <c16:uniqueId val="{0000000A-C330-4246-BBE7-D959929042C0}"/>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C-C330-4246-BBE7-D959929042C0}"/>
              </c:ext>
            </c:extLst>
          </c:dPt>
          <c:dPt>
            <c:idx val="2"/>
            <c:bubble3D val="0"/>
            <c:spPr>
              <a:noFill/>
              <a:ln w="19050">
                <a:noFill/>
              </a:ln>
              <a:effectLst/>
            </c:spPr>
            <c:extLst>
              <c:ext xmlns:c16="http://schemas.microsoft.com/office/drawing/2014/chart" uri="{C3380CC4-5D6E-409C-BE32-E72D297353CC}">
                <c16:uniqueId val="{0000000E-C330-4246-BBE7-D959929042C0}"/>
              </c:ext>
            </c:extLst>
          </c:dPt>
          <c:val>
            <c:numRef>
              <c:f>pivot!$AQ$3:$AQ$5</c:f>
              <c:numCache>
                <c:formatCode>General</c:formatCode>
                <c:ptCount val="3"/>
                <c:pt idx="0">
                  <c:v>557.74599999999998</c:v>
                </c:pt>
                <c:pt idx="1">
                  <c:v>50</c:v>
                </c:pt>
                <c:pt idx="2">
                  <c:v>1392.2539999999999</c:v>
                </c:pt>
              </c:numCache>
            </c:numRef>
          </c:val>
          <c:extLst>
            <c:ext xmlns:c16="http://schemas.microsoft.com/office/drawing/2014/chart" uri="{C3380CC4-5D6E-409C-BE32-E72D297353CC}">
              <c16:uniqueId val="{0000000F-C330-4246-BBE7-D959929042C0}"/>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985277241985494E-2"/>
          <c:y val="4.6296296296296294E-2"/>
          <c:w val="0.87793557005779577"/>
          <c:h val="0.89814814814814814"/>
        </c:manualLayout>
      </c:layout>
      <c:scatterChart>
        <c:scatterStyle val="lineMarker"/>
        <c:varyColors val="0"/>
        <c:ser>
          <c:idx val="0"/>
          <c:order val="0"/>
          <c:spPr>
            <a:ln w="19050" cap="rnd">
              <a:noFill/>
              <a:round/>
            </a:ln>
            <a:effectLst/>
          </c:spPr>
          <c:marker>
            <c:symbol val="circle"/>
            <c:size val="5"/>
            <c:spPr>
              <a:solidFill>
                <a:srgbClr val="B698C4"/>
              </a:solidFill>
              <a:ln w="9525">
                <a:noFill/>
              </a:ln>
              <a:effectLst/>
            </c:spPr>
          </c:marker>
          <c:trendline>
            <c:spPr>
              <a:ln w="19050" cap="rnd">
                <a:solidFill>
                  <a:schemeClr val="accent1"/>
                </a:solidFill>
                <a:prstDash val="sysDot"/>
              </a:ln>
              <a:effectLst/>
            </c:spPr>
            <c:trendlineType val="exp"/>
            <c:dispRSqr val="1"/>
            <c:dispEq val="0"/>
            <c:trendlineLbl>
              <c:layout>
                <c:manualLayout>
                  <c:x val="-3.9687757147549303E-2"/>
                  <c:y val="-4.7302423861698981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trendlineLbl>
          </c:trendline>
          <c:xVal>
            <c:numRef>
              <c:f>pivot!$AD$4:$AD$22</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pivot!$AE$4:$AE$22</c:f>
              <c:numCache>
                <c:formatCode>General</c:formatCode>
                <c:ptCount val="19"/>
                <c:pt idx="0">
                  <c:v>0.82456140350877194</c:v>
                </c:pt>
                <c:pt idx="1">
                  <c:v>1.5483870967741935</c:v>
                </c:pt>
                <c:pt idx="2">
                  <c:v>2.6181818181818182</c:v>
                </c:pt>
                <c:pt idx="3">
                  <c:v>3.3877551020408165</c:v>
                </c:pt>
                <c:pt idx="4">
                  <c:v>4.1904761904761907</c:v>
                </c:pt>
                <c:pt idx="5">
                  <c:v>5.2372881355932206</c:v>
                </c:pt>
                <c:pt idx="6">
                  <c:v>6.895833333333333</c:v>
                </c:pt>
                <c:pt idx="7">
                  <c:v>8.304347826086957</c:v>
                </c:pt>
                <c:pt idx="8">
                  <c:v>9.7200000000000006</c:v>
                </c:pt>
                <c:pt idx="9">
                  <c:v>12.611111111111111</c:v>
                </c:pt>
                <c:pt idx="10">
                  <c:v>17.585365853658537</c:v>
                </c:pt>
                <c:pt idx="11">
                  <c:v>17.471698113207548</c:v>
                </c:pt>
                <c:pt idx="12">
                  <c:v>21.62</c:v>
                </c:pt>
                <c:pt idx="13">
                  <c:v>30.679245283018869</c:v>
                </c:pt>
                <c:pt idx="14">
                  <c:v>40.470588235294116</c:v>
                </c:pt>
                <c:pt idx="15">
                  <c:v>54.433962264150942</c:v>
                </c:pt>
                <c:pt idx="16">
                  <c:v>68.358208955223887</c:v>
                </c:pt>
                <c:pt idx="17">
                  <c:v>79.178571428571431</c:v>
                </c:pt>
                <c:pt idx="18">
                  <c:v>100.05555555555556</c:v>
                </c:pt>
              </c:numCache>
            </c:numRef>
          </c:yVal>
          <c:smooth val="0"/>
          <c:extLst>
            <c:ext xmlns:c16="http://schemas.microsoft.com/office/drawing/2014/chart" uri="{C3380CC4-5D6E-409C-BE32-E72D297353CC}">
              <c16:uniqueId val="{00000000-BB52-4765-9D7D-88E585A4BFC1}"/>
            </c:ext>
          </c:extLst>
        </c:ser>
        <c:dLbls>
          <c:showLegendKey val="0"/>
          <c:showVal val="0"/>
          <c:showCatName val="0"/>
          <c:showSerName val="0"/>
          <c:showPercent val="0"/>
          <c:showBubbleSize val="0"/>
        </c:dLbls>
        <c:axId val="1643019888"/>
        <c:axId val="1643020368"/>
      </c:scatterChart>
      <c:valAx>
        <c:axId val="164301988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43020368"/>
        <c:crosses val="autoZero"/>
        <c:crossBetween val="midCat"/>
      </c:valAx>
      <c:valAx>
        <c:axId val="164302036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4301988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b="1"/>
              <a:t>Failure</a:t>
            </a:r>
            <a:r>
              <a:rPr lang="tr-TR" b="1" baseline="0"/>
              <a:t> Probability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59122626471146"/>
          <c:y val="0.21552624970635648"/>
          <c:w val="0.81516611648232185"/>
          <c:h val="0.57683482100447803"/>
        </c:manualLayout>
      </c:layout>
      <c:scatterChart>
        <c:scatterStyle val="lineMarker"/>
        <c:varyColors val="0"/>
        <c:ser>
          <c:idx val="0"/>
          <c:order val="0"/>
          <c:spPr>
            <a:ln w="19050" cap="rnd">
              <a:noFill/>
              <a:round/>
            </a:ln>
            <a:effectLst/>
          </c:spPr>
          <c:marker>
            <c:symbol val="circle"/>
            <c:size val="5"/>
            <c:spPr>
              <a:solidFill>
                <a:srgbClr val="C00000"/>
              </a:solidFill>
              <a:ln w="9525">
                <a:solidFill>
                  <a:srgbClr val="C00000"/>
                </a:solidFill>
              </a:ln>
              <a:effectLst/>
            </c:spPr>
          </c:marker>
          <c:trendline>
            <c:spPr>
              <a:ln w="19050" cap="rnd">
                <a:solidFill>
                  <a:schemeClr val="accent1"/>
                </a:solidFill>
                <a:prstDash val="sysDot"/>
              </a:ln>
              <a:effectLst/>
            </c:spPr>
            <c:trendlineType val="linear"/>
            <c:dispRSqr val="0"/>
            <c:dispEq val="0"/>
          </c:trendline>
          <c:trendline>
            <c:spPr>
              <a:ln w="34925" cap="rnd">
                <a:solidFill>
                  <a:schemeClr val="tx1">
                    <a:lumMod val="95000"/>
                    <a:lumOff val="5000"/>
                  </a:schemeClr>
                </a:solidFill>
                <a:prstDash val="sysDot"/>
              </a:ln>
              <a:effectLst/>
            </c:spPr>
            <c:trendlineType val="linear"/>
            <c:dispRSqr val="1"/>
            <c:dispEq val="1"/>
            <c:trendlineLbl>
              <c:layout>
                <c:manualLayout>
                  <c:x val="7.2989085688710015E-2"/>
                  <c:y val="-0.3242359237703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100" baseline="0">
                        <a:solidFill>
                          <a:schemeClr val="tx1"/>
                        </a:solidFill>
                      </a:rPr>
                      <a:t>y = 5E-05x + 0,0148</a:t>
                    </a:r>
                    <a:br>
                      <a:rPr lang="en-US" sz="1100" baseline="0">
                        <a:solidFill>
                          <a:schemeClr val="tx1"/>
                        </a:solidFill>
                      </a:rPr>
                    </a:br>
                    <a:r>
                      <a:rPr lang="en-US" sz="1100" baseline="0">
                        <a:solidFill>
                          <a:schemeClr val="tx1"/>
                        </a:solidFill>
                      </a:rPr>
                      <a:t>R² = 0,2269</a:t>
                    </a:r>
                    <a:endParaRPr lang="en-US" sz="1400">
                      <a:solidFill>
                        <a:schemeClr val="tx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pivot!$EV$4:$EV$162</c:f>
              <c:numCache>
                <c:formatCode>General</c:formatCode>
                <c:ptCount val="159"/>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pt idx="56">
                  <c:v>71</c:v>
                </c:pt>
                <c:pt idx="57">
                  <c:v>72</c:v>
                </c:pt>
                <c:pt idx="58">
                  <c:v>73</c:v>
                </c:pt>
                <c:pt idx="59">
                  <c:v>74</c:v>
                </c:pt>
                <c:pt idx="60">
                  <c:v>75</c:v>
                </c:pt>
                <c:pt idx="61">
                  <c:v>76</c:v>
                </c:pt>
                <c:pt idx="62">
                  <c:v>77</c:v>
                </c:pt>
                <c:pt idx="63">
                  <c:v>78</c:v>
                </c:pt>
                <c:pt idx="64">
                  <c:v>79</c:v>
                </c:pt>
                <c:pt idx="65">
                  <c:v>80</c:v>
                </c:pt>
                <c:pt idx="66">
                  <c:v>81</c:v>
                </c:pt>
                <c:pt idx="67">
                  <c:v>82</c:v>
                </c:pt>
                <c:pt idx="68">
                  <c:v>83</c:v>
                </c:pt>
                <c:pt idx="69">
                  <c:v>84</c:v>
                </c:pt>
                <c:pt idx="70">
                  <c:v>85</c:v>
                </c:pt>
                <c:pt idx="71">
                  <c:v>86</c:v>
                </c:pt>
                <c:pt idx="72">
                  <c:v>87</c:v>
                </c:pt>
                <c:pt idx="73">
                  <c:v>88</c:v>
                </c:pt>
                <c:pt idx="74">
                  <c:v>89</c:v>
                </c:pt>
                <c:pt idx="75">
                  <c:v>90</c:v>
                </c:pt>
                <c:pt idx="76">
                  <c:v>91</c:v>
                </c:pt>
                <c:pt idx="77">
                  <c:v>92</c:v>
                </c:pt>
                <c:pt idx="78">
                  <c:v>93</c:v>
                </c:pt>
                <c:pt idx="79">
                  <c:v>94</c:v>
                </c:pt>
                <c:pt idx="80">
                  <c:v>95</c:v>
                </c:pt>
                <c:pt idx="81">
                  <c:v>96</c:v>
                </c:pt>
                <c:pt idx="82">
                  <c:v>97</c:v>
                </c:pt>
                <c:pt idx="83">
                  <c:v>98</c:v>
                </c:pt>
                <c:pt idx="84">
                  <c:v>99</c:v>
                </c:pt>
                <c:pt idx="85">
                  <c:v>100</c:v>
                </c:pt>
                <c:pt idx="86">
                  <c:v>101</c:v>
                </c:pt>
                <c:pt idx="87">
                  <c:v>102</c:v>
                </c:pt>
                <c:pt idx="88">
                  <c:v>103</c:v>
                </c:pt>
                <c:pt idx="89">
                  <c:v>104</c:v>
                </c:pt>
                <c:pt idx="90">
                  <c:v>105</c:v>
                </c:pt>
                <c:pt idx="91">
                  <c:v>106</c:v>
                </c:pt>
                <c:pt idx="92">
                  <c:v>107</c:v>
                </c:pt>
                <c:pt idx="93">
                  <c:v>108</c:v>
                </c:pt>
                <c:pt idx="94">
                  <c:v>109</c:v>
                </c:pt>
                <c:pt idx="95">
                  <c:v>110</c:v>
                </c:pt>
                <c:pt idx="96">
                  <c:v>111</c:v>
                </c:pt>
                <c:pt idx="97">
                  <c:v>112</c:v>
                </c:pt>
                <c:pt idx="98">
                  <c:v>113</c:v>
                </c:pt>
                <c:pt idx="99">
                  <c:v>114</c:v>
                </c:pt>
                <c:pt idx="100">
                  <c:v>115</c:v>
                </c:pt>
                <c:pt idx="101">
                  <c:v>117</c:v>
                </c:pt>
                <c:pt idx="102">
                  <c:v>118</c:v>
                </c:pt>
                <c:pt idx="103">
                  <c:v>119</c:v>
                </c:pt>
                <c:pt idx="104">
                  <c:v>120</c:v>
                </c:pt>
                <c:pt idx="105">
                  <c:v>121</c:v>
                </c:pt>
                <c:pt idx="106">
                  <c:v>123</c:v>
                </c:pt>
                <c:pt idx="107">
                  <c:v>124</c:v>
                </c:pt>
                <c:pt idx="108">
                  <c:v>125</c:v>
                </c:pt>
                <c:pt idx="109">
                  <c:v>126</c:v>
                </c:pt>
                <c:pt idx="110">
                  <c:v>127</c:v>
                </c:pt>
                <c:pt idx="111">
                  <c:v>128</c:v>
                </c:pt>
                <c:pt idx="112">
                  <c:v>129</c:v>
                </c:pt>
                <c:pt idx="113">
                  <c:v>130</c:v>
                </c:pt>
                <c:pt idx="114">
                  <c:v>131</c:v>
                </c:pt>
                <c:pt idx="115">
                  <c:v>132</c:v>
                </c:pt>
                <c:pt idx="116">
                  <c:v>133</c:v>
                </c:pt>
                <c:pt idx="117">
                  <c:v>134</c:v>
                </c:pt>
                <c:pt idx="118">
                  <c:v>135</c:v>
                </c:pt>
                <c:pt idx="119">
                  <c:v>137</c:v>
                </c:pt>
                <c:pt idx="120">
                  <c:v>138</c:v>
                </c:pt>
                <c:pt idx="121">
                  <c:v>139</c:v>
                </c:pt>
                <c:pt idx="122">
                  <c:v>140</c:v>
                </c:pt>
                <c:pt idx="123">
                  <c:v>141</c:v>
                </c:pt>
                <c:pt idx="124">
                  <c:v>142</c:v>
                </c:pt>
                <c:pt idx="125">
                  <c:v>143</c:v>
                </c:pt>
                <c:pt idx="126">
                  <c:v>144</c:v>
                </c:pt>
                <c:pt idx="127">
                  <c:v>145</c:v>
                </c:pt>
                <c:pt idx="128">
                  <c:v>146</c:v>
                </c:pt>
                <c:pt idx="129">
                  <c:v>147</c:v>
                </c:pt>
                <c:pt idx="130">
                  <c:v>148</c:v>
                </c:pt>
                <c:pt idx="131">
                  <c:v>149</c:v>
                </c:pt>
                <c:pt idx="132">
                  <c:v>150</c:v>
                </c:pt>
                <c:pt idx="133">
                  <c:v>152</c:v>
                </c:pt>
                <c:pt idx="134">
                  <c:v>153</c:v>
                </c:pt>
                <c:pt idx="135">
                  <c:v>154</c:v>
                </c:pt>
                <c:pt idx="136">
                  <c:v>155</c:v>
                </c:pt>
                <c:pt idx="137">
                  <c:v>156</c:v>
                </c:pt>
                <c:pt idx="138">
                  <c:v>157</c:v>
                </c:pt>
                <c:pt idx="139">
                  <c:v>158</c:v>
                </c:pt>
                <c:pt idx="140">
                  <c:v>159</c:v>
                </c:pt>
                <c:pt idx="141">
                  <c:v>160</c:v>
                </c:pt>
                <c:pt idx="142">
                  <c:v>161</c:v>
                </c:pt>
                <c:pt idx="143">
                  <c:v>162</c:v>
                </c:pt>
                <c:pt idx="144">
                  <c:v>163</c:v>
                </c:pt>
                <c:pt idx="145">
                  <c:v>164</c:v>
                </c:pt>
                <c:pt idx="146">
                  <c:v>165</c:v>
                </c:pt>
                <c:pt idx="147">
                  <c:v>167</c:v>
                </c:pt>
                <c:pt idx="148">
                  <c:v>168</c:v>
                </c:pt>
                <c:pt idx="149">
                  <c:v>169</c:v>
                </c:pt>
                <c:pt idx="150">
                  <c:v>170</c:v>
                </c:pt>
                <c:pt idx="151">
                  <c:v>171</c:v>
                </c:pt>
                <c:pt idx="152">
                  <c:v>172</c:v>
                </c:pt>
                <c:pt idx="153">
                  <c:v>173</c:v>
                </c:pt>
                <c:pt idx="154">
                  <c:v>174</c:v>
                </c:pt>
                <c:pt idx="155">
                  <c:v>176</c:v>
                </c:pt>
                <c:pt idx="156">
                  <c:v>177</c:v>
                </c:pt>
                <c:pt idx="157">
                  <c:v>178</c:v>
                </c:pt>
                <c:pt idx="158">
                  <c:v>179</c:v>
                </c:pt>
              </c:numCache>
            </c:numRef>
          </c:xVal>
          <c:yVal>
            <c:numRef>
              <c:f>pivot!$EW$4:$EW$162</c:f>
              <c:numCache>
                <c:formatCode>0.00%</c:formatCode>
                <c:ptCount val="159"/>
                <c:pt idx="0">
                  <c:v>1.8765543748586931E-2</c:v>
                </c:pt>
                <c:pt idx="1">
                  <c:v>1.8325922576431279E-2</c:v>
                </c:pt>
                <c:pt idx="2">
                  <c:v>1.5076494083955084E-2</c:v>
                </c:pt>
                <c:pt idx="3">
                  <c:v>1.9952520913407192E-2</c:v>
                </c:pt>
                <c:pt idx="4">
                  <c:v>1.4938147992635894E-2</c:v>
                </c:pt>
                <c:pt idx="5">
                  <c:v>1.2083301931821036E-2</c:v>
                </c:pt>
                <c:pt idx="6">
                  <c:v>1.6008490968925062E-2</c:v>
                </c:pt>
                <c:pt idx="7">
                  <c:v>1.4511685549442729E-2</c:v>
                </c:pt>
                <c:pt idx="8">
                  <c:v>1.2246589795764564E-2</c:v>
                </c:pt>
                <c:pt idx="9">
                  <c:v>1.302714167285725E-2</c:v>
                </c:pt>
                <c:pt idx="10">
                  <c:v>1.6466953048458813E-2</c:v>
                </c:pt>
                <c:pt idx="11">
                  <c:v>1.8426407415781144E-2</c:v>
                </c:pt>
                <c:pt idx="12">
                  <c:v>1.9768822066470723E-2</c:v>
                </c:pt>
                <c:pt idx="13">
                  <c:v>1.6589418946416461E-2</c:v>
                </c:pt>
                <c:pt idx="14">
                  <c:v>1.6527243952068733E-2</c:v>
                </c:pt>
                <c:pt idx="15">
                  <c:v>1.1749189840982742E-2</c:v>
                </c:pt>
                <c:pt idx="16">
                  <c:v>1.7527426978026121E-2</c:v>
                </c:pt>
                <c:pt idx="17">
                  <c:v>1.451377898359585E-2</c:v>
                </c:pt>
                <c:pt idx="18">
                  <c:v>1.5675634938578643E-2</c:v>
                </c:pt>
                <c:pt idx="19">
                  <c:v>1.3678498756500115E-2</c:v>
                </c:pt>
                <c:pt idx="20">
                  <c:v>2.065501760279061E-2</c:v>
                </c:pt>
                <c:pt idx="21">
                  <c:v>1.7408998417363781E-2</c:v>
                </c:pt>
                <c:pt idx="22">
                  <c:v>1.589095959432835E-2</c:v>
                </c:pt>
                <c:pt idx="23">
                  <c:v>1.8121184716255935E-2</c:v>
                </c:pt>
                <c:pt idx="24">
                  <c:v>1.3490089682719119E-2</c:v>
                </c:pt>
                <c:pt idx="25">
                  <c:v>1.7734004069635993E-2</c:v>
                </c:pt>
                <c:pt idx="26">
                  <c:v>1.6730725751752207E-2</c:v>
                </c:pt>
                <c:pt idx="27">
                  <c:v>1.5619112216444344E-2</c:v>
                </c:pt>
                <c:pt idx="28">
                  <c:v>1.7851759740749113E-2</c:v>
                </c:pt>
                <c:pt idx="29">
                  <c:v>2.1202301102821109E-2</c:v>
                </c:pt>
                <c:pt idx="30">
                  <c:v>1.5939407641872037E-2</c:v>
                </c:pt>
                <c:pt idx="31">
                  <c:v>1.6262843218529405E-2</c:v>
                </c:pt>
                <c:pt idx="32">
                  <c:v>1.8490466500866685E-2</c:v>
                </c:pt>
                <c:pt idx="33">
                  <c:v>1.9808073956841761E-2</c:v>
                </c:pt>
                <c:pt idx="34">
                  <c:v>1.7936543823950563E-2</c:v>
                </c:pt>
                <c:pt idx="35">
                  <c:v>2.081166628984852E-2</c:v>
                </c:pt>
                <c:pt idx="36">
                  <c:v>1.8367791259493723E-2</c:v>
                </c:pt>
                <c:pt idx="37">
                  <c:v>1.4921998643454669E-2</c:v>
                </c:pt>
                <c:pt idx="38">
                  <c:v>2.2046760233511306E-2</c:v>
                </c:pt>
                <c:pt idx="39">
                  <c:v>1.7542140829502346E-2</c:v>
                </c:pt>
                <c:pt idx="40">
                  <c:v>1.5710625195137971E-2</c:v>
                </c:pt>
                <c:pt idx="41">
                  <c:v>1.5901725827115836E-2</c:v>
                </c:pt>
                <c:pt idx="42">
                  <c:v>1.7524735419829251E-2</c:v>
                </c:pt>
                <c:pt idx="43">
                  <c:v>1.5438239505614588E-2</c:v>
                </c:pt>
                <c:pt idx="44">
                  <c:v>1.5513132112442537E-2</c:v>
                </c:pt>
                <c:pt idx="45">
                  <c:v>1.7898862009194359E-2</c:v>
                </c:pt>
                <c:pt idx="46">
                  <c:v>1.5317657698394755E-2</c:v>
                </c:pt>
                <c:pt idx="47">
                  <c:v>1.9240914334742058E-2</c:v>
                </c:pt>
                <c:pt idx="48">
                  <c:v>1.6456186815671327E-2</c:v>
                </c:pt>
                <c:pt idx="49">
                  <c:v>1.6489118821844811E-2</c:v>
                </c:pt>
                <c:pt idx="50">
                  <c:v>2.0367020875725377E-2</c:v>
                </c:pt>
                <c:pt idx="51">
                  <c:v>1.4765888268036131E-2</c:v>
                </c:pt>
                <c:pt idx="52">
                  <c:v>1.8347903635039062E-2</c:v>
                </c:pt>
                <c:pt idx="53">
                  <c:v>1.7436631748184994E-2</c:v>
                </c:pt>
                <c:pt idx="54">
                  <c:v>1.7094983294395457E-2</c:v>
                </c:pt>
                <c:pt idx="55">
                  <c:v>1.873087647901123E-2</c:v>
                </c:pt>
                <c:pt idx="56">
                  <c:v>1.9644786092898235E-2</c:v>
                </c:pt>
                <c:pt idx="57">
                  <c:v>2.1632501821287717E-2</c:v>
                </c:pt>
                <c:pt idx="58">
                  <c:v>1.7404811549057538E-2</c:v>
                </c:pt>
                <c:pt idx="59">
                  <c:v>1.8548873313738789E-2</c:v>
                </c:pt>
                <c:pt idx="60">
                  <c:v>1.8522061253239189E-2</c:v>
                </c:pt>
                <c:pt idx="61">
                  <c:v>1.8478219911070917E-2</c:v>
                </c:pt>
                <c:pt idx="62">
                  <c:v>1.7394867736830206E-2</c:v>
                </c:pt>
                <c:pt idx="63">
                  <c:v>1.4888749983375674E-2</c:v>
                </c:pt>
                <c:pt idx="64">
                  <c:v>1.9573989956083556E-2</c:v>
                </c:pt>
                <c:pt idx="65">
                  <c:v>1.9286808852714346E-2</c:v>
                </c:pt>
                <c:pt idx="66">
                  <c:v>1.4452688768763832E-2</c:v>
                </c:pt>
                <c:pt idx="67">
                  <c:v>1.5850341534266472E-2</c:v>
                </c:pt>
                <c:pt idx="68">
                  <c:v>1.8254745815225126E-2</c:v>
                </c:pt>
                <c:pt idx="69">
                  <c:v>1.5537468284472583E-2</c:v>
                </c:pt>
                <c:pt idx="70">
                  <c:v>2.0357600422036326E-2</c:v>
                </c:pt>
                <c:pt idx="71">
                  <c:v>1.9877157283894793E-2</c:v>
                </c:pt>
                <c:pt idx="72">
                  <c:v>1.7672771120657169E-2</c:v>
                </c:pt>
                <c:pt idx="73">
                  <c:v>1.8443154889006122E-2</c:v>
                </c:pt>
                <c:pt idx="74">
                  <c:v>1.937787323837516E-2</c:v>
                </c:pt>
                <c:pt idx="75">
                  <c:v>2.6427512749013993E-2</c:v>
                </c:pt>
                <c:pt idx="76">
                  <c:v>2.916572462129776E-2</c:v>
                </c:pt>
                <c:pt idx="77">
                  <c:v>1.8087271082975358E-2</c:v>
                </c:pt>
                <c:pt idx="78">
                  <c:v>2.0244554977767729E-2</c:v>
                </c:pt>
                <c:pt idx="79">
                  <c:v>2.0913407189690255E-2</c:v>
                </c:pt>
                <c:pt idx="80">
                  <c:v>1.4025171452257141E-2</c:v>
                </c:pt>
                <c:pt idx="81">
                  <c:v>1.2491521591679856E-2</c:v>
                </c:pt>
                <c:pt idx="82">
                  <c:v>2.0552738391309496E-2</c:v>
                </c:pt>
                <c:pt idx="83">
                  <c:v>1.7729293842791469E-2</c:v>
                </c:pt>
                <c:pt idx="84">
                  <c:v>2.5209134071896903E-2</c:v>
                </c:pt>
                <c:pt idx="85">
                  <c:v>1.9971361820785287E-2</c:v>
                </c:pt>
                <c:pt idx="86">
                  <c:v>1.6090134900896828E-2</c:v>
                </c:pt>
                <c:pt idx="87">
                  <c:v>1.7022759816112745E-2</c:v>
                </c:pt>
                <c:pt idx="88">
                  <c:v>2.476448865777376E-2</c:v>
                </c:pt>
                <c:pt idx="89">
                  <c:v>2.5585952219458887E-2</c:v>
                </c:pt>
                <c:pt idx="90">
                  <c:v>1.8495490742834172E-2</c:v>
                </c:pt>
                <c:pt idx="91">
                  <c:v>2.0054261813248923E-2</c:v>
                </c:pt>
                <c:pt idx="92">
                  <c:v>1.7701032481724319E-2</c:v>
                </c:pt>
                <c:pt idx="93">
                  <c:v>2.134405650118967E-2</c:v>
                </c:pt>
                <c:pt idx="94">
                  <c:v>2.5812043107996081E-2</c:v>
                </c:pt>
                <c:pt idx="95">
                  <c:v>1.5995930364006331E-2</c:v>
                </c:pt>
                <c:pt idx="96">
                  <c:v>2.1817770743839022E-2</c:v>
                </c:pt>
                <c:pt idx="97">
                  <c:v>2.0279096641294247E-2</c:v>
                </c:pt>
                <c:pt idx="98">
                  <c:v>1.5920566734493932E-2</c:v>
                </c:pt>
                <c:pt idx="99">
                  <c:v>1.8982214183435077E-2</c:v>
                </c:pt>
                <c:pt idx="100">
                  <c:v>1.5958248549250133E-2</c:v>
                </c:pt>
                <c:pt idx="101">
                  <c:v>1.3301680608938127E-2</c:v>
                </c:pt>
                <c:pt idx="102">
                  <c:v>1.878438465596503E-2</c:v>
                </c:pt>
                <c:pt idx="103">
                  <c:v>9.0624764488657777E-3</c:v>
                </c:pt>
                <c:pt idx="104" formatCode="General">
                  <c:v>2.0222573919159947E-2</c:v>
                </c:pt>
                <c:pt idx="105" formatCode="General">
                  <c:v>2.6301906699826665E-2</c:v>
                </c:pt>
                <c:pt idx="106" formatCode="General">
                  <c:v>1.6504634863215011E-2</c:v>
                </c:pt>
                <c:pt idx="107" formatCode="General">
                  <c:v>1.8464089230537342E-2</c:v>
                </c:pt>
                <c:pt idx="108" formatCode="General">
                  <c:v>1.5267415278719823E-2</c:v>
                </c:pt>
                <c:pt idx="109" formatCode="General">
                  <c:v>3.1841133468987863E-2</c:v>
                </c:pt>
                <c:pt idx="110" formatCode="General">
                  <c:v>2.80917929007461E-2</c:v>
                </c:pt>
                <c:pt idx="111" formatCode="General">
                  <c:v>2.112065717084935E-2</c:v>
                </c:pt>
                <c:pt idx="112" formatCode="General">
                  <c:v>1.1756726203933981E-2</c:v>
                </c:pt>
                <c:pt idx="113" formatCode="General">
                  <c:v>2.0197452709322477E-2</c:v>
                </c:pt>
                <c:pt idx="114" formatCode="General">
                  <c:v>2.5096088627628306E-2</c:v>
                </c:pt>
                <c:pt idx="115" formatCode="General">
                  <c:v>2.1196020800361745E-2</c:v>
                </c:pt>
                <c:pt idx="116" formatCode="General">
                  <c:v>2.0951089004446453E-2</c:v>
                </c:pt>
                <c:pt idx="117" formatCode="General">
                  <c:v>1.4639385032783179E-2</c:v>
                </c:pt>
                <c:pt idx="118" formatCode="General">
                  <c:v>1.7927123370261512E-2</c:v>
                </c:pt>
                <c:pt idx="119" formatCode="General">
                  <c:v>2.8185997437636598E-2</c:v>
                </c:pt>
                <c:pt idx="120" formatCode="General">
                  <c:v>2.6821915743462203E-2</c:v>
                </c:pt>
                <c:pt idx="121" formatCode="General">
                  <c:v>1.8953952822367923E-2</c:v>
                </c:pt>
                <c:pt idx="122" formatCode="General">
                  <c:v>2.4549702313663425E-2</c:v>
                </c:pt>
                <c:pt idx="123" formatCode="General">
                  <c:v>2.219458889140101E-2</c:v>
                </c:pt>
                <c:pt idx="124" formatCode="General">
                  <c:v>2.7319315698244029E-2</c:v>
                </c:pt>
                <c:pt idx="125" formatCode="General">
                  <c:v>2.6050694601452009E-2</c:v>
                </c:pt>
                <c:pt idx="126" formatCode="General">
                  <c:v>2.6641043032632448E-2</c:v>
                </c:pt>
                <c:pt idx="127" formatCode="General">
                  <c:v>2.6716406662144851E-2</c:v>
                </c:pt>
                <c:pt idx="128" formatCode="General">
                  <c:v>2.2370437360263271E-2</c:v>
                </c:pt>
                <c:pt idx="129" formatCode="General">
                  <c:v>1.8181475619865856E-2</c:v>
                </c:pt>
                <c:pt idx="130" formatCode="General">
                  <c:v>1.7831034742633207E-2</c:v>
                </c:pt>
                <c:pt idx="131" formatCode="General">
                  <c:v>2.0920943552641492E-2</c:v>
                </c:pt>
                <c:pt idx="132" formatCode="General">
                  <c:v>2.0423543597859674E-2</c:v>
                </c:pt>
                <c:pt idx="133" formatCode="General">
                  <c:v>2.6829452106413448E-2</c:v>
                </c:pt>
                <c:pt idx="134" formatCode="General">
                  <c:v>1.8137513502650287E-2</c:v>
                </c:pt>
                <c:pt idx="135" formatCode="General">
                  <c:v>3.2255633431306052E-2</c:v>
                </c:pt>
                <c:pt idx="136" formatCode="General">
                  <c:v>2.4405255357097994E-2</c:v>
                </c:pt>
                <c:pt idx="137" formatCode="General">
                  <c:v>2.4555982616122792E-2</c:v>
                </c:pt>
                <c:pt idx="138" formatCode="General">
                  <c:v>2.9090360991785365E-2</c:v>
                </c:pt>
                <c:pt idx="139" formatCode="General">
                  <c:v>1.8030748360841058E-2</c:v>
                </c:pt>
                <c:pt idx="140" formatCode="General">
                  <c:v>2.6264224885070464E-2</c:v>
                </c:pt>
                <c:pt idx="141" formatCode="General">
                  <c:v>2.3777225111161353E-2</c:v>
                </c:pt>
                <c:pt idx="142" formatCode="General">
                  <c:v>1.5355339513150955E-2</c:v>
                </c:pt>
                <c:pt idx="143" formatCode="General">
                  <c:v>2.4549702313663428E-2</c:v>
                </c:pt>
                <c:pt idx="144" formatCode="General">
                  <c:v>3.0465747230386621E-2</c:v>
                </c:pt>
                <c:pt idx="145" formatCode="General">
                  <c:v>1.6407738768127643E-2</c:v>
                </c:pt>
                <c:pt idx="146" formatCode="General">
                  <c:v>1.4808953199186075E-2</c:v>
                </c:pt>
                <c:pt idx="147" formatCode="General">
                  <c:v>1.9489034591905947E-2</c:v>
                </c:pt>
                <c:pt idx="148" formatCode="General">
                  <c:v>1.5750998568091038E-2</c:v>
                </c:pt>
                <c:pt idx="149" formatCode="General">
                  <c:v>2.1252543522496042E-2</c:v>
                </c:pt>
                <c:pt idx="150" formatCode="General">
                  <c:v>3.7304996608636669E-2</c:v>
                </c:pt>
                <c:pt idx="151" formatCode="General">
                  <c:v>2.307383123571231E-2</c:v>
                </c:pt>
                <c:pt idx="152" formatCode="General">
                  <c:v>2.6108114509651927E-2</c:v>
                </c:pt>
                <c:pt idx="153" formatCode="General">
                  <c:v>3.4667269575702764E-3</c:v>
                </c:pt>
                <c:pt idx="154" formatCode="General">
                  <c:v>2.2232270706157211E-2</c:v>
                </c:pt>
                <c:pt idx="155" formatCode="General">
                  <c:v>2.4643906850553919E-2</c:v>
                </c:pt>
                <c:pt idx="156" formatCode="General">
                  <c:v>2.5314643153214262E-2</c:v>
                </c:pt>
                <c:pt idx="157" formatCode="General">
                  <c:v>2.2693872936920642E-2</c:v>
                </c:pt>
                <c:pt idx="158" formatCode="General">
                  <c:v>2.667872484738865E-2</c:v>
                </c:pt>
              </c:numCache>
            </c:numRef>
          </c:yVal>
          <c:smooth val="0"/>
          <c:extLst>
            <c:ext xmlns:c16="http://schemas.microsoft.com/office/drawing/2014/chart" uri="{C3380CC4-5D6E-409C-BE32-E72D297353CC}">
              <c16:uniqueId val="{00000002-FF67-43BC-B8C2-D52BC0550B21}"/>
            </c:ext>
          </c:extLst>
        </c:ser>
        <c:dLbls>
          <c:showLegendKey val="0"/>
          <c:showVal val="0"/>
          <c:showCatName val="0"/>
          <c:showSerName val="0"/>
          <c:showPercent val="0"/>
          <c:showBubbleSize val="0"/>
        </c:dLbls>
        <c:axId val="1450866863"/>
        <c:axId val="1450867823"/>
      </c:scatterChart>
      <c:valAx>
        <c:axId val="1450866863"/>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Maintenance</a:t>
                </a:r>
                <a:r>
                  <a:rPr lang="tr-TR" baseline="0"/>
                  <a:t> Interval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67823"/>
        <c:crosses val="autoZero"/>
        <c:crossBetween val="midCat"/>
      </c:valAx>
      <c:valAx>
        <c:axId val="145086782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Failure</a:t>
                </a:r>
                <a:r>
                  <a:rPr lang="tr-TR" baseline="0"/>
                  <a:t> Probability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6686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Average Failure Probability by Maintenance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E60000"/>
              </a:solidFill>
              <a:ln>
                <a:noFill/>
              </a:ln>
              <a:effectLst/>
            </c:spPr>
            <c:extLst>
              <c:ext xmlns:c16="http://schemas.microsoft.com/office/drawing/2014/chart" uri="{C3380CC4-5D6E-409C-BE32-E72D297353CC}">
                <c16:uniqueId val="{00000001-7B5D-4BDA-B0CF-28EAA5086212}"/>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7B5D-4BDA-B0CF-28EAA5086212}"/>
              </c:ext>
            </c:extLst>
          </c:dPt>
          <c:dPt>
            <c:idx val="2"/>
            <c:invertIfNegative val="0"/>
            <c:bubble3D val="0"/>
            <c:spPr>
              <a:solidFill>
                <a:srgbClr val="92D050"/>
              </a:solidFill>
              <a:ln>
                <a:noFill/>
              </a:ln>
              <a:effectLst/>
            </c:spPr>
            <c:extLst>
              <c:ext xmlns:c16="http://schemas.microsoft.com/office/drawing/2014/chart" uri="{C3380CC4-5D6E-409C-BE32-E72D297353CC}">
                <c16:uniqueId val="{00000003-7B5D-4BDA-B0CF-28EAA5086212}"/>
              </c:ext>
            </c:extLst>
          </c:dPt>
          <c:cat>
            <c:strRef>
              <c:f>pivot!$EE$4:$EE$6</c:f>
              <c:strCache>
                <c:ptCount val="3"/>
                <c:pt idx="0">
                  <c:v>Corrective</c:v>
                </c:pt>
                <c:pt idx="1">
                  <c:v>Predictive</c:v>
                </c:pt>
                <c:pt idx="2">
                  <c:v>Preventive</c:v>
                </c:pt>
              </c:strCache>
            </c:strRef>
          </c:cat>
          <c:val>
            <c:numRef>
              <c:f>pivot!$EF$4:$EF$6</c:f>
              <c:numCache>
                <c:formatCode>0.000%</c:formatCode>
                <c:ptCount val="3"/>
                <c:pt idx="0">
                  <c:v>1.8153591076946269E-2</c:v>
                </c:pt>
                <c:pt idx="1">
                  <c:v>1.8007434834500808E-2</c:v>
                </c:pt>
                <c:pt idx="2">
                  <c:v>1.880411744061547E-2</c:v>
                </c:pt>
              </c:numCache>
            </c:numRef>
          </c:val>
          <c:extLst>
            <c:ext xmlns:c16="http://schemas.microsoft.com/office/drawing/2014/chart" uri="{C3380CC4-5D6E-409C-BE32-E72D297353CC}">
              <c16:uniqueId val="{00000000-7B5D-4BDA-B0CF-28EAA5086212}"/>
            </c:ext>
          </c:extLst>
        </c:ser>
        <c:dLbls>
          <c:showLegendKey val="0"/>
          <c:showVal val="0"/>
          <c:showCatName val="0"/>
          <c:showSerName val="0"/>
          <c:showPercent val="0"/>
          <c:showBubbleSize val="0"/>
        </c:dLbls>
        <c:gapWidth val="219"/>
        <c:overlap val="-27"/>
        <c:axId val="2029438208"/>
        <c:axId val="2029436288"/>
      </c:barChart>
      <c:catAx>
        <c:axId val="202943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9436288"/>
        <c:crosses val="autoZero"/>
        <c:auto val="1"/>
        <c:lblAlgn val="ctr"/>
        <c:lblOffset val="100"/>
        <c:noMultiLvlLbl val="0"/>
      </c:catAx>
      <c:valAx>
        <c:axId val="2029436288"/>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38208"/>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CA626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pivot!$DJ$4:$DJ$7</c:f>
              <c:strCache>
                <c:ptCount val="4"/>
                <c:pt idx="0">
                  <c:v>Line D</c:v>
                </c:pt>
                <c:pt idx="1">
                  <c:v>Line C</c:v>
                </c:pt>
                <c:pt idx="2">
                  <c:v>Line B</c:v>
                </c:pt>
                <c:pt idx="3">
                  <c:v>Line A</c:v>
                </c:pt>
              </c:strCache>
            </c:strRef>
          </c:cat>
          <c:val>
            <c:numRef>
              <c:f>pivot!$DK$4:$DK$7</c:f>
              <c:numCache>
                <c:formatCode>General</c:formatCode>
                <c:ptCount val="4"/>
                <c:pt idx="0">
                  <c:v>4664689</c:v>
                </c:pt>
                <c:pt idx="1">
                  <c:v>3549624</c:v>
                </c:pt>
                <c:pt idx="2">
                  <c:v>4610503</c:v>
                </c:pt>
                <c:pt idx="3">
                  <c:v>3994777</c:v>
                </c:pt>
              </c:numCache>
            </c:numRef>
          </c:val>
          <c:extLst>
            <c:ext xmlns:c16="http://schemas.microsoft.com/office/drawing/2014/chart" uri="{C3380CC4-5D6E-409C-BE32-E72D297353CC}">
              <c16:uniqueId val="{00000000-D409-472F-B7F7-6974F9047944}"/>
            </c:ext>
          </c:extLst>
        </c:ser>
        <c:dLbls>
          <c:dLblPos val="outEnd"/>
          <c:showLegendKey val="0"/>
          <c:showVal val="1"/>
          <c:showCatName val="0"/>
          <c:showSerName val="0"/>
          <c:showPercent val="0"/>
          <c:showBubbleSize val="0"/>
        </c:dLbls>
        <c:gapWidth val="182"/>
        <c:axId val="1032585391"/>
        <c:axId val="1032586351"/>
      </c:barChart>
      <c:catAx>
        <c:axId val="103258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32586351"/>
        <c:crosses val="autoZero"/>
        <c:auto val="1"/>
        <c:lblAlgn val="ctr"/>
        <c:lblOffset val="100"/>
        <c:noMultiLvlLbl val="0"/>
      </c:catAx>
      <c:valAx>
        <c:axId val="1032586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0325853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[150323002_M.T.Keskin_150323058_F.Aydın_150324824_İ.Z.Yaşar_150322039_R.Sağlam.xlsx]pivot!costbreakdown</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936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936D"/>
          </a:solidFill>
          <a:ln w="19050">
            <a:noFill/>
          </a:ln>
          <a:effectLst/>
        </c:spPr>
      </c:pivotFmt>
      <c:pivotFmt>
        <c:idx val="7"/>
        <c:spPr>
          <a:solidFill>
            <a:srgbClr val="D95448"/>
          </a:solidFill>
          <a:ln w="19050">
            <a:noFill/>
          </a:ln>
          <a:effectLst/>
        </c:spPr>
      </c:pivotFmt>
      <c:pivotFmt>
        <c:idx val="8"/>
        <c:spPr>
          <a:solidFill>
            <a:srgbClr val="FF0000"/>
          </a:solidFill>
          <a:ln w="19050">
            <a:noFill/>
          </a:ln>
          <a:effectLst/>
        </c:spPr>
      </c:pivotFmt>
      <c:pivotFmt>
        <c:idx val="9"/>
        <c:spPr>
          <a:solidFill>
            <a:srgbClr val="FF936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936D"/>
          </a:solidFill>
          <a:ln w="19050">
            <a:noFill/>
          </a:ln>
          <a:effectLst/>
        </c:spPr>
      </c:pivotFmt>
      <c:pivotFmt>
        <c:idx val="11"/>
        <c:spPr>
          <a:solidFill>
            <a:srgbClr val="D95448"/>
          </a:solidFill>
          <a:ln w="19050">
            <a:noFill/>
          </a:ln>
          <a:effectLst/>
        </c:spPr>
      </c:pivotFmt>
      <c:pivotFmt>
        <c:idx val="12"/>
        <c:spPr>
          <a:solidFill>
            <a:srgbClr val="FF0000"/>
          </a:solidFill>
          <a:ln w="19050">
            <a:noFill/>
          </a:ln>
          <a:effectLst/>
        </c:spPr>
      </c:pivotFmt>
    </c:pivotFmts>
    <c:plotArea>
      <c:layout/>
      <c:pieChart>
        <c:varyColors val="1"/>
        <c:ser>
          <c:idx val="0"/>
          <c:order val="0"/>
          <c:tx>
            <c:strRef>
              <c:f>pivot!$DN$3</c:f>
              <c:strCache>
                <c:ptCount val="1"/>
                <c:pt idx="0">
                  <c:v>Toplam</c:v>
                </c:pt>
              </c:strCache>
            </c:strRef>
          </c:tx>
          <c:spPr>
            <a:solidFill>
              <a:srgbClr val="FF936D"/>
            </a:solidFill>
            <a:ln>
              <a:noFill/>
            </a:ln>
          </c:spPr>
          <c:dPt>
            <c:idx val="0"/>
            <c:bubble3D val="0"/>
            <c:spPr>
              <a:solidFill>
                <a:srgbClr val="FF936D"/>
              </a:solidFill>
              <a:ln w="19050">
                <a:noFill/>
              </a:ln>
              <a:effectLst/>
            </c:spPr>
            <c:extLst>
              <c:ext xmlns:c16="http://schemas.microsoft.com/office/drawing/2014/chart" uri="{C3380CC4-5D6E-409C-BE32-E72D297353CC}">
                <c16:uniqueId val="{00000001-1A43-49E3-A434-4D8EE2488C8C}"/>
              </c:ext>
            </c:extLst>
          </c:dPt>
          <c:dPt>
            <c:idx val="1"/>
            <c:bubble3D val="0"/>
            <c:spPr>
              <a:solidFill>
                <a:srgbClr val="D95448"/>
              </a:solidFill>
              <a:ln w="19050">
                <a:noFill/>
              </a:ln>
              <a:effectLst/>
            </c:spPr>
            <c:extLst>
              <c:ext xmlns:c16="http://schemas.microsoft.com/office/drawing/2014/chart" uri="{C3380CC4-5D6E-409C-BE32-E72D297353CC}">
                <c16:uniqueId val="{00000003-1A43-49E3-A434-4D8EE2488C8C}"/>
              </c:ext>
            </c:extLst>
          </c:dPt>
          <c:dPt>
            <c:idx val="2"/>
            <c:bubble3D val="0"/>
            <c:spPr>
              <a:solidFill>
                <a:srgbClr val="FF0000"/>
              </a:solidFill>
              <a:ln w="19050">
                <a:noFill/>
              </a:ln>
              <a:effectLst/>
            </c:spPr>
            <c:extLst>
              <c:ext xmlns:c16="http://schemas.microsoft.com/office/drawing/2014/chart" uri="{C3380CC4-5D6E-409C-BE32-E72D297353CC}">
                <c16:uniqueId val="{00000005-1A43-49E3-A434-4D8EE2488C8C}"/>
              </c:ext>
            </c:extLst>
          </c:dPt>
          <c:cat>
            <c:strRef>
              <c:f>pivot!$DM$4:$DM$6</c:f>
              <c:strCache>
                <c:ptCount val="3"/>
                <c:pt idx="0">
                  <c:v>Toplam DowntimeCost_USD</c:v>
                </c:pt>
                <c:pt idx="1">
                  <c:v>Toplam RepairCost_USD</c:v>
                </c:pt>
                <c:pt idx="2">
                  <c:v>Toplam SparePartCost_USD</c:v>
                </c:pt>
              </c:strCache>
            </c:strRef>
          </c:cat>
          <c:val>
            <c:numRef>
              <c:f>pivot!$DN$4:$DN$6</c:f>
              <c:numCache>
                <c:formatCode>General</c:formatCode>
                <c:ptCount val="3"/>
                <c:pt idx="0">
                  <c:v>14796571169</c:v>
                </c:pt>
                <c:pt idx="1">
                  <c:v>1371689016</c:v>
                </c:pt>
                <c:pt idx="2">
                  <c:v>500014357</c:v>
                </c:pt>
              </c:numCache>
            </c:numRef>
          </c:val>
          <c:extLst>
            <c:ext xmlns:c16="http://schemas.microsoft.com/office/drawing/2014/chart" uri="{C3380CC4-5D6E-409C-BE32-E72D297353CC}">
              <c16:uniqueId val="{00000006-1A43-49E3-A434-4D8EE2488C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rgbClr val="D95448"/>
              </a:solidFill>
              <a:ln w="9525">
                <a:solidFill>
                  <a:srgbClr val="D95448"/>
                </a:solidFill>
              </a:ln>
              <a:effectLst/>
            </c:spPr>
          </c:marker>
          <c:trendline>
            <c:spPr>
              <a:ln w="19050" cap="rnd">
                <a:solidFill>
                  <a:srgbClr val="452D1F"/>
                </a:solidFill>
                <a:prstDash val="solid"/>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452D1F"/>
                </a:solidFill>
                <a:prstDash val="solid"/>
              </a:ln>
              <a:effectLst/>
            </c:spPr>
            <c:trendlineType val="linear"/>
            <c:dispRSqr val="1"/>
            <c:dispEq val="1"/>
            <c:trendlineLbl>
              <c:layout>
                <c:manualLayout>
                  <c:x val="0.15796172353455817"/>
                  <c:y val="-0.696612715077281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og"/>
            <c:dispRSqr val="0"/>
            <c:dispEq val="0"/>
          </c:trendline>
          <c:xVal>
            <c:numRef>
              <c:f>pivot!$DV$4:$DV$1003</c:f>
              <c:numCache>
                <c:formatCode>General</c:formatCode>
                <c:ptCount val="1000"/>
                <c:pt idx="0">
                  <c:v>38239</c:v>
                </c:pt>
                <c:pt idx="1">
                  <c:v>5485</c:v>
                </c:pt>
                <c:pt idx="2">
                  <c:v>2537</c:v>
                </c:pt>
                <c:pt idx="3">
                  <c:v>4474</c:v>
                </c:pt>
                <c:pt idx="4">
                  <c:v>1013</c:v>
                </c:pt>
                <c:pt idx="5">
                  <c:v>337</c:v>
                </c:pt>
                <c:pt idx="6">
                  <c:v>948</c:v>
                </c:pt>
                <c:pt idx="7">
                  <c:v>1958</c:v>
                </c:pt>
                <c:pt idx="8">
                  <c:v>500</c:v>
                </c:pt>
                <c:pt idx="9">
                  <c:v>38102</c:v>
                </c:pt>
                <c:pt idx="10">
                  <c:v>27751</c:v>
                </c:pt>
                <c:pt idx="11">
                  <c:v>780</c:v>
                </c:pt>
                <c:pt idx="12">
                  <c:v>9586</c:v>
                </c:pt>
                <c:pt idx="13">
                  <c:v>512</c:v>
                </c:pt>
                <c:pt idx="14">
                  <c:v>2177</c:v>
                </c:pt>
                <c:pt idx="15">
                  <c:v>3766</c:v>
                </c:pt>
                <c:pt idx="16">
                  <c:v>0</c:v>
                </c:pt>
                <c:pt idx="17">
                  <c:v>5648</c:v>
                </c:pt>
                <c:pt idx="18">
                  <c:v>6826</c:v>
                </c:pt>
                <c:pt idx="19">
                  <c:v>324</c:v>
                </c:pt>
                <c:pt idx="20">
                  <c:v>55361</c:v>
                </c:pt>
                <c:pt idx="21">
                  <c:v>90</c:v>
                </c:pt>
                <c:pt idx="22">
                  <c:v>182</c:v>
                </c:pt>
                <c:pt idx="23">
                  <c:v>151</c:v>
                </c:pt>
                <c:pt idx="24">
                  <c:v>7072</c:v>
                </c:pt>
                <c:pt idx="25">
                  <c:v>4607</c:v>
                </c:pt>
                <c:pt idx="26">
                  <c:v>2466</c:v>
                </c:pt>
                <c:pt idx="27">
                  <c:v>1946</c:v>
                </c:pt>
                <c:pt idx="28">
                  <c:v>2109</c:v>
                </c:pt>
                <c:pt idx="29">
                  <c:v>432</c:v>
                </c:pt>
                <c:pt idx="30">
                  <c:v>15929</c:v>
                </c:pt>
                <c:pt idx="31">
                  <c:v>4259</c:v>
                </c:pt>
                <c:pt idx="32">
                  <c:v>16714</c:v>
                </c:pt>
                <c:pt idx="33">
                  <c:v>6499</c:v>
                </c:pt>
                <c:pt idx="34">
                  <c:v>1640</c:v>
                </c:pt>
                <c:pt idx="35">
                  <c:v>3032</c:v>
                </c:pt>
                <c:pt idx="36">
                  <c:v>6294</c:v>
                </c:pt>
                <c:pt idx="37">
                  <c:v>756</c:v>
                </c:pt>
                <c:pt idx="38">
                  <c:v>21105</c:v>
                </c:pt>
                <c:pt idx="39">
                  <c:v>15065</c:v>
                </c:pt>
                <c:pt idx="40">
                  <c:v>27006</c:v>
                </c:pt>
                <c:pt idx="41">
                  <c:v>19115</c:v>
                </c:pt>
                <c:pt idx="42">
                  <c:v>278</c:v>
                </c:pt>
                <c:pt idx="43">
                  <c:v>1606</c:v>
                </c:pt>
                <c:pt idx="44">
                  <c:v>10056</c:v>
                </c:pt>
                <c:pt idx="45">
                  <c:v>200</c:v>
                </c:pt>
                <c:pt idx="46">
                  <c:v>3164</c:v>
                </c:pt>
                <c:pt idx="47">
                  <c:v>672</c:v>
                </c:pt>
                <c:pt idx="48">
                  <c:v>11620</c:v>
                </c:pt>
                <c:pt idx="49">
                  <c:v>3853</c:v>
                </c:pt>
                <c:pt idx="50">
                  <c:v>1950</c:v>
                </c:pt>
                <c:pt idx="51">
                  <c:v>51076</c:v>
                </c:pt>
                <c:pt idx="52">
                  <c:v>4091</c:v>
                </c:pt>
                <c:pt idx="53">
                  <c:v>473</c:v>
                </c:pt>
                <c:pt idx="54">
                  <c:v>4600</c:v>
                </c:pt>
                <c:pt idx="55">
                  <c:v>447</c:v>
                </c:pt>
                <c:pt idx="56">
                  <c:v>1986</c:v>
                </c:pt>
                <c:pt idx="57">
                  <c:v>100</c:v>
                </c:pt>
                <c:pt idx="58">
                  <c:v>934</c:v>
                </c:pt>
                <c:pt idx="59">
                  <c:v>3601</c:v>
                </c:pt>
                <c:pt idx="60">
                  <c:v>537</c:v>
                </c:pt>
                <c:pt idx="61">
                  <c:v>2516</c:v>
                </c:pt>
                <c:pt idx="62">
                  <c:v>8102</c:v>
                </c:pt>
                <c:pt idx="63">
                  <c:v>40425</c:v>
                </c:pt>
                <c:pt idx="64">
                  <c:v>3372</c:v>
                </c:pt>
                <c:pt idx="65">
                  <c:v>2382</c:v>
                </c:pt>
                <c:pt idx="66">
                  <c:v>14427</c:v>
                </c:pt>
                <c:pt idx="67">
                  <c:v>5273</c:v>
                </c:pt>
                <c:pt idx="68">
                  <c:v>12267</c:v>
                </c:pt>
                <c:pt idx="69">
                  <c:v>3565</c:v>
                </c:pt>
                <c:pt idx="70">
                  <c:v>6701</c:v>
                </c:pt>
                <c:pt idx="71">
                  <c:v>835</c:v>
                </c:pt>
                <c:pt idx="72">
                  <c:v>217</c:v>
                </c:pt>
                <c:pt idx="73">
                  <c:v>1926</c:v>
                </c:pt>
                <c:pt idx="74">
                  <c:v>8872</c:v>
                </c:pt>
                <c:pt idx="75">
                  <c:v>13808</c:v>
                </c:pt>
                <c:pt idx="76">
                  <c:v>0</c:v>
                </c:pt>
                <c:pt idx="77">
                  <c:v>2370</c:v>
                </c:pt>
                <c:pt idx="78">
                  <c:v>678</c:v>
                </c:pt>
                <c:pt idx="79">
                  <c:v>179</c:v>
                </c:pt>
                <c:pt idx="80">
                  <c:v>6037</c:v>
                </c:pt>
                <c:pt idx="81">
                  <c:v>16188</c:v>
                </c:pt>
                <c:pt idx="82">
                  <c:v>266</c:v>
                </c:pt>
                <c:pt idx="83">
                  <c:v>1769</c:v>
                </c:pt>
                <c:pt idx="84">
                  <c:v>1075</c:v>
                </c:pt>
                <c:pt idx="85">
                  <c:v>5281</c:v>
                </c:pt>
                <c:pt idx="86">
                  <c:v>169</c:v>
                </c:pt>
                <c:pt idx="87">
                  <c:v>633</c:v>
                </c:pt>
                <c:pt idx="88">
                  <c:v>353</c:v>
                </c:pt>
                <c:pt idx="89">
                  <c:v>2571</c:v>
                </c:pt>
                <c:pt idx="90">
                  <c:v>247</c:v>
                </c:pt>
                <c:pt idx="91">
                  <c:v>4178</c:v>
                </c:pt>
                <c:pt idx="92">
                  <c:v>10453</c:v>
                </c:pt>
                <c:pt idx="93">
                  <c:v>3538</c:v>
                </c:pt>
                <c:pt idx="94">
                  <c:v>2736</c:v>
                </c:pt>
                <c:pt idx="95">
                  <c:v>1916</c:v>
                </c:pt>
                <c:pt idx="96">
                  <c:v>10852</c:v>
                </c:pt>
                <c:pt idx="97">
                  <c:v>450</c:v>
                </c:pt>
                <c:pt idx="98">
                  <c:v>1052</c:v>
                </c:pt>
                <c:pt idx="99">
                  <c:v>641</c:v>
                </c:pt>
                <c:pt idx="100">
                  <c:v>4597</c:v>
                </c:pt>
                <c:pt idx="101">
                  <c:v>4655</c:v>
                </c:pt>
                <c:pt idx="102">
                  <c:v>733</c:v>
                </c:pt>
                <c:pt idx="103">
                  <c:v>1046</c:v>
                </c:pt>
                <c:pt idx="104">
                  <c:v>517</c:v>
                </c:pt>
                <c:pt idx="105">
                  <c:v>9077</c:v>
                </c:pt>
                <c:pt idx="106">
                  <c:v>606</c:v>
                </c:pt>
                <c:pt idx="107">
                  <c:v>27211</c:v>
                </c:pt>
                <c:pt idx="108">
                  <c:v>857</c:v>
                </c:pt>
                <c:pt idx="109">
                  <c:v>2682</c:v>
                </c:pt>
                <c:pt idx="110">
                  <c:v>12701</c:v>
                </c:pt>
                <c:pt idx="111">
                  <c:v>2903</c:v>
                </c:pt>
                <c:pt idx="112">
                  <c:v>2696</c:v>
                </c:pt>
                <c:pt idx="113">
                  <c:v>1410</c:v>
                </c:pt>
                <c:pt idx="114">
                  <c:v>49</c:v>
                </c:pt>
                <c:pt idx="115">
                  <c:v>2568</c:v>
                </c:pt>
                <c:pt idx="116">
                  <c:v>227</c:v>
                </c:pt>
                <c:pt idx="117">
                  <c:v>3475</c:v>
                </c:pt>
                <c:pt idx="118">
                  <c:v>2032</c:v>
                </c:pt>
                <c:pt idx="119">
                  <c:v>4319</c:v>
                </c:pt>
                <c:pt idx="120">
                  <c:v>813</c:v>
                </c:pt>
                <c:pt idx="121">
                  <c:v>76</c:v>
                </c:pt>
                <c:pt idx="122">
                  <c:v>320</c:v>
                </c:pt>
                <c:pt idx="123">
                  <c:v>720</c:v>
                </c:pt>
                <c:pt idx="124">
                  <c:v>4189</c:v>
                </c:pt>
                <c:pt idx="125">
                  <c:v>1103</c:v>
                </c:pt>
                <c:pt idx="126">
                  <c:v>7997</c:v>
                </c:pt>
                <c:pt idx="127">
                  <c:v>1279</c:v>
                </c:pt>
                <c:pt idx="128">
                  <c:v>29956</c:v>
                </c:pt>
                <c:pt idx="129">
                  <c:v>40240</c:v>
                </c:pt>
                <c:pt idx="130">
                  <c:v>124</c:v>
                </c:pt>
                <c:pt idx="131">
                  <c:v>1644</c:v>
                </c:pt>
                <c:pt idx="132">
                  <c:v>3192</c:v>
                </c:pt>
                <c:pt idx="133">
                  <c:v>2367</c:v>
                </c:pt>
                <c:pt idx="134">
                  <c:v>22281</c:v>
                </c:pt>
                <c:pt idx="135">
                  <c:v>232</c:v>
                </c:pt>
                <c:pt idx="136">
                  <c:v>530</c:v>
                </c:pt>
                <c:pt idx="137">
                  <c:v>168</c:v>
                </c:pt>
                <c:pt idx="138">
                  <c:v>6036</c:v>
                </c:pt>
                <c:pt idx="139">
                  <c:v>2209</c:v>
                </c:pt>
                <c:pt idx="140">
                  <c:v>440</c:v>
                </c:pt>
                <c:pt idx="141">
                  <c:v>1566</c:v>
                </c:pt>
                <c:pt idx="142">
                  <c:v>157</c:v>
                </c:pt>
                <c:pt idx="143">
                  <c:v>1276</c:v>
                </c:pt>
                <c:pt idx="144">
                  <c:v>1424</c:v>
                </c:pt>
                <c:pt idx="145">
                  <c:v>3914</c:v>
                </c:pt>
                <c:pt idx="146">
                  <c:v>10174</c:v>
                </c:pt>
                <c:pt idx="147">
                  <c:v>587</c:v>
                </c:pt>
                <c:pt idx="148">
                  <c:v>68</c:v>
                </c:pt>
                <c:pt idx="149">
                  <c:v>35135</c:v>
                </c:pt>
                <c:pt idx="150">
                  <c:v>1674</c:v>
                </c:pt>
                <c:pt idx="151">
                  <c:v>558</c:v>
                </c:pt>
                <c:pt idx="152">
                  <c:v>4622</c:v>
                </c:pt>
                <c:pt idx="153">
                  <c:v>6224</c:v>
                </c:pt>
                <c:pt idx="154">
                  <c:v>5792</c:v>
                </c:pt>
                <c:pt idx="155">
                  <c:v>258</c:v>
                </c:pt>
                <c:pt idx="156">
                  <c:v>3223</c:v>
                </c:pt>
                <c:pt idx="157">
                  <c:v>213</c:v>
                </c:pt>
                <c:pt idx="158">
                  <c:v>612</c:v>
                </c:pt>
                <c:pt idx="159">
                  <c:v>3735</c:v>
                </c:pt>
                <c:pt idx="160">
                  <c:v>43493</c:v>
                </c:pt>
                <c:pt idx="161">
                  <c:v>7078</c:v>
                </c:pt>
                <c:pt idx="162">
                  <c:v>1131</c:v>
                </c:pt>
                <c:pt idx="163">
                  <c:v>1400</c:v>
                </c:pt>
                <c:pt idx="164">
                  <c:v>3784</c:v>
                </c:pt>
                <c:pt idx="165">
                  <c:v>12621</c:v>
                </c:pt>
                <c:pt idx="166">
                  <c:v>773</c:v>
                </c:pt>
                <c:pt idx="167">
                  <c:v>1193</c:v>
                </c:pt>
                <c:pt idx="168">
                  <c:v>1571</c:v>
                </c:pt>
                <c:pt idx="169">
                  <c:v>741</c:v>
                </c:pt>
                <c:pt idx="170">
                  <c:v>0</c:v>
                </c:pt>
                <c:pt idx="171">
                  <c:v>8201</c:v>
                </c:pt>
                <c:pt idx="172">
                  <c:v>666</c:v>
                </c:pt>
                <c:pt idx="173">
                  <c:v>0</c:v>
                </c:pt>
                <c:pt idx="174">
                  <c:v>370</c:v>
                </c:pt>
                <c:pt idx="175">
                  <c:v>7917</c:v>
                </c:pt>
                <c:pt idx="176">
                  <c:v>7330</c:v>
                </c:pt>
                <c:pt idx="177">
                  <c:v>3633</c:v>
                </c:pt>
                <c:pt idx="178">
                  <c:v>3225</c:v>
                </c:pt>
                <c:pt idx="179">
                  <c:v>0</c:v>
                </c:pt>
                <c:pt idx="180">
                  <c:v>344</c:v>
                </c:pt>
                <c:pt idx="181">
                  <c:v>120</c:v>
                </c:pt>
                <c:pt idx="182">
                  <c:v>1649</c:v>
                </c:pt>
                <c:pt idx="183">
                  <c:v>202</c:v>
                </c:pt>
                <c:pt idx="184">
                  <c:v>205</c:v>
                </c:pt>
                <c:pt idx="185">
                  <c:v>1451</c:v>
                </c:pt>
                <c:pt idx="186">
                  <c:v>338</c:v>
                </c:pt>
                <c:pt idx="187">
                  <c:v>1027</c:v>
                </c:pt>
                <c:pt idx="188">
                  <c:v>270</c:v>
                </c:pt>
                <c:pt idx="189">
                  <c:v>577</c:v>
                </c:pt>
                <c:pt idx="190">
                  <c:v>2534</c:v>
                </c:pt>
                <c:pt idx="191">
                  <c:v>907</c:v>
                </c:pt>
                <c:pt idx="192">
                  <c:v>19529</c:v>
                </c:pt>
                <c:pt idx="193">
                  <c:v>2852</c:v>
                </c:pt>
                <c:pt idx="194">
                  <c:v>990</c:v>
                </c:pt>
                <c:pt idx="195">
                  <c:v>20266</c:v>
                </c:pt>
                <c:pt idx="196">
                  <c:v>170</c:v>
                </c:pt>
                <c:pt idx="197">
                  <c:v>19232</c:v>
                </c:pt>
                <c:pt idx="198">
                  <c:v>3797</c:v>
                </c:pt>
                <c:pt idx="199">
                  <c:v>1593</c:v>
                </c:pt>
                <c:pt idx="200">
                  <c:v>648</c:v>
                </c:pt>
                <c:pt idx="201">
                  <c:v>1555</c:v>
                </c:pt>
                <c:pt idx="202">
                  <c:v>212</c:v>
                </c:pt>
                <c:pt idx="203">
                  <c:v>636</c:v>
                </c:pt>
                <c:pt idx="204">
                  <c:v>217</c:v>
                </c:pt>
                <c:pt idx="205">
                  <c:v>1925</c:v>
                </c:pt>
                <c:pt idx="206">
                  <c:v>4664</c:v>
                </c:pt>
                <c:pt idx="207">
                  <c:v>4897</c:v>
                </c:pt>
                <c:pt idx="208">
                  <c:v>1066</c:v>
                </c:pt>
                <c:pt idx="209">
                  <c:v>42470</c:v>
                </c:pt>
                <c:pt idx="210">
                  <c:v>4335</c:v>
                </c:pt>
                <c:pt idx="211">
                  <c:v>2284</c:v>
                </c:pt>
                <c:pt idx="212">
                  <c:v>1520</c:v>
                </c:pt>
                <c:pt idx="213">
                  <c:v>1740</c:v>
                </c:pt>
                <c:pt idx="214">
                  <c:v>650</c:v>
                </c:pt>
                <c:pt idx="215">
                  <c:v>183</c:v>
                </c:pt>
                <c:pt idx="216">
                  <c:v>824</c:v>
                </c:pt>
                <c:pt idx="217">
                  <c:v>1733</c:v>
                </c:pt>
                <c:pt idx="218">
                  <c:v>915</c:v>
                </c:pt>
                <c:pt idx="219">
                  <c:v>443</c:v>
                </c:pt>
                <c:pt idx="220">
                  <c:v>19040</c:v>
                </c:pt>
                <c:pt idx="221">
                  <c:v>2776</c:v>
                </c:pt>
                <c:pt idx="222">
                  <c:v>3197</c:v>
                </c:pt>
                <c:pt idx="223">
                  <c:v>81</c:v>
                </c:pt>
                <c:pt idx="224">
                  <c:v>8583</c:v>
                </c:pt>
                <c:pt idx="225">
                  <c:v>1264</c:v>
                </c:pt>
                <c:pt idx="226">
                  <c:v>119</c:v>
                </c:pt>
                <c:pt idx="227">
                  <c:v>656</c:v>
                </c:pt>
                <c:pt idx="228">
                  <c:v>973</c:v>
                </c:pt>
                <c:pt idx="229">
                  <c:v>9595</c:v>
                </c:pt>
                <c:pt idx="230">
                  <c:v>1054</c:v>
                </c:pt>
                <c:pt idx="231">
                  <c:v>940</c:v>
                </c:pt>
                <c:pt idx="232">
                  <c:v>1268</c:v>
                </c:pt>
                <c:pt idx="233">
                  <c:v>1007</c:v>
                </c:pt>
                <c:pt idx="234">
                  <c:v>2154</c:v>
                </c:pt>
                <c:pt idx="235">
                  <c:v>5506</c:v>
                </c:pt>
                <c:pt idx="236">
                  <c:v>870</c:v>
                </c:pt>
                <c:pt idx="237">
                  <c:v>448</c:v>
                </c:pt>
                <c:pt idx="238">
                  <c:v>146</c:v>
                </c:pt>
                <c:pt idx="239">
                  <c:v>1419</c:v>
                </c:pt>
                <c:pt idx="240">
                  <c:v>2095</c:v>
                </c:pt>
                <c:pt idx="241">
                  <c:v>4905</c:v>
                </c:pt>
                <c:pt idx="242">
                  <c:v>14156</c:v>
                </c:pt>
                <c:pt idx="243">
                  <c:v>2907</c:v>
                </c:pt>
                <c:pt idx="244">
                  <c:v>2828</c:v>
                </c:pt>
                <c:pt idx="245">
                  <c:v>408</c:v>
                </c:pt>
                <c:pt idx="246">
                  <c:v>2616</c:v>
                </c:pt>
                <c:pt idx="247">
                  <c:v>1007</c:v>
                </c:pt>
                <c:pt idx="248">
                  <c:v>2366</c:v>
                </c:pt>
                <c:pt idx="249">
                  <c:v>8601</c:v>
                </c:pt>
                <c:pt idx="250">
                  <c:v>1223</c:v>
                </c:pt>
                <c:pt idx="251">
                  <c:v>47236</c:v>
                </c:pt>
                <c:pt idx="252">
                  <c:v>469</c:v>
                </c:pt>
                <c:pt idx="253">
                  <c:v>10046</c:v>
                </c:pt>
                <c:pt idx="254">
                  <c:v>18731</c:v>
                </c:pt>
                <c:pt idx="255">
                  <c:v>8584</c:v>
                </c:pt>
                <c:pt idx="256">
                  <c:v>2884</c:v>
                </c:pt>
                <c:pt idx="257">
                  <c:v>291</c:v>
                </c:pt>
                <c:pt idx="258">
                  <c:v>1643</c:v>
                </c:pt>
                <c:pt idx="259">
                  <c:v>376</c:v>
                </c:pt>
                <c:pt idx="260">
                  <c:v>4688</c:v>
                </c:pt>
                <c:pt idx="261">
                  <c:v>586</c:v>
                </c:pt>
                <c:pt idx="262">
                  <c:v>664</c:v>
                </c:pt>
                <c:pt idx="263">
                  <c:v>2313</c:v>
                </c:pt>
                <c:pt idx="264">
                  <c:v>315</c:v>
                </c:pt>
                <c:pt idx="265">
                  <c:v>7676</c:v>
                </c:pt>
                <c:pt idx="266">
                  <c:v>478</c:v>
                </c:pt>
                <c:pt idx="267">
                  <c:v>3251</c:v>
                </c:pt>
                <c:pt idx="268">
                  <c:v>49342</c:v>
                </c:pt>
                <c:pt idx="269">
                  <c:v>3628</c:v>
                </c:pt>
                <c:pt idx="270">
                  <c:v>3312</c:v>
                </c:pt>
                <c:pt idx="271">
                  <c:v>47426</c:v>
                </c:pt>
                <c:pt idx="272">
                  <c:v>1888</c:v>
                </c:pt>
                <c:pt idx="273">
                  <c:v>1040</c:v>
                </c:pt>
                <c:pt idx="274">
                  <c:v>0</c:v>
                </c:pt>
                <c:pt idx="275">
                  <c:v>4632</c:v>
                </c:pt>
                <c:pt idx="276">
                  <c:v>1011</c:v>
                </c:pt>
                <c:pt idx="277">
                  <c:v>2192</c:v>
                </c:pt>
                <c:pt idx="278">
                  <c:v>180</c:v>
                </c:pt>
                <c:pt idx="279">
                  <c:v>13610</c:v>
                </c:pt>
                <c:pt idx="280">
                  <c:v>1005</c:v>
                </c:pt>
                <c:pt idx="281">
                  <c:v>92</c:v>
                </c:pt>
                <c:pt idx="282">
                  <c:v>2552</c:v>
                </c:pt>
                <c:pt idx="283">
                  <c:v>50827</c:v>
                </c:pt>
                <c:pt idx="284">
                  <c:v>2347</c:v>
                </c:pt>
                <c:pt idx="285">
                  <c:v>3518</c:v>
                </c:pt>
                <c:pt idx="286">
                  <c:v>4321</c:v>
                </c:pt>
                <c:pt idx="287">
                  <c:v>1294</c:v>
                </c:pt>
                <c:pt idx="288">
                  <c:v>6776</c:v>
                </c:pt>
                <c:pt idx="289">
                  <c:v>2573</c:v>
                </c:pt>
                <c:pt idx="290">
                  <c:v>33302</c:v>
                </c:pt>
                <c:pt idx="291">
                  <c:v>865</c:v>
                </c:pt>
                <c:pt idx="292">
                  <c:v>1268</c:v>
                </c:pt>
                <c:pt idx="293">
                  <c:v>2600</c:v>
                </c:pt>
                <c:pt idx="294">
                  <c:v>998</c:v>
                </c:pt>
                <c:pt idx="295">
                  <c:v>592</c:v>
                </c:pt>
                <c:pt idx="296">
                  <c:v>142</c:v>
                </c:pt>
                <c:pt idx="297">
                  <c:v>1309</c:v>
                </c:pt>
                <c:pt idx="298">
                  <c:v>29317</c:v>
                </c:pt>
                <c:pt idx="299">
                  <c:v>10376</c:v>
                </c:pt>
                <c:pt idx="300">
                  <c:v>217</c:v>
                </c:pt>
                <c:pt idx="301">
                  <c:v>429</c:v>
                </c:pt>
                <c:pt idx="302">
                  <c:v>467</c:v>
                </c:pt>
                <c:pt idx="303">
                  <c:v>152</c:v>
                </c:pt>
                <c:pt idx="304">
                  <c:v>345</c:v>
                </c:pt>
                <c:pt idx="305">
                  <c:v>225</c:v>
                </c:pt>
                <c:pt idx="306">
                  <c:v>2439</c:v>
                </c:pt>
                <c:pt idx="307">
                  <c:v>805</c:v>
                </c:pt>
                <c:pt idx="308">
                  <c:v>134</c:v>
                </c:pt>
                <c:pt idx="309">
                  <c:v>1530</c:v>
                </c:pt>
                <c:pt idx="310">
                  <c:v>477</c:v>
                </c:pt>
                <c:pt idx="311">
                  <c:v>5481</c:v>
                </c:pt>
                <c:pt idx="312">
                  <c:v>706</c:v>
                </c:pt>
                <c:pt idx="313">
                  <c:v>3501</c:v>
                </c:pt>
                <c:pt idx="314">
                  <c:v>1652</c:v>
                </c:pt>
                <c:pt idx="315">
                  <c:v>1767</c:v>
                </c:pt>
                <c:pt idx="316">
                  <c:v>13534</c:v>
                </c:pt>
                <c:pt idx="317">
                  <c:v>251</c:v>
                </c:pt>
                <c:pt idx="318">
                  <c:v>146</c:v>
                </c:pt>
                <c:pt idx="319">
                  <c:v>631</c:v>
                </c:pt>
                <c:pt idx="320">
                  <c:v>1971</c:v>
                </c:pt>
                <c:pt idx="321">
                  <c:v>912</c:v>
                </c:pt>
                <c:pt idx="322">
                  <c:v>224</c:v>
                </c:pt>
                <c:pt idx="323">
                  <c:v>3530</c:v>
                </c:pt>
                <c:pt idx="324">
                  <c:v>5771</c:v>
                </c:pt>
                <c:pt idx="325">
                  <c:v>2752</c:v>
                </c:pt>
                <c:pt idx="326">
                  <c:v>918</c:v>
                </c:pt>
                <c:pt idx="327">
                  <c:v>1465</c:v>
                </c:pt>
                <c:pt idx="328">
                  <c:v>332</c:v>
                </c:pt>
                <c:pt idx="329">
                  <c:v>3141</c:v>
                </c:pt>
                <c:pt idx="330">
                  <c:v>1711</c:v>
                </c:pt>
                <c:pt idx="331">
                  <c:v>1100</c:v>
                </c:pt>
                <c:pt idx="332">
                  <c:v>254</c:v>
                </c:pt>
                <c:pt idx="333">
                  <c:v>151</c:v>
                </c:pt>
                <c:pt idx="334">
                  <c:v>1912</c:v>
                </c:pt>
                <c:pt idx="335">
                  <c:v>3762</c:v>
                </c:pt>
                <c:pt idx="336">
                  <c:v>240</c:v>
                </c:pt>
                <c:pt idx="337">
                  <c:v>1460</c:v>
                </c:pt>
                <c:pt idx="338">
                  <c:v>2684</c:v>
                </c:pt>
                <c:pt idx="339">
                  <c:v>3573</c:v>
                </c:pt>
                <c:pt idx="340">
                  <c:v>283</c:v>
                </c:pt>
                <c:pt idx="341">
                  <c:v>2174</c:v>
                </c:pt>
                <c:pt idx="342">
                  <c:v>861</c:v>
                </c:pt>
                <c:pt idx="343">
                  <c:v>6831</c:v>
                </c:pt>
                <c:pt idx="344">
                  <c:v>4804</c:v>
                </c:pt>
                <c:pt idx="345">
                  <c:v>5236</c:v>
                </c:pt>
                <c:pt idx="346">
                  <c:v>9062</c:v>
                </c:pt>
                <c:pt idx="347">
                  <c:v>52968</c:v>
                </c:pt>
                <c:pt idx="348">
                  <c:v>2409</c:v>
                </c:pt>
                <c:pt idx="349">
                  <c:v>1989</c:v>
                </c:pt>
                <c:pt idx="350">
                  <c:v>9669</c:v>
                </c:pt>
                <c:pt idx="351">
                  <c:v>15584</c:v>
                </c:pt>
                <c:pt idx="352">
                  <c:v>2784</c:v>
                </c:pt>
                <c:pt idx="353">
                  <c:v>3283</c:v>
                </c:pt>
                <c:pt idx="354">
                  <c:v>441</c:v>
                </c:pt>
                <c:pt idx="355">
                  <c:v>1354</c:v>
                </c:pt>
                <c:pt idx="356">
                  <c:v>490</c:v>
                </c:pt>
                <c:pt idx="357">
                  <c:v>5762</c:v>
                </c:pt>
                <c:pt idx="358">
                  <c:v>3297</c:v>
                </c:pt>
                <c:pt idx="359">
                  <c:v>1025</c:v>
                </c:pt>
                <c:pt idx="360">
                  <c:v>2455</c:v>
                </c:pt>
                <c:pt idx="361">
                  <c:v>4110</c:v>
                </c:pt>
                <c:pt idx="362">
                  <c:v>782</c:v>
                </c:pt>
                <c:pt idx="363">
                  <c:v>2207</c:v>
                </c:pt>
                <c:pt idx="364">
                  <c:v>48980</c:v>
                </c:pt>
                <c:pt idx="365">
                  <c:v>792</c:v>
                </c:pt>
                <c:pt idx="366">
                  <c:v>272</c:v>
                </c:pt>
                <c:pt idx="367">
                  <c:v>2404</c:v>
                </c:pt>
                <c:pt idx="368">
                  <c:v>0</c:v>
                </c:pt>
                <c:pt idx="369">
                  <c:v>21068</c:v>
                </c:pt>
                <c:pt idx="370">
                  <c:v>219</c:v>
                </c:pt>
                <c:pt idx="371">
                  <c:v>2010</c:v>
                </c:pt>
                <c:pt idx="372">
                  <c:v>1328</c:v>
                </c:pt>
                <c:pt idx="373">
                  <c:v>566</c:v>
                </c:pt>
                <c:pt idx="374">
                  <c:v>252</c:v>
                </c:pt>
                <c:pt idx="375">
                  <c:v>328</c:v>
                </c:pt>
                <c:pt idx="376">
                  <c:v>38633</c:v>
                </c:pt>
                <c:pt idx="377">
                  <c:v>641</c:v>
                </c:pt>
                <c:pt idx="378">
                  <c:v>4000</c:v>
                </c:pt>
                <c:pt idx="379">
                  <c:v>6816</c:v>
                </c:pt>
                <c:pt idx="380">
                  <c:v>2270</c:v>
                </c:pt>
                <c:pt idx="381">
                  <c:v>327</c:v>
                </c:pt>
                <c:pt idx="382">
                  <c:v>777</c:v>
                </c:pt>
                <c:pt idx="383">
                  <c:v>21618</c:v>
                </c:pt>
                <c:pt idx="384">
                  <c:v>0</c:v>
                </c:pt>
                <c:pt idx="385">
                  <c:v>1856</c:v>
                </c:pt>
                <c:pt idx="386">
                  <c:v>853</c:v>
                </c:pt>
                <c:pt idx="387">
                  <c:v>4383</c:v>
                </c:pt>
                <c:pt idx="388">
                  <c:v>2352</c:v>
                </c:pt>
                <c:pt idx="389">
                  <c:v>702</c:v>
                </c:pt>
                <c:pt idx="390">
                  <c:v>12234</c:v>
                </c:pt>
                <c:pt idx="391">
                  <c:v>206</c:v>
                </c:pt>
                <c:pt idx="392">
                  <c:v>185</c:v>
                </c:pt>
                <c:pt idx="393">
                  <c:v>2265</c:v>
                </c:pt>
                <c:pt idx="394">
                  <c:v>2564</c:v>
                </c:pt>
                <c:pt idx="395">
                  <c:v>10098</c:v>
                </c:pt>
                <c:pt idx="396">
                  <c:v>33682</c:v>
                </c:pt>
                <c:pt idx="397">
                  <c:v>3683</c:v>
                </c:pt>
                <c:pt idx="398">
                  <c:v>56</c:v>
                </c:pt>
                <c:pt idx="399">
                  <c:v>13204</c:v>
                </c:pt>
                <c:pt idx="400">
                  <c:v>21850</c:v>
                </c:pt>
                <c:pt idx="401">
                  <c:v>3453</c:v>
                </c:pt>
                <c:pt idx="402">
                  <c:v>13214</c:v>
                </c:pt>
                <c:pt idx="403">
                  <c:v>8465</c:v>
                </c:pt>
                <c:pt idx="404">
                  <c:v>1511</c:v>
                </c:pt>
                <c:pt idx="405">
                  <c:v>469</c:v>
                </c:pt>
                <c:pt idx="406">
                  <c:v>3401</c:v>
                </c:pt>
                <c:pt idx="407">
                  <c:v>1271</c:v>
                </c:pt>
                <c:pt idx="408">
                  <c:v>4136</c:v>
                </c:pt>
                <c:pt idx="409">
                  <c:v>1060</c:v>
                </c:pt>
                <c:pt idx="410">
                  <c:v>25071</c:v>
                </c:pt>
                <c:pt idx="411">
                  <c:v>1603</c:v>
                </c:pt>
                <c:pt idx="412">
                  <c:v>3857</c:v>
                </c:pt>
                <c:pt idx="413">
                  <c:v>1585</c:v>
                </c:pt>
                <c:pt idx="414">
                  <c:v>767</c:v>
                </c:pt>
                <c:pt idx="415">
                  <c:v>1083</c:v>
                </c:pt>
                <c:pt idx="416">
                  <c:v>7646</c:v>
                </c:pt>
                <c:pt idx="417">
                  <c:v>2916</c:v>
                </c:pt>
                <c:pt idx="418">
                  <c:v>598</c:v>
                </c:pt>
                <c:pt idx="419">
                  <c:v>481</c:v>
                </c:pt>
                <c:pt idx="420">
                  <c:v>1553</c:v>
                </c:pt>
                <c:pt idx="421">
                  <c:v>1022</c:v>
                </c:pt>
                <c:pt idx="422">
                  <c:v>510</c:v>
                </c:pt>
                <c:pt idx="423">
                  <c:v>1219</c:v>
                </c:pt>
                <c:pt idx="424">
                  <c:v>1474</c:v>
                </c:pt>
                <c:pt idx="425">
                  <c:v>12105</c:v>
                </c:pt>
                <c:pt idx="426">
                  <c:v>2093</c:v>
                </c:pt>
                <c:pt idx="427">
                  <c:v>682</c:v>
                </c:pt>
                <c:pt idx="428">
                  <c:v>560</c:v>
                </c:pt>
                <c:pt idx="429">
                  <c:v>0</c:v>
                </c:pt>
                <c:pt idx="430">
                  <c:v>6656</c:v>
                </c:pt>
                <c:pt idx="431">
                  <c:v>2042</c:v>
                </c:pt>
                <c:pt idx="432">
                  <c:v>422</c:v>
                </c:pt>
                <c:pt idx="433">
                  <c:v>99</c:v>
                </c:pt>
                <c:pt idx="434">
                  <c:v>1139</c:v>
                </c:pt>
                <c:pt idx="435">
                  <c:v>1495</c:v>
                </c:pt>
                <c:pt idx="436">
                  <c:v>93</c:v>
                </c:pt>
                <c:pt idx="437">
                  <c:v>215</c:v>
                </c:pt>
                <c:pt idx="438">
                  <c:v>10118</c:v>
                </c:pt>
                <c:pt idx="439">
                  <c:v>27664</c:v>
                </c:pt>
                <c:pt idx="440">
                  <c:v>129</c:v>
                </c:pt>
                <c:pt idx="441">
                  <c:v>1635</c:v>
                </c:pt>
                <c:pt idx="442">
                  <c:v>26659</c:v>
                </c:pt>
                <c:pt idx="443">
                  <c:v>0</c:v>
                </c:pt>
                <c:pt idx="444">
                  <c:v>30822</c:v>
                </c:pt>
                <c:pt idx="445">
                  <c:v>127</c:v>
                </c:pt>
                <c:pt idx="446">
                  <c:v>1805</c:v>
                </c:pt>
                <c:pt idx="447">
                  <c:v>12350</c:v>
                </c:pt>
                <c:pt idx="448">
                  <c:v>3437</c:v>
                </c:pt>
                <c:pt idx="449">
                  <c:v>2603</c:v>
                </c:pt>
                <c:pt idx="450">
                  <c:v>4954</c:v>
                </c:pt>
                <c:pt idx="451">
                  <c:v>27160</c:v>
                </c:pt>
                <c:pt idx="452">
                  <c:v>628</c:v>
                </c:pt>
                <c:pt idx="453">
                  <c:v>1976</c:v>
                </c:pt>
                <c:pt idx="454">
                  <c:v>2364</c:v>
                </c:pt>
                <c:pt idx="455">
                  <c:v>1255</c:v>
                </c:pt>
                <c:pt idx="456">
                  <c:v>0</c:v>
                </c:pt>
                <c:pt idx="457">
                  <c:v>3492</c:v>
                </c:pt>
                <c:pt idx="458">
                  <c:v>1505</c:v>
                </c:pt>
                <c:pt idx="459">
                  <c:v>15668</c:v>
                </c:pt>
                <c:pt idx="460">
                  <c:v>632</c:v>
                </c:pt>
                <c:pt idx="461">
                  <c:v>8568</c:v>
                </c:pt>
                <c:pt idx="462">
                  <c:v>3167</c:v>
                </c:pt>
                <c:pt idx="463">
                  <c:v>165</c:v>
                </c:pt>
                <c:pt idx="464">
                  <c:v>1273</c:v>
                </c:pt>
                <c:pt idx="465">
                  <c:v>751</c:v>
                </c:pt>
                <c:pt idx="466">
                  <c:v>6835</c:v>
                </c:pt>
                <c:pt idx="467">
                  <c:v>45843</c:v>
                </c:pt>
                <c:pt idx="468">
                  <c:v>3700</c:v>
                </c:pt>
                <c:pt idx="469">
                  <c:v>13519</c:v>
                </c:pt>
                <c:pt idx="470">
                  <c:v>54011</c:v>
                </c:pt>
                <c:pt idx="471">
                  <c:v>1010</c:v>
                </c:pt>
                <c:pt idx="472">
                  <c:v>2752</c:v>
                </c:pt>
                <c:pt idx="473">
                  <c:v>3881</c:v>
                </c:pt>
                <c:pt idx="474">
                  <c:v>943</c:v>
                </c:pt>
                <c:pt idx="475">
                  <c:v>2569</c:v>
                </c:pt>
                <c:pt idx="476">
                  <c:v>1466</c:v>
                </c:pt>
                <c:pt idx="477">
                  <c:v>68</c:v>
                </c:pt>
                <c:pt idx="478">
                  <c:v>697</c:v>
                </c:pt>
                <c:pt idx="479">
                  <c:v>7112</c:v>
                </c:pt>
                <c:pt idx="480">
                  <c:v>5492</c:v>
                </c:pt>
                <c:pt idx="481">
                  <c:v>2176</c:v>
                </c:pt>
                <c:pt idx="482">
                  <c:v>1958</c:v>
                </c:pt>
                <c:pt idx="483">
                  <c:v>472</c:v>
                </c:pt>
                <c:pt idx="484">
                  <c:v>795</c:v>
                </c:pt>
                <c:pt idx="485">
                  <c:v>1643</c:v>
                </c:pt>
                <c:pt idx="486">
                  <c:v>807</c:v>
                </c:pt>
                <c:pt idx="487">
                  <c:v>1794</c:v>
                </c:pt>
                <c:pt idx="488">
                  <c:v>1249</c:v>
                </c:pt>
                <c:pt idx="489">
                  <c:v>1157</c:v>
                </c:pt>
                <c:pt idx="490">
                  <c:v>11492</c:v>
                </c:pt>
                <c:pt idx="491">
                  <c:v>7506</c:v>
                </c:pt>
                <c:pt idx="492">
                  <c:v>19373</c:v>
                </c:pt>
                <c:pt idx="493">
                  <c:v>7652</c:v>
                </c:pt>
                <c:pt idx="494">
                  <c:v>1594</c:v>
                </c:pt>
                <c:pt idx="495">
                  <c:v>186</c:v>
                </c:pt>
                <c:pt idx="496">
                  <c:v>1237</c:v>
                </c:pt>
                <c:pt idx="497">
                  <c:v>1563</c:v>
                </c:pt>
                <c:pt idx="498">
                  <c:v>7849</c:v>
                </c:pt>
                <c:pt idx="499">
                  <c:v>4558</c:v>
                </c:pt>
                <c:pt idx="500">
                  <c:v>2136</c:v>
                </c:pt>
                <c:pt idx="501">
                  <c:v>140</c:v>
                </c:pt>
                <c:pt idx="502">
                  <c:v>3311</c:v>
                </c:pt>
                <c:pt idx="503">
                  <c:v>298</c:v>
                </c:pt>
                <c:pt idx="504">
                  <c:v>718</c:v>
                </c:pt>
                <c:pt idx="505">
                  <c:v>10031</c:v>
                </c:pt>
                <c:pt idx="506">
                  <c:v>2707</c:v>
                </c:pt>
                <c:pt idx="507">
                  <c:v>633</c:v>
                </c:pt>
                <c:pt idx="508">
                  <c:v>1010</c:v>
                </c:pt>
                <c:pt idx="509">
                  <c:v>297</c:v>
                </c:pt>
                <c:pt idx="510">
                  <c:v>0</c:v>
                </c:pt>
                <c:pt idx="511">
                  <c:v>2160</c:v>
                </c:pt>
                <c:pt idx="512">
                  <c:v>33324</c:v>
                </c:pt>
                <c:pt idx="513">
                  <c:v>52949</c:v>
                </c:pt>
                <c:pt idx="514">
                  <c:v>2893</c:v>
                </c:pt>
                <c:pt idx="515">
                  <c:v>2881</c:v>
                </c:pt>
                <c:pt idx="516">
                  <c:v>1690</c:v>
                </c:pt>
                <c:pt idx="517">
                  <c:v>869</c:v>
                </c:pt>
                <c:pt idx="518">
                  <c:v>4371</c:v>
                </c:pt>
                <c:pt idx="519">
                  <c:v>170</c:v>
                </c:pt>
                <c:pt idx="520">
                  <c:v>2549</c:v>
                </c:pt>
                <c:pt idx="521">
                  <c:v>3546</c:v>
                </c:pt>
                <c:pt idx="522">
                  <c:v>0</c:v>
                </c:pt>
                <c:pt idx="523">
                  <c:v>2606</c:v>
                </c:pt>
                <c:pt idx="524">
                  <c:v>1119</c:v>
                </c:pt>
                <c:pt idx="525">
                  <c:v>7436</c:v>
                </c:pt>
                <c:pt idx="526">
                  <c:v>0</c:v>
                </c:pt>
                <c:pt idx="527">
                  <c:v>24364</c:v>
                </c:pt>
                <c:pt idx="528">
                  <c:v>3146</c:v>
                </c:pt>
                <c:pt idx="529">
                  <c:v>3639</c:v>
                </c:pt>
                <c:pt idx="530">
                  <c:v>3079</c:v>
                </c:pt>
                <c:pt idx="531">
                  <c:v>1816</c:v>
                </c:pt>
                <c:pt idx="532">
                  <c:v>1743</c:v>
                </c:pt>
                <c:pt idx="533">
                  <c:v>1669</c:v>
                </c:pt>
                <c:pt idx="534">
                  <c:v>1186</c:v>
                </c:pt>
                <c:pt idx="535">
                  <c:v>425</c:v>
                </c:pt>
                <c:pt idx="536">
                  <c:v>0</c:v>
                </c:pt>
                <c:pt idx="537">
                  <c:v>36811</c:v>
                </c:pt>
                <c:pt idx="538">
                  <c:v>5373</c:v>
                </c:pt>
                <c:pt idx="539">
                  <c:v>53780</c:v>
                </c:pt>
                <c:pt idx="540">
                  <c:v>1522</c:v>
                </c:pt>
                <c:pt idx="541">
                  <c:v>4910</c:v>
                </c:pt>
                <c:pt idx="542">
                  <c:v>1929</c:v>
                </c:pt>
                <c:pt idx="543">
                  <c:v>3405</c:v>
                </c:pt>
                <c:pt idx="544">
                  <c:v>169</c:v>
                </c:pt>
                <c:pt idx="545">
                  <c:v>708</c:v>
                </c:pt>
                <c:pt idx="546">
                  <c:v>3503</c:v>
                </c:pt>
                <c:pt idx="547">
                  <c:v>434</c:v>
                </c:pt>
                <c:pt idx="548">
                  <c:v>79</c:v>
                </c:pt>
                <c:pt idx="549">
                  <c:v>1341</c:v>
                </c:pt>
                <c:pt idx="550">
                  <c:v>689</c:v>
                </c:pt>
                <c:pt idx="551">
                  <c:v>44</c:v>
                </c:pt>
                <c:pt idx="552">
                  <c:v>1844</c:v>
                </c:pt>
                <c:pt idx="553">
                  <c:v>1315</c:v>
                </c:pt>
                <c:pt idx="554">
                  <c:v>3587</c:v>
                </c:pt>
                <c:pt idx="555">
                  <c:v>455</c:v>
                </c:pt>
                <c:pt idx="556">
                  <c:v>1039</c:v>
                </c:pt>
                <c:pt idx="557">
                  <c:v>2291</c:v>
                </c:pt>
                <c:pt idx="558">
                  <c:v>28992</c:v>
                </c:pt>
                <c:pt idx="559">
                  <c:v>3537</c:v>
                </c:pt>
                <c:pt idx="560">
                  <c:v>591</c:v>
                </c:pt>
                <c:pt idx="561">
                  <c:v>1364</c:v>
                </c:pt>
                <c:pt idx="562">
                  <c:v>1758</c:v>
                </c:pt>
                <c:pt idx="563">
                  <c:v>652</c:v>
                </c:pt>
                <c:pt idx="564">
                  <c:v>1157</c:v>
                </c:pt>
                <c:pt idx="565">
                  <c:v>2722</c:v>
                </c:pt>
                <c:pt idx="566">
                  <c:v>6973</c:v>
                </c:pt>
                <c:pt idx="567">
                  <c:v>0</c:v>
                </c:pt>
                <c:pt idx="568">
                  <c:v>21368</c:v>
                </c:pt>
                <c:pt idx="569">
                  <c:v>2816</c:v>
                </c:pt>
                <c:pt idx="570">
                  <c:v>1602</c:v>
                </c:pt>
                <c:pt idx="571">
                  <c:v>18513</c:v>
                </c:pt>
                <c:pt idx="572">
                  <c:v>1389</c:v>
                </c:pt>
                <c:pt idx="573">
                  <c:v>1223</c:v>
                </c:pt>
                <c:pt idx="574">
                  <c:v>3855</c:v>
                </c:pt>
                <c:pt idx="575">
                  <c:v>6402</c:v>
                </c:pt>
                <c:pt idx="576">
                  <c:v>1487</c:v>
                </c:pt>
                <c:pt idx="577">
                  <c:v>210</c:v>
                </c:pt>
                <c:pt idx="578">
                  <c:v>13124</c:v>
                </c:pt>
                <c:pt idx="579">
                  <c:v>8645</c:v>
                </c:pt>
                <c:pt idx="580">
                  <c:v>14562</c:v>
                </c:pt>
                <c:pt idx="581">
                  <c:v>603</c:v>
                </c:pt>
                <c:pt idx="582">
                  <c:v>683</c:v>
                </c:pt>
                <c:pt idx="583">
                  <c:v>1201</c:v>
                </c:pt>
                <c:pt idx="584">
                  <c:v>1227</c:v>
                </c:pt>
                <c:pt idx="585">
                  <c:v>542</c:v>
                </c:pt>
                <c:pt idx="586">
                  <c:v>797</c:v>
                </c:pt>
                <c:pt idx="587">
                  <c:v>5611</c:v>
                </c:pt>
                <c:pt idx="588">
                  <c:v>17619</c:v>
                </c:pt>
                <c:pt idx="589">
                  <c:v>670</c:v>
                </c:pt>
                <c:pt idx="590">
                  <c:v>214</c:v>
                </c:pt>
                <c:pt idx="591">
                  <c:v>1952</c:v>
                </c:pt>
                <c:pt idx="592">
                  <c:v>3514</c:v>
                </c:pt>
                <c:pt idx="593">
                  <c:v>960</c:v>
                </c:pt>
                <c:pt idx="594">
                  <c:v>19727</c:v>
                </c:pt>
                <c:pt idx="595">
                  <c:v>1310</c:v>
                </c:pt>
                <c:pt idx="596">
                  <c:v>6765</c:v>
                </c:pt>
                <c:pt idx="597">
                  <c:v>3343</c:v>
                </c:pt>
                <c:pt idx="598">
                  <c:v>5701</c:v>
                </c:pt>
                <c:pt idx="599">
                  <c:v>10197</c:v>
                </c:pt>
                <c:pt idx="600">
                  <c:v>1078</c:v>
                </c:pt>
                <c:pt idx="601">
                  <c:v>1170</c:v>
                </c:pt>
                <c:pt idx="602">
                  <c:v>1840</c:v>
                </c:pt>
                <c:pt idx="603">
                  <c:v>1493</c:v>
                </c:pt>
                <c:pt idx="604">
                  <c:v>209</c:v>
                </c:pt>
                <c:pt idx="605">
                  <c:v>317</c:v>
                </c:pt>
                <c:pt idx="606">
                  <c:v>375</c:v>
                </c:pt>
                <c:pt idx="607">
                  <c:v>17645</c:v>
                </c:pt>
                <c:pt idx="608">
                  <c:v>0</c:v>
                </c:pt>
                <c:pt idx="609">
                  <c:v>2444</c:v>
                </c:pt>
                <c:pt idx="610">
                  <c:v>2126</c:v>
                </c:pt>
                <c:pt idx="611">
                  <c:v>4869</c:v>
                </c:pt>
                <c:pt idx="612">
                  <c:v>19611</c:v>
                </c:pt>
                <c:pt idx="613">
                  <c:v>14719</c:v>
                </c:pt>
                <c:pt idx="614">
                  <c:v>724</c:v>
                </c:pt>
                <c:pt idx="615">
                  <c:v>64</c:v>
                </c:pt>
                <c:pt idx="616">
                  <c:v>147</c:v>
                </c:pt>
                <c:pt idx="617">
                  <c:v>552</c:v>
                </c:pt>
                <c:pt idx="618">
                  <c:v>695</c:v>
                </c:pt>
                <c:pt idx="619">
                  <c:v>325</c:v>
                </c:pt>
                <c:pt idx="620">
                  <c:v>497</c:v>
                </c:pt>
                <c:pt idx="621">
                  <c:v>1060</c:v>
                </c:pt>
                <c:pt idx="622">
                  <c:v>210</c:v>
                </c:pt>
                <c:pt idx="623">
                  <c:v>9395</c:v>
                </c:pt>
                <c:pt idx="624">
                  <c:v>1747</c:v>
                </c:pt>
                <c:pt idx="625">
                  <c:v>7578</c:v>
                </c:pt>
                <c:pt idx="626">
                  <c:v>450</c:v>
                </c:pt>
                <c:pt idx="627">
                  <c:v>804</c:v>
                </c:pt>
                <c:pt idx="628">
                  <c:v>866</c:v>
                </c:pt>
                <c:pt idx="629">
                  <c:v>1688</c:v>
                </c:pt>
                <c:pt idx="630">
                  <c:v>163</c:v>
                </c:pt>
                <c:pt idx="631">
                  <c:v>3829</c:v>
                </c:pt>
                <c:pt idx="632">
                  <c:v>37567</c:v>
                </c:pt>
                <c:pt idx="633">
                  <c:v>9945</c:v>
                </c:pt>
                <c:pt idx="634">
                  <c:v>0</c:v>
                </c:pt>
                <c:pt idx="635">
                  <c:v>2659</c:v>
                </c:pt>
                <c:pt idx="636">
                  <c:v>3693</c:v>
                </c:pt>
                <c:pt idx="637">
                  <c:v>169</c:v>
                </c:pt>
                <c:pt idx="638">
                  <c:v>537</c:v>
                </c:pt>
                <c:pt idx="639">
                  <c:v>3291</c:v>
                </c:pt>
                <c:pt idx="640">
                  <c:v>354</c:v>
                </c:pt>
                <c:pt idx="641">
                  <c:v>2441</c:v>
                </c:pt>
                <c:pt idx="642">
                  <c:v>3514</c:v>
                </c:pt>
                <c:pt idx="643">
                  <c:v>6788</c:v>
                </c:pt>
                <c:pt idx="644">
                  <c:v>223</c:v>
                </c:pt>
                <c:pt idx="645">
                  <c:v>1226</c:v>
                </c:pt>
                <c:pt idx="646">
                  <c:v>6185</c:v>
                </c:pt>
                <c:pt idx="647">
                  <c:v>208</c:v>
                </c:pt>
                <c:pt idx="648">
                  <c:v>2155</c:v>
                </c:pt>
                <c:pt idx="649">
                  <c:v>4155</c:v>
                </c:pt>
                <c:pt idx="650">
                  <c:v>1946</c:v>
                </c:pt>
                <c:pt idx="651">
                  <c:v>928</c:v>
                </c:pt>
                <c:pt idx="652">
                  <c:v>4549</c:v>
                </c:pt>
                <c:pt idx="653">
                  <c:v>127</c:v>
                </c:pt>
                <c:pt idx="654">
                  <c:v>8198</c:v>
                </c:pt>
                <c:pt idx="655">
                  <c:v>22258</c:v>
                </c:pt>
                <c:pt idx="656">
                  <c:v>10551</c:v>
                </c:pt>
                <c:pt idx="657">
                  <c:v>37035</c:v>
                </c:pt>
                <c:pt idx="658">
                  <c:v>15887</c:v>
                </c:pt>
                <c:pt idx="659">
                  <c:v>82</c:v>
                </c:pt>
                <c:pt idx="660">
                  <c:v>160</c:v>
                </c:pt>
                <c:pt idx="661">
                  <c:v>2524</c:v>
                </c:pt>
                <c:pt idx="662">
                  <c:v>669</c:v>
                </c:pt>
                <c:pt idx="663">
                  <c:v>5051</c:v>
                </c:pt>
                <c:pt idx="664">
                  <c:v>820</c:v>
                </c:pt>
                <c:pt idx="665">
                  <c:v>484</c:v>
                </c:pt>
                <c:pt idx="666">
                  <c:v>824</c:v>
                </c:pt>
                <c:pt idx="667">
                  <c:v>128</c:v>
                </c:pt>
                <c:pt idx="668">
                  <c:v>3702</c:v>
                </c:pt>
                <c:pt idx="669">
                  <c:v>2920</c:v>
                </c:pt>
                <c:pt idx="670">
                  <c:v>1418</c:v>
                </c:pt>
                <c:pt idx="671">
                  <c:v>704</c:v>
                </c:pt>
                <c:pt idx="672">
                  <c:v>31210</c:v>
                </c:pt>
                <c:pt idx="673">
                  <c:v>5653</c:v>
                </c:pt>
                <c:pt idx="674">
                  <c:v>13911</c:v>
                </c:pt>
                <c:pt idx="675">
                  <c:v>13608</c:v>
                </c:pt>
                <c:pt idx="676">
                  <c:v>3394</c:v>
                </c:pt>
                <c:pt idx="677">
                  <c:v>4635</c:v>
                </c:pt>
                <c:pt idx="678">
                  <c:v>772</c:v>
                </c:pt>
                <c:pt idx="679">
                  <c:v>1804</c:v>
                </c:pt>
                <c:pt idx="680">
                  <c:v>4956</c:v>
                </c:pt>
                <c:pt idx="681">
                  <c:v>273</c:v>
                </c:pt>
                <c:pt idx="682">
                  <c:v>2175</c:v>
                </c:pt>
                <c:pt idx="683">
                  <c:v>332</c:v>
                </c:pt>
                <c:pt idx="684">
                  <c:v>3330</c:v>
                </c:pt>
                <c:pt idx="685">
                  <c:v>39994</c:v>
                </c:pt>
                <c:pt idx="686">
                  <c:v>2352</c:v>
                </c:pt>
                <c:pt idx="687">
                  <c:v>1295</c:v>
                </c:pt>
                <c:pt idx="688">
                  <c:v>3002</c:v>
                </c:pt>
                <c:pt idx="689">
                  <c:v>1122</c:v>
                </c:pt>
                <c:pt idx="690">
                  <c:v>380</c:v>
                </c:pt>
                <c:pt idx="691">
                  <c:v>3690</c:v>
                </c:pt>
                <c:pt idx="692">
                  <c:v>555</c:v>
                </c:pt>
                <c:pt idx="693">
                  <c:v>702</c:v>
                </c:pt>
                <c:pt idx="694">
                  <c:v>111</c:v>
                </c:pt>
                <c:pt idx="695">
                  <c:v>1360</c:v>
                </c:pt>
                <c:pt idx="696">
                  <c:v>94</c:v>
                </c:pt>
                <c:pt idx="697">
                  <c:v>3855</c:v>
                </c:pt>
                <c:pt idx="698">
                  <c:v>135</c:v>
                </c:pt>
                <c:pt idx="699">
                  <c:v>151</c:v>
                </c:pt>
                <c:pt idx="700">
                  <c:v>48522</c:v>
                </c:pt>
                <c:pt idx="701">
                  <c:v>9980</c:v>
                </c:pt>
                <c:pt idx="702">
                  <c:v>987</c:v>
                </c:pt>
                <c:pt idx="703">
                  <c:v>19746</c:v>
                </c:pt>
                <c:pt idx="704">
                  <c:v>249</c:v>
                </c:pt>
                <c:pt idx="705">
                  <c:v>5867</c:v>
                </c:pt>
                <c:pt idx="706">
                  <c:v>3974</c:v>
                </c:pt>
                <c:pt idx="707">
                  <c:v>318</c:v>
                </c:pt>
                <c:pt idx="708">
                  <c:v>2357</c:v>
                </c:pt>
                <c:pt idx="709">
                  <c:v>715</c:v>
                </c:pt>
                <c:pt idx="710">
                  <c:v>8251</c:v>
                </c:pt>
                <c:pt idx="711">
                  <c:v>1105</c:v>
                </c:pt>
                <c:pt idx="712">
                  <c:v>142</c:v>
                </c:pt>
                <c:pt idx="713">
                  <c:v>301</c:v>
                </c:pt>
                <c:pt idx="714">
                  <c:v>756</c:v>
                </c:pt>
                <c:pt idx="715">
                  <c:v>583</c:v>
                </c:pt>
                <c:pt idx="716">
                  <c:v>32886</c:v>
                </c:pt>
                <c:pt idx="717">
                  <c:v>3283</c:v>
                </c:pt>
                <c:pt idx="718">
                  <c:v>19241</c:v>
                </c:pt>
                <c:pt idx="719">
                  <c:v>2276</c:v>
                </c:pt>
                <c:pt idx="720">
                  <c:v>9625</c:v>
                </c:pt>
                <c:pt idx="721">
                  <c:v>111</c:v>
                </c:pt>
                <c:pt idx="722">
                  <c:v>20875</c:v>
                </c:pt>
                <c:pt idx="723">
                  <c:v>5512</c:v>
                </c:pt>
                <c:pt idx="724">
                  <c:v>343</c:v>
                </c:pt>
                <c:pt idx="725">
                  <c:v>691</c:v>
                </c:pt>
                <c:pt idx="726">
                  <c:v>2617</c:v>
                </c:pt>
                <c:pt idx="727">
                  <c:v>20017</c:v>
                </c:pt>
                <c:pt idx="728">
                  <c:v>2884</c:v>
                </c:pt>
                <c:pt idx="729">
                  <c:v>38684</c:v>
                </c:pt>
                <c:pt idx="730">
                  <c:v>217</c:v>
                </c:pt>
                <c:pt idx="731">
                  <c:v>8267</c:v>
                </c:pt>
                <c:pt idx="732">
                  <c:v>842</c:v>
                </c:pt>
                <c:pt idx="733">
                  <c:v>3442</c:v>
                </c:pt>
                <c:pt idx="734">
                  <c:v>1012</c:v>
                </c:pt>
                <c:pt idx="735">
                  <c:v>1495</c:v>
                </c:pt>
                <c:pt idx="736">
                  <c:v>1857</c:v>
                </c:pt>
                <c:pt idx="737">
                  <c:v>668</c:v>
                </c:pt>
                <c:pt idx="738">
                  <c:v>626</c:v>
                </c:pt>
                <c:pt idx="739">
                  <c:v>313</c:v>
                </c:pt>
                <c:pt idx="740">
                  <c:v>0</c:v>
                </c:pt>
                <c:pt idx="741">
                  <c:v>2581</c:v>
                </c:pt>
                <c:pt idx="742">
                  <c:v>32781</c:v>
                </c:pt>
                <c:pt idx="743">
                  <c:v>1892</c:v>
                </c:pt>
                <c:pt idx="744">
                  <c:v>3153</c:v>
                </c:pt>
                <c:pt idx="745">
                  <c:v>1761</c:v>
                </c:pt>
                <c:pt idx="746">
                  <c:v>147</c:v>
                </c:pt>
                <c:pt idx="747">
                  <c:v>440</c:v>
                </c:pt>
                <c:pt idx="748">
                  <c:v>245</c:v>
                </c:pt>
                <c:pt idx="749">
                  <c:v>16888</c:v>
                </c:pt>
                <c:pt idx="750">
                  <c:v>3975</c:v>
                </c:pt>
                <c:pt idx="751">
                  <c:v>1144</c:v>
                </c:pt>
                <c:pt idx="752">
                  <c:v>18206</c:v>
                </c:pt>
                <c:pt idx="753">
                  <c:v>3573</c:v>
                </c:pt>
                <c:pt idx="754">
                  <c:v>2589</c:v>
                </c:pt>
                <c:pt idx="755">
                  <c:v>468</c:v>
                </c:pt>
                <c:pt idx="756">
                  <c:v>1909</c:v>
                </c:pt>
                <c:pt idx="757">
                  <c:v>3573</c:v>
                </c:pt>
                <c:pt idx="758">
                  <c:v>782</c:v>
                </c:pt>
                <c:pt idx="759">
                  <c:v>2281</c:v>
                </c:pt>
                <c:pt idx="760">
                  <c:v>3554</c:v>
                </c:pt>
                <c:pt idx="761">
                  <c:v>1870</c:v>
                </c:pt>
                <c:pt idx="762">
                  <c:v>4354</c:v>
                </c:pt>
                <c:pt idx="763">
                  <c:v>42853</c:v>
                </c:pt>
                <c:pt idx="764">
                  <c:v>309</c:v>
                </c:pt>
                <c:pt idx="765">
                  <c:v>14888</c:v>
                </c:pt>
                <c:pt idx="766">
                  <c:v>5299</c:v>
                </c:pt>
                <c:pt idx="767">
                  <c:v>13367</c:v>
                </c:pt>
                <c:pt idx="768">
                  <c:v>1264</c:v>
                </c:pt>
                <c:pt idx="769">
                  <c:v>512</c:v>
                </c:pt>
                <c:pt idx="770">
                  <c:v>11836</c:v>
                </c:pt>
                <c:pt idx="771">
                  <c:v>3463</c:v>
                </c:pt>
                <c:pt idx="772">
                  <c:v>3588</c:v>
                </c:pt>
                <c:pt idx="773">
                  <c:v>8980</c:v>
                </c:pt>
                <c:pt idx="774">
                  <c:v>43496</c:v>
                </c:pt>
                <c:pt idx="775">
                  <c:v>0</c:v>
                </c:pt>
                <c:pt idx="776">
                  <c:v>54</c:v>
                </c:pt>
                <c:pt idx="777">
                  <c:v>338</c:v>
                </c:pt>
                <c:pt idx="778">
                  <c:v>11873</c:v>
                </c:pt>
                <c:pt idx="779">
                  <c:v>19596</c:v>
                </c:pt>
                <c:pt idx="780">
                  <c:v>4485</c:v>
                </c:pt>
                <c:pt idx="781">
                  <c:v>2218</c:v>
                </c:pt>
                <c:pt idx="782">
                  <c:v>105</c:v>
                </c:pt>
                <c:pt idx="783">
                  <c:v>284</c:v>
                </c:pt>
                <c:pt idx="784">
                  <c:v>21784</c:v>
                </c:pt>
                <c:pt idx="785">
                  <c:v>3299</c:v>
                </c:pt>
                <c:pt idx="786">
                  <c:v>2985</c:v>
                </c:pt>
                <c:pt idx="787">
                  <c:v>35404</c:v>
                </c:pt>
                <c:pt idx="788">
                  <c:v>9976</c:v>
                </c:pt>
                <c:pt idx="789">
                  <c:v>50</c:v>
                </c:pt>
                <c:pt idx="790">
                  <c:v>2456</c:v>
                </c:pt>
                <c:pt idx="791">
                  <c:v>209</c:v>
                </c:pt>
                <c:pt idx="792">
                  <c:v>3105</c:v>
                </c:pt>
                <c:pt idx="793">
                  <c:v>4513</c:v>
                </c:pt>
                <c:pt idx="794">
                  <c:v>1622</c:v>
                </c:pt>
                <c:pt idx="795">
                  <c:v>4950</c:v>
                </c:pt>
                <c:pt idx="796">
                  <c:v>131</c:v>
                </c:pt>
                <c:pt idx="797">
                  <c:v>1500</c:v>
                </c:pt>
                <c:pt idx="798">
                  <c:v>406</c:v>
                </c:pt>
                <c:pt idx="799">
                  <c:v>19515</c:v>
                </c:pt>
                <c:pt idx="800">
                  <c:v>11351</c:v>
                </c:pt>
                <c:pt idx="801">
                  <c:v>3449</c:v>
                </c:pt>
                <c:pt idx="802">
                  <c:v>83</c:v>
                </c:pt>
                <c:pt idx="803">
                  <c:v>22562</c:v>
                </c:pt>
                <c:pt idx="804">
                  <c:v>0</c:v>
                </c:pt>
                <c:pt idx="805">
                  <c:v>160</c:v>
                </c:pt>
                <c:pt idx="806">
                  <c:v>13520</c:v>
                </c:pt>
                <c:pt idx="807">
                  <c:v>2629</c:v>
                </c:pt>
                <c:pt idx="808">
                  <c:v>916</c:v>
                </c:pt>
                <c:pt idx="809">
                  <c:v>4776</c:v>
                </c:pt>
                <c:pt idx="810">
                  <c:v>3856</c:v>
                </c:pt>
                <c:pt idx="811">
                  <c:v>4346</c:v>
                </c:pt>
                <c:pt idx="812">
                  <c:v>1279</c:v>
                </c:pt>
                <c:pt idx="813">
                  <c:v>5848</c:v>
                </c:pt>
                <c:pt idx="814">
                  <c:v>1558</c:v>
                </c:pt>
                <c:pt idx="815">
                  <c:v>324</c:v>
                </c:pt>
                <c:pt idx="816">
                  <c:v>183</c:v>
                </c:pt>
                <c:pt idx="817">
                  <c:v>33521</c:v>
                </c:pt>
                <c:pt idx="818">
                  <c:v>3957</c:v>
                </c:pt>
                <c:pt idx="819">
                  <c:v>8007</c:v>
                </c:pt>
                <c:pt idx="820">
                  <c:v>1861</c:v>
                </c:pt>
                <c:pt idx="821">
                  <c:v>10462</c:v>
                </c:pt>
                <c:pt idx="822">
                  <c:v>749</c:v>
                </c:pt>
                <c:pt idx="823">
                  <c:v>2736</c:v>
                </c:pt>
                <c:pt idx="824">
                  <c:v>382</c:v>
                </c:pt>
                <c:pt idx="825">
                  <c:v>61</c:v>
                </c:pt>
                <c:pt idx="826">
                  <c:v>395</c:v>
                </c:pt>
                <c:pt idx="827">
                  <c:v>469</c:v>
                </c:pt>
                <c:pt idx="828">
                  <c:v>1765</c:v>
                </c:pt>
                <c:pt idx="829">
                  <c:v>791</c:v>
                </c:pt>
                <c:pt idx="830">
                  <c:v>12065</c:v>
                </c:pt>
                <c:pt idx="831">
                  <c:v>2062</c:v>
                </c:pt>
                <c:pt idx="832">
                  <c:v>2477</c:v>
                </c:pt>
                <c:pt idx="833">
                  <c:v>6145</c:v>
                </c:pt>
                <c:pt idx="834">
                  <c:v>2744</c:v>
                </c:pt>
                <c:pt idx="835">
                  <c:v>1783</c:v>
                </c:pt>
                <c:pt idx="836">
                  <c:v>4150</c:v>
                </c:pt>
                <c:pt idx="837">
                  <c:v>702</c:v>
                </c:pt>
                <c:pt idx="838">
                  <c:v>6449</c:v>
                </c:pt>
                <c:pt idx="839">
                  <c:v>2529</c:v>
                </c:pt>
                <c:pt idx="840">
                  <c:v>1617</c:v>
                </c:pt>
                <c:pt idx="841">
                  <c:v>0</c:v>
                </c:pt>
                <c:pt idx="842">
                  <c:v>34371</c:v>
                </c:pt>
                <c:pt idx="843">
                  <c:v>42294</c:v>
                </c:pt>
                <c:pt idx="844">
                  <c:v>1776</c:v>
                </c:pt>
                <c:pt idx="845">
                  <c:v>49951</c:v>
                </c:pt>
                <c:pt idx="846">
                  <c:v>202</c:v>
                </c:pt>
                <c:pt idx="847">
                  <c:v>10296</c:v>
                </c:pt>
                <c:pt idx="848">
                  <c:v>1774</c:v>
                </c:pt>
                <c:pt idx="849">
                  <c:v>908</c:v>
                </c:pt>
                <c:pt idx="850">
                  <c:v>20762</c:v>
                </c:pt>
                <c:pt idx="851">
                  <c:v>1422</c:v>
                </c:pt>
                <c:pt idx="852">
                  <c:v>10908</c:v>
                </c:pt>
                <c:pt idx="853">
                  <c:v>1505</c:v>
                </c:pt>
                <c:pt idx="854">
                  <c:v>209</c:v>
                </c:pt>
                <c:pt idx="855">
                  <c:v>492</c:v>
                </c:pt>
                <c:pt idx="856">
                  <c:v>853</c:v>
                </c:pt>
                <c:pt idx="857">
                  <c:v>5859</c:v>
                </c:pt>
                <c:pt idx="858">
                  <c:v>446</c:v>
                </c:pt>
                <c:pt idx="859">
                  <c:v>7972</c:v>
                </c:pt>
                <c:pt idx="860">
                  <c:v>361</c:v>
                </c:pt>
                <c:pt idx="861">
                  <c:v>780</c:v>
                </c:pt>
                <c:pt idx="862">
                  <c:v>365</c:v>
                </c:pt>
                <c:pt idx="863">
                  <c:v>237</c:v>
                </c:pt>
                <c:pt idx="864">
                  <c:v>4194</c:v>
                </c:pt>
                <c:pt idx="865">
                  <c:v>469</c:v>
                </c:pt>
                <c:pt idx="866">
                  <c:v>858</c:v>
                </c:pt>
                <c:pt idx="867">
                  <c:v>2473</c:v>
                </c:pt>
                <c:pt idx="868">
                  <c:v>9085</c:v>
                </c:pt>
                <c:pt idx="869">
                  <c:v>132</c:v>
                </c:pt>
                <c:pt idx="870">
                  <c:v>180</c:v>
                </c:pt>
                <c:pt idx="871">
                  <c:v>23045</c:v>
                </c:pt>
                <c:pt idx="872">
                  <c:v>247</c:v>
                </c:pt>
                <c:pt idx="873">
                  <c:v>682</c:v>
                </c:pt>
                <c:pt idx="874">
                  <c:v>33794</c:v>
                </c:pt>
                <c:pt idx="875">
                  <c:v>415</c:v>
                </c:pt>
                <c:pt idx="876">
                  <c:v>5069</c:v>
                </c:pt>
                <c:pt idx="877">
                  <c:v>206</c:v>
                </c:pt>
                <c:pt idx="878">
                  <c:v>6886</c:v>
                </c:pt>
                <c:pt idx="879">
                  <c:v>1119</c:v>
                </c:pt>
                <c:pt idx="880">
                  <c:v>24148</c:v>
                </c:pt>
                <c:pt idx="881">
                  <c:v>1590</c:v>
                </c:pt>
                <c:pt idx="882">
                  <c:v>5748</c:v>
                </c:pt>
                <c:pt idx="883">
                  <c:v>493</c:v>
                </c:pt>
                <c:pt idx="884">
                  <c:v>1081</c:v>
                </c:pt>
                <c:pt idx="885">
                  <c:v>127</c:v>
                </c:pt>
                <c:pt idx="886">
                  <c:v>4402</c:v>
                </c:pt>
                <c:pt idx="887">
                  <c:v>1019</c:v>
                </c:pt>
                <c:pt idx="888">
                  <c:v>975</c:v>
                </c:pt>
                <c:pt idx="889">
                  <c:v>4408</c:v>
                </c:pt>
                <c:pt idx="890">
                  <c:v>0</c:v>
                </c:pt>
                <c:pt idx="891">
                  <c:v>1589</c:v>
                </c:pt>
                <c:pt idx="892">
                  <c:v>18150</c:v>
                </c:pt>
                <c:pt idx="893">
                  <c:v>5710</c:v>
                </c:pt>
                <c:pt idx="894">
                  <c:v>2782</c:v>
                </c:pt>
                <c:pt idx="895">
                  <c:v>1612</c:v>
                </c:pt>
                <c:pt idx="896">
                  <c:v>4641</c:v>
                </c:pt>
                <c:pt idx="897">
                  <c:v>1327</c:v>
                </c:pt>
                <c:pt idx="898">
                  <c:v>236</c:v>
                </c:pt>
                <c:pt idx="899">
                  <c:v>1189</c:v>
                </c:pt>
                <c:pt idx="900">
                  <c:v>3055</c:v>
                </c:pt>
                <c:pt idx="901">
                  <c:v>1200</c:v>
                </c:pt>
                <c:pt idx="902">
                  <c:v>13097</c:v>
                </c:pt>
                <c:pt idx="903">
                  <c:v>1466</c:v>
                </c:pt>
                <c:pt idx="904">
                  <c:v>15898</c:v>
                </c:pt>
                <c:pt idx="905">
                  <c:v>2923</c:v>
                </c:pt>
                <c:pt idx="906">
                  <c:v>4192</c:v>
                </c:pt>
                <c:pt idx="907">
                  <c:v>1044</c:v>
                </c:pt>
                <c:pt idx="908">
                  <c:v>18850</c:v>
                </c:pt>
                <c:pt idx="909">
                  <c:v>48929</c:v>
                </c:pt>
                <c:pt idx="910">
                  <c:v>298</c:v>
                </c:pt>
                <c:pt idx="911">
                  <c:v>3805</c:v>
                </c:pt>
                <c:pt idx="912">
                  <c:v>35631</c:v>
                </c:pt>
                <c:pt idx="913">
                  <c:v>15493</c:v>
                </c:pt>
                <c:pt idx="914">
                  <c:v>2403</c:v>
                </c:pt>
                <c:pt idx="915">
                  <c:v>5883</c:v>
                </c:pt>
                <c:pt idx="916">
                  <c:v>283</c:v>
                </c:pt>
                <c:pt idx="917">
                  <c:v>2221</c:v>
                </c:pt>
                <c:pt idx="918">
                  <c:v>1075</c:v>
                </c:pt>
                <c:pt idx="919">
                  <c:v>56443</c:v>
                </c:pt>
                <c:pt idx="920">
                  <c:v>5980</c:v>
                </c:pt>
                <c:pt idx="921">
                  <c:v>398</c:v>
                </c:pt>
                <c:pt idx="922">
                  <c:v>2548</c:v>
                </c:pt>
                <c:pt idx="923">
                  <c:v>610</c:v>
                </c:pt>
                <c:pt idx="924">
                  <c:v>0</c:v>
                </c:pt>
                <c:pt idx="925">
                  <c:v>8478</c:v>
                </c:pt>
                <c:pt idx="926">
                  <c:v>1441</c:v>
                </c:pt>
                <c:pt idx="927">
                  <c:v>415</c:v>
                </c:pt>
                <c:pt idx="928">
                  <c:v>1505</c:v>
                </c:pt>
                <c:pt idx="929">
                  <c:v>1583</c:v>
                </c:pt>
                <c:pt idx="930">
                  <c:v>29782</c:v>
                </c:pt>
                <c:pt idx="931">
                  <c:v>7375</c:v>
                </c:pt>
                <c:pt idx="932">
                  <c:v>3418</c:v>
                </c:pt>
                <c:pt idx="933">
                  <c:v>710</c:v>
                </c:pt>
                <c:pt idx="934">
                  <c:v>1504</c:v>
                </c:pt>
                <c:pt idx="935">
                  <c:v>35479</c:v>
                </c:pt>
                <c:pt idx="936">
                  <c:v>3035</c:v>
                </c:pt>
                <c:pt idx="937">
                  <c:v>3270</c:v>
                </c:pt>
                <c:pt idx="938">
                  <c:v>410</c:v>
                </c:pt>
                <c:pt idx="939">
                  <c:v>11013</c:v>
                </c:pt>
                <c:pt idx="940">
                  <c:v>4075</c:v>
                </c:pt>
                <c:pt idx="941">
                  <c:v>1294</c:v>
                </c:pt>
                <c:pt idx="942">
                  <c:v>125</c:v>
                </c:pt>
                <c:pt idx="943">
                  <c:v>1906</c:v>
                </c:pt>
                <c:pt idx="944">
                  <c:v>143</c:v>
                </c:pt>
                <c:pt idx="945">
                  <c:v>2172</c:v>
                </c:pt>
                <c:pt idx="946">
                  <c:v>5805</c:v>
                </c:pt>
                <c:pt idx="947">
                  <c:v>2440</c:v>
                </c:pt>
                <c:pt idx="948">
                  <c:v>10547</c:v>
                </c:pt>
                <c:pt idx="949">
                  <c:v>37</c:v>
                </c:pt>
                <c:pt idx="950">
                  <c:v>836</c:v>
                </c:pt>
                <c:pt idx="951">
                  <c:v>31298</c:v>
                </c:pt>
                <c:pt idx="952">
                  <c:v>10920</c:v>
                </c:pt>
                <c:pt idx="953">
                  <c:v>1535</c:v>
                </c:pt>
                <c:pt idx="954">
                  <c:v>66</c:v>
                </c:pt>
                <c:pt idx="955">
                  <c:v>569</c:v>
                </c:pt>
                <c:pt idx="956">
                  <c:v>0</c:v>
                </c:pt>
                <c:pt idx="957">
                  <c:v>33454</c:v>
                </c:pt>
                <c:pt idx="958">
                  <c:v>68</c:v>
                </c:pt>
                <c:pt idx="959">
                  <c:v>1361</c:v>
                </c:pt>
                <c:pt idx="960">
                  <c:v>0</c:v>
                </c:pt>
                <c:pt idx="961">
                  <c:v>3264</c:v>
                </c:pt>
                <c:pt idx="962">
                  <c:v>1109</c:v>
                </c:pt>
                <c:pt idx="963">
                  <c:v>2799</c:v>
                </c:pt>
                <c:pt idx="964">
                  <c:v>41556</c:v>
                </c:pt>
                <c:pt idx="965">
                  <c:v>11202</c:v>
                </c:pt>
                <c:pt idx="966">
                  <c:v>1040</c:v>
                </c:pt>
                <c:pt idx="967">
                  <c:v>2278</c:v>
                </c:pt>
                <c:pt idx="968">
                  <c:v>2546</c:v>
                </c:pt>
                <c:pt idx="969">
                  <c:v>0</c:v>
                </c:pt>
                <c:pt idx="970">
                  <c:v>1644</c:v>
                </c:pt>
                <c:pt idx="971">
                  <c:v>2031</c:v>
                </c:pt>
                <c:pt idx="972">
                  <c:v>61</c:v>
                </c:pt>
                <c:pt idx="973">
                  <c:v>17062</c:v>
                </c:pt>
                <c:pt idx="974">
                  <c:v>16146</c:v>
                </c:pt>
                <c:pt idx="975">
                  <c:v>660</c:v>
                </c:pt>
                <c:pt idx="976">
                  <c:v>6440</c:v>
                </c:pt>
                <c:pt idx="977">
                  <c:v>7437</c:v>
                </c:pt>
                <c:pt idx="978">
                  <c:v>1539</c:v>
                </c:pt>
                <c:pt idx="979">
                  <c:v>997</c:v>
                </c:pt>
                <c:pt idx="980">
                  <c:v>30728</c:v>
                </c:pt>
                <c:pt idx="981">
                  <c:v>941</c:v>
                </c:pt>
                <c:pt idx="982">
                  <c:v>1722</c:v>
                </c:pt>
                <c:pt idx="983">
                  <c:v>3065</c:v>
                </c:pt>
                <c:pt idx="984">
                  <c:v>43357</c:v>
                </c:pt>
                <c:pt idx="985">
                  <c:v>1120</c:v>
                </c:pt>
                <c:pt idx="986">
                  <c:v>24995</c:v>
                </c:pt>
                <c:pt idx="987">
                  <c:v>1094</c:v>
                </c:pt>
                <c:pt idx="988">
                  <c:v>2781</c:v>
                </c:pt>
                <c:pt idx="989">
                  <c:v>2999</c:v>
                </c:pt>
                <c:pt idx="990">
                  <c:v>90</c:v>
                </c:pt>
                <c:pt idx="991">
                  <c:v>72</c:v>
                </c:pt>
                <c:pt idx="992">
                  <c:v>418</c:v>
                </c:pt>
                <c:pt idx="993">
                  <c:v>0</c:v>
                </c:pt>
                <c:pt idx="994">
                  <c:v>17949</c:v>
                </c:pt>
                <c:pt idx="995">
                  <c:v>452</c:v>
                </c:pt>
                <c:pt idx="996">
                  <c:v>2155</c:v>
                </c:pt>
                <c:pt idx="997">
                  <c:v>2425</c:v>
                </c:pt>
                <c:pt idx="998">
                  <c:v>0</c:v>
                </c:pt>
                <c:pt idx="999">
                  <c:v>362</c:v>
                </c:pt>
              </c:numCache>
            </c:numRef>
          </c:xVal>
          <c:yVal>
            <c:numRef>
              <c:f>pivot!$DW$4:$DW$1003</c:f>
              <c:numCache>
                <c:formatCode>General</c:formatCode>
                <c:ptCount val="1000"/>
                <c:pt idx="0">
                  <c:v>117389599</c:v>
                </c:pt>
                <c:pt idx="1">
                  <c:v>17939747</c:v>
                </c:pt>
                <c:pt idx="2">
                  <c:v>7873885</c:v>
                </c:pt>
                <c:pt idx="3">
                  <c:v>17313829</c:v>
                </c:pt>
                <c:pt idx="4">
                  <c:v>3120201</c:v>
                </c:pt>
                <c:pt idx="5">
                  <c:v>3062274</c:v>
                </c:pt>
                <c:pt idx="6">
                  <c:v>501767</c:v>
                </c:pt>
                <c:pt idx="7">
                  <c:v>8115179</c:v>
                </c:pt>
                <c:pt idx="8">
                  <c:v>75619</c:v>
                </c:pt>
                <c:pt idx="9">
                  <c:v>115946737</c:v>
                </c:pt>
                <c:pt idx="10">
                  <c:v>139911391</c:v>
                </c:pt>
                <c:pt idx="11">
                  <c:v>6780257</c:v>
                </c:pt>
                <c:pt idx="12">
                  <c:v>49655557</c:v>
                </c:pt>
                <c:pt idx="13">
                  <c:v>2020322</c:v>
                </c:pt>
                <c:pt idx="14">
                  <c:v>4396629</c:v>
                </c:pt>
                <c:pt idx="15">
                  <c:v>22307822</c:v>
                </c:pt>
                <c:pt idx="16">
                  <c:v>1450099</c:v>
                </c:pt>
                <c:pt idx="17">
                  <c:v>19143313</c:v>
                </c:pt>
                <c:pt idx="18">
                  <c:v>808031</c:v>
                </c:pt>
                <c:pt idx="19">
                  <c:v>2939951</c:v>
                </c:pt>
                <c:pt idx="20">
                  <c:v>167182965</c:v>
                </c:pt>
                <c:pt idx="21">
                  <c:v>442955</c:v>
                </c:pt>
                <c:pt idx="22">
                  <c:v>1861591</c:v>
                </c:pt>
                <c:pt idx="23">
                  <c:v>43419</c:v>
                </c:pt>
                <c:pt idx="24">
                  <c:v>23420184</c:v>
                </c:pt>
                <c:pt idx="25">
                  <c:v>18271732</c:v>
                </c:pt>
                <c:pt idx="26">
                  <c:v>3780849</c:v>
                </c:pt>
                <c:pt idx="27">
                  <c:v>6708537</c:v>
                </c:pt>
                <c:pt idx="28">
                  <c:v>1102401</c:v>
                </c:pt>
                <c:pt idx="29">
                  <c:v>3192496</c:v>
                </c:pt>
                <c:pt idx="30">
                  <c:v>82251713</c:v>
                </c:pt>
                <c:pt idx="31">
                  <c:v>22214675</c:v>
                </c:pt>
                <c:pt idx="32">
                  <c:v>18984306</c:v>
                </c:pt>
                <c:pt idx="33">
                  <c:v>10814483</c:v>
                </c:pt>
                <c:pt idx="34">
                  <c:v>4112951</c:v>
                </c:pt>
                <c:pt idx="35">
                  <c:v>3708589</c:v>
                </c:pt>
                <c:pt idx="36">
                  <c:v>22265604</c:v>
                </c:pt>
                <c:pt idx="37">
                  <c:v>4327467</c:v>
                </c:pt>
                <c:pt idx="38">
                  <c:v>2416349</c:v>
                </c:pt>
                <c:pt idx="39">
                  <c:v>17464714</c:v>
                </c:pt>
                <c:pt idx="40">
                  <c:v>82526059</c:v>
                </c:pt>
                <c:pt idx="41">
                  <c:v>59164801</c:v>
                </c:pt>
                <c:pt idx="42">
                  <c:v>2693639</c:v>
                </c:pt>
                <c:pt idx="43">
                  <c:v>2568056</c:v>
                </c:pt>
                <c:pt idx="44">
                  <c:v>12925497</c:v>
                </c:pt>
                <c:pt idx="45">
                  <c:v>1054162</c:v>
                </c:pt>
                <c:pt idx="46">
                  <c:v>19099461</c:v>
                </c:pt>
                <c:pt idx="47">
                  <c:v>3395637</c:v>
                </c:pt>
                <c:pt idx="48">
                  <c:v>35471833</c:v>
                </c:pt>
                <c:pt idx="49">
                  <c:v>13539974</c:v>
                </c:pt>
                <c:pt idx="50">
                  <c:v>10675427</c:v>
                </c:pt>
                <c:pt idx="51">
                  <c:v>53107219</c:v>
                </c:pt>
                <c:pt idx="52">
                  <c:v>1278101</c:v>
                </c:pt>
                <c:pt idx="53">
                  <c:v>1824915</c:v>
                </c:pt>
                <c:pt idx="54">
                  <c:v>14715827</c:v>
                </c:pt>
                <c:pt idx="55">
                  <c:v>1768385</c:v>
                </c:pt>
                <c:pt idx="56">
                  <c:v>7471901</c:v>
                </c:pt>
                <c:pt idx="57">
                  <c:v>2867948</c:v>
                </c:pt>
                <c:pt idx="58">
                  <c:v>6208941</c:v>
                </c:pt>
                <c:pt idx="59">
                  <c:v>6497975</c:v>
                </c:pt>
                <c:pt idx="60">
                  <c:v>4528298</c:v>
                </c:pt>
                <c:pt idx="61">
                  <c:v>1020652</c:v>
                </c:pt>
                <c:pt idx="62">
                  <c:v>25275866</c:v>
                </c:pt>
                <c:pt idx="63">
                  <c:v>44671325</c:v>
                </c:pt>
                <c:pt idx="64">
                  <c:v>11785269</c:v>
                </c:pt>
                <c:pt idx="65">
                  <c:v>5290525</c:v>
                </c:pt>
                <c:pt idx="66">
                  <c:v>4395043</c:v>
                </c:pt>
                <c:pt idx="67">
                  <c:v>770818</c:v>
                </c:pt>
                <c:pt idx="68">
                  <c:v>1293168</c:v>
                </c:pt>
                <c:pt idx="69">
                  <c:v>5371134</c:v>
                </c:pt>
                <c:pt idx="70">
                  <c:v>37421108</c:v>
                </c:pt>
                <c:pt idx="71">
                  <c:v>2019738</c:v>
                </c:pt>
                <c:pt idx="72">
                  <c:v>3358648</c:v>
                </c:pt>
                <c:pt idx="73">
                  <c:v>6705977</c:v>
                </c:pt>
                <c:pt idx="74">
                  <c:v>29111087</c:v>
                </c:pt>
                <c:pt idx="75">
                  <c:v>14405619</c:v>
                </c:pt>
                <c:pt idx="76">
                  <c:v>1469902</c:v>
                </c:pt>
                <c:pt idx="77">
                  <c:v>14961758</c:v>
                </c:pt>
                <c:pt idx="78">
                  <c:v>5945379</c:v>
                </c:pt>
                <c:pt idx="79">
                  <c:v>2609772</c:v>
                </c:pt>
                <c:pt idx="80">
                  <c:v>8634787</c:v>
                </c:pt>
                <c:pt idx="81">
                  <c:v>20367444</c:v>
                </c:pt>
                <c:pt idx="82">
                  <c:v>2974305</c:v>
                </c:pt>
                <c:pt idx="83">
                  <c:v>11264447</c:v>
                </c:pt>
                <c:pt idx="84">
                  <c:v>1950933</c:v>
                </c:pt>
                <c:pt idx="85">
                  <c:v>28120789</c:v>
                </c:pt>
                <c:pt idx="86">
                  <c:v>854433</c:v>
                </c:pt>
                <c:pt idx="87">
                  <c:v>3092264</c:v>
                </c:pt>
                <c:pt idx="88">
                  <c:v>3494399</c:v>
                </c:pt>
                <c:pt idx="89">
                  <c:v>8894749</c:v>
                </c:pt>
                <c:pt idx="90">
                  <c:v>1362244</c:v>
                </c:pt>
                <c:pt idx="91">
                  <c:v>1508308</c:v>
                </c:pt>
                <c:pt idx="92">
                  <c:v>54314505</c:v>
                </c:pt>
                <c:pt idx="93">
                  <c:v>20704352</c:v>
                </c:pt>
                <c:pt idx="94">
                  <c:v>6208523</c:v>
                </c:pt>
                <c:pt idx="95">
                  <c:v>7678507</c:v>
                </c:pt>
                <c:pt idx="96">
                  <c:v>35555697</c:v>
                </c:pt>
                <c:pt idx="97">
                  <c:v>3796688</c:v>
                </c:pt>
                <c:pt idx="98">
                  <c:v>5708733</c:v>
                </c:pt>
                <c:pt idx="99">
                  <c:v>3839744</c:v>
                </c:pt>
                <c:pt idx="100">
                  <c:v>7348849</c:v>
                </c:pt>
                <c:pt idx="101">
                  <c:v>15460958</c:v>
                </c:pt>
                <c:pt idx="102">
                  <c:v>4365188</c:v>
                </c:pt>
                <c:pt idx="103">
                  <c:v>9776192</c:v>
                </c:pt>
                <c:pt idx="104">
                  <c:v>2200482</c:v>
                </c:pt>
                <c:pt idx="105">
                  <c:v>30319619</c:v>
                </c:pt>
                <c:pt idx="106">
                  <c:v>433424</c:v>
                </c:pt>
                <c:pt idx="107">
                  <c:v>13653738</c:v>
                </c:pt>
                <c:pt idx="108">
                  <c:v>1562279</c:v>
                </c:pt>
                <c:pt idx="109">
                  <c:v>4337711</c:v>
                </c:pt>
                <c:pt idx="110">
                  <c:v>16036272</c:v>
                </c:pt>
                <c:pt idx="111">
                  <c:v>10836976</c:v>
                </c:pt>
                <c:pt idx="112">
                  <c:v>15424881</c:v>
                </c:pt>
                <c:pt idx="113">
                  <c:v>4609652</c:v>
                </c:pt>
                <c:pt idx="114">
                  <c:v>350609</c:v>
                </c:pt>
                <c:pt idx="115">
                  <c:v>930929</c:v>
                </c:pt>
                <c:pt idx="116">
                  <c:v>4188947</c:v>
                </c:pt>
                <c:pt idx="117">
                  <c:v>14457335</c:v>
                </c:pt>
                <c:pt idx="118">
                  <c:v>7618074</c:v>
                </c:pt>
                <c:pt idx="119">
                  <c:v>7810311</c:v>
                </c:pt>
                <c:pt idx="120">
                  <c:v>326836</c:v>
                </c:pt>
                <c:pt idx="121">
                  <c:v>360969</c:v>
                </c:pt>
                <c:pt idx="122">
                  <c:v>1888874</c:v>
                </c:pt>
                <c:pt idx="123">
                  <c:v>3443717</c:v>
                </c:pt>
                <c:pt idx="124">
                  <c:v>7207337</c:v>
                </c:pt>
                <c:pt idx="125">
                  <c:v>8414783</c:v>
                </c:pt>
                <c:pt idx="126">
                  <c:v>4104027</c:v>
                </c:pt>
                <c:pt idx="127">
                  <c:v>4638654</c:v>
                </c:pt>
                <c:pt idx="128">
                  <c:v>91624938</c:v>
                </c:pt>
                <c:pt idx="129">
                  <c:v>123898258</c:v>
                </c:pt>
                <c:pt idx="130">
                  <c:v>142747</c:v>
                </c:pt>
                <c:pt idx="131">
                  <c:v>4054466</c:v>
                </c:pt>
                <c:pt idx="132">
                  <c:v>17990368</c:v>
                </c:pt>
                <c:pt idx="133">
                  <c:v>6721459</c:v>
                </c:pt>
                <c:pt idx="134">
                  <c:v>113300931</c:v>
                </c:pt>
                <c:pt idx="135">
                  <c:v>2007165</c:v>
                </c:pt>
                <c:pt idx="136">
                  <c:v>1946085</c:v>
                </c:pt>
                <c:pt idx="137">
                  <c:v>2877507</c:v>
                </c:pt>
                <c:pt idx="138">
                  <c:v>19653195</c:v>
                </c:pt>
                <c:pt idx="139">
                  <c:v>11305872</c:v>
                </c:pt>
                <c:pt idx="140">
                  <c:v>384686</c:v>
                </c:pt>
                <c:pt idx="141">
                  <c:v>6880654</c:v>
                </c:pt>
                <c:pt idx="142">
                  <c:v>397197</c:v>
                </c:pt>
                <c:pt idx="143">
                  <c:v>7167901</c:v>
                </c:pt>
                <c:pt idx="144">
                  <c:v>5234449</c:v>
                </c:pt>
                <c:pt idx="145">
                  <c:v>12105779</c:v>
                </c:pt>
                <c:pt idx="146">
                  <c:v>13320819</c:v>
                </c:pt>
                <c:pt idx="147">
                  <c:v>3212534</c:v>
                </c:pt>
                <c:pt idx="148">
                  <c:v>949646</c:v>
                </c:pt>
                <c:pt idx="149">
                  <c:v>108276939</c:v>
                </c:pt>
                <c:pt idx="150">
                  <c:v>3500074</c:v>
                </c:pt>
                <c:pt idx="151">
                  <c:v>3725417</c:v>
                </c:pt>
                <c:pt idx="152">
                  <c:v>16284807</c:v>
                </c:pt>
                <c:pt idx="153">
                  <c:v>23265755</c:v>
                </c:pt>
                <c:pt idx="154">
                  <c:v>2132678</c:v>
                </c:pt>
                <c:pt idx="155">
                  <c:v>1534723</c:v>
                </c:pt>
                <c:pt idx="156">
                  <c:v>4880653</c:v>
                </c:pt>
                <c:pt idx="157">
                  <c:v>2635638</c:v>
                </c:pt>
                <c:pt idx="158">
                  <c:v>3690184</c:v>
                </c:pt>
                <c:pt idx="159">
                  <c:v>19049772</c:v>
                </c:pt>
                <c:pt idx="160">
                  <c:v>130854681</c:v>
                </c:pt>
                <c:pt idx="161">
                  <c:v>22554473</c:v>
                </c:pt>
                <c:pt idx="162">
                  <c:v>4207996</c:v>
                </c:pt>
                <c:pt idx="163">
                  <c:v>5068583</c:v>
                </c:pt>
                <c:pt idx="164">
                  <c:v>4134925</c:v>
                </c:pt>
                <c:pt idx="165">
                  <c:v>39555239</c:v>
                </c:pt>
                <c:pt idx="166">
                  <c:v>3398352</c:v>
                </c:pt>
                <c:pt idx="167">
                  <c:v>382368</c:v>
                </c:pt>
                <c:pt idx="168">
                  <c:v>244954</c:v>
                </c:pt>
                <c:pt idx="169">
                  <c:v>3570779</c:v>
                </c:pt>
                <c:pt idx="170">
                  <c:v>1925793</c:v>
                </c:pt>
                <c:pt idx="171">
                  <c:v>26237423</c:v>
                </c:pt>
                <c:pt idx="172">
                  <c:v>4959023</c:v>
                </c:pt>
                <c:pt idx="173">
                  <c:v>1530903</c:v>
                </c:pt>
                <c:pt idx="174">
                  <c:v>2285197</c:v>
                </c:pt>
                <c:pt idx="175">
                  <c:v>8333354</c:v>
                </c:pt>
                <c:pt idx="176">
                  <c:v>11804596</c:v>
                </c:pt>
                <c:pt idx="177">
                  <c:v>7568048</c:v>
                </c:pt>
                <c:pt idx="178">
                  <c:v>10311944</c:v>
                </c:pt>
                <c:pt idx="179">
                  <c:v>732982</c:v>
                </c:pt>
                <c:pt idx="180">
                  <c:v>3102123</c:v>
                </c:pt>
                <c:pt idx="181">
                  <c:v>2409354</c:v>
                </c:pt>
                <c:pt idx="182">
                  <c:v>4470511</c:v>
                </c:pt>
                <c:pt idx="183">
                  <c:v>1259667</c:v>
                </c:pt>
                <c:pt idx="184">
                  <c:v>2646893</c:v>
                </c:pt>
                <c:pt idx="185">
                  <c:v>5185013</c:v>
                </c:pt>
                <c:pt idx="186">
                  <c:v>2260889</c:v>
                </c:pt>
                <c:pt idx="187">
                  <c:v>2031221</c:v>
                </c:pt>
                <c:pt idx="188">
                  <c:v>2567792</c:v>
                </c:pt>
                <c:pt idx="189">
                  <c:v>2873045</c:v>
                </c:pt>
                <c:pt idx="190">
                  <c:v>2944196</c:v>
                </c:pt>
                <c:pt idx="191">
                  <c:v>390848</c:v>
                </c:pt>
                <c:pt idx="192">
                  <c:v>2250818</c:v>
                </c:pt>
                <c:pt idx="193">
                  <c:v>12263093</c:v>
                </c:pt>
                <c:pt idx="194">
                  <c:v>5275303</c:v>
                </c:pt>
                <c:pt idx="195">
                  <c:v>21828826</c:v>
                </c:pt>
                <c:pt idx="196">
                  <c:v>888857</c:v>
                </c:pt>
                <c:pt idx="197">
                  <c:v>21483061</c:v>
                </c:pt>
                <c:pt idx="198">
                  <c:v>13549299</c:v>
                </c:pt>
                <c:pt idx="199">
                  <c:v>5164089</c:v>
                </c:pt>
                <c:pt idx="200">
                  <c:v>5947328</c:v>
                </c:pt>
                <c:pt idx="201">
                  <c:v>8769508</c:v>
                </c:pt>
                <c:pt idx="202">
                  <c:v>1899065</c:v>
                </c:pt>
                <c:pt idx="203">
                  <c:v>3324251</c:v>
                </c:pt>
                <c:pt idx="204">
                  <c:v>3846024</c:v>
                </c:pt>
                <c:pt idx="205">
                  <c:v>624397</c:v>
                </c:pt>
                <c:pt idx="206">
                  <c:v>14839178</c:v>
                </c:pt>
                <c:pt idx="207">
                  <c:v>17345362</c:v>
                </c:pt>
                <c:pt idx="208">
                  <c:v>5013508</c:v>
                </c:pt>
                <c:pt idx="209">
                  <c:v>47409992</c:v>
                </c:pt>
                <c:pt idx="210">
                  <c:v>17144016</c:v>
                </c:pt>
                <c:pt idx="211">
                  <c:v>10628235</c:v>
                </c:pt>
                <c:pt idx="212">
                  <c:v>1948579</c:v>
                </c:pt>
                <c:pt idx="213">
                  <c:v>5624979</c:v>
                </c:pt>
                <c:pt idx="214">
                  <c:v>4108353</c:v>
                </c:pt>
                <c:pt idx="215">
                  <c:v>227122</c:v>
                </c:pt>
                <c:pt idx="216">
                  <c:v>4170447</c:v>
                </c:pt>
                <c:pt idx="217">
                  <c:v>12440211</c:v>
                </c:pt>
                <c:pt idx="218">
                  <c:v>4910264</c:v>
                </c:pt>
                <c:pt idx="219">
                  <c:v>3432714</c:v>
                </c:pt>
                <c:pt idx="220">
                  <c:v>58384802</c:v>
                </c:pt>
                <c:pt idx="221">
                  <c:v>11772475</c:v>
                </c:pt>
                <c:pt idx="222">
                  <c:v>10906993</c:v>
                </c:pt>
                <c:pt idx="223">
                  <c:v>348771</c:v>
                </c:pt>
                <c:pt idx="224">
                  <c:v>11976771</c:v>
                </c:pt>
                <c:pt idx="225">
                  <c:v>4232058</c:v>
                </c:pt>
                <c:pt idx="226">
                  <c:v>1579668</c:v>
                </c:pt>
                <c:pt idx="227">
                  <c:v>3467255</c:v>
                </c:pt>
                <c:pt idx="228">
                  <c:v>536933</c:v>
                </c:pt>
                <c:pt idx="229">
                  <c:v>29896976</c:v>
                </c:pt>
                <c:pt idx="230">
                  <c:v>486202</c:v>
                </c:pt>
                <c:pt idx="231">
                  <c:v>399750</c:v>
                </c:pt>
                <c:pt idx="232">
                  <c:v>6966818</c:v>
                </c:pt>
                <c:pt idx="233">
                  <c:v>5592812</c:v>
                </c:pt>
                <c:pt idx="234">
                  <c:v>6724944</c:v>
                </c:pt>
                <c:pt idx="235">
                  <c:v>19590234</c:v>
                </c:pt>
                <c:pt idx="236">
                  <c:v>5568495</c:v>
                </c:pt>
                <c:pt idx="237">
                  <c:v>536657</c:v>
                </c:pt>
                <c:pt idx="238">
                  <c:v>1586408</c:v>
                </c:pt>
                <c:pt idx="239">
                  <c:v>4742538</c:v>
                </c:pt>
                <c:pt idx="240">
                  <c:v>2501135</c:v>
                </c:pt>
                <c:pt idx="241">
                  <c:v>17909697</c:v>
                </c:pt>
                <c:pt idx="242">
                  <c:v>44786501</c:v>
                </c:pt>
                <c:pt idx="243">
                  <c:v>5034456</c:v>
                </c:pt>
                <c:pt idx="244">
                  <c:v>1143861</c:v>
                </c:pt>
                <c:pt idx="245">
                  <c:v>1838223</c:v>
                </c:pt>
                <c:pt idx="246">
                  <c:v>10050399</c:v>
                </c:pt>
                <c:pt idx="247">
                  <c:v>463322</c:v>
                </c:pt>
                <c:pt idx="248">
                  <c:v>13663333</c:v>
                </c:pt>
                <c:pt idx="249">
                  <c:v>30353696</c:v>
                </c:pt>
                <c:pt idx="250">
                  <c:v>5559564</c:v>
                </c:pt>
                <c:pt idx="251">
                  <c:v>240132663</c:v>
                </c:pt>
                <c:pt idx="252">
                  <c:v>2713502</c:v>
                </c:pt>
                <c:pt idx="253">
                  <c:v>3511891</c:v>
                </c:pt>
                <c:pt idx="254">
                  <c:v>20263438</c:v>
                </c:pt>
                <c:pt idx="255">
                  <c:v>987076</c:v>
                </c:pt>
                <c:pt idx="256">
                  <c:v>1242738</c:v>
                </c:pt>
                <c:pt idx="257">
                  <c:v>206874</c:v>
                </c:pt>
                <c:pt idx="258">
                  <c:v>2178123</c:v>
                </c:pt>
                <c:pt idx="259">
                  <c:v>1791775</c:v>
                </c:pt>
                <c:pt idx="260">
                  <c:v>2513937</c:v>
                </c:pt>
                <c:pt idx="261">
                  <c:v>4121922</c:v>
                </c:pt>
                <c:pt idx="262">
                  <c:v>2520297</c:v>
                </c:pt>
                <c:pt idx="263">
                  <c:v>4887185</c:v>
                </c:pt>
                <c:pt idx="264">
                  <c:v>2009455</c:v>
                </c:pt>
                <c:pt idx="265">
                  <c:v>39487698</c:v>
                </c:pt>
                <c:pt idx="266">
                  <c:v>1904775</c:v>
                </c:pt>
                <c:pt idx="267">
                  <c:v>16622554</c:v>
                </c:pt>
                <c:pt idx="268">
                  <c:v>15325347</c:v>
                </c:pt>
                <c:pt idx="269">
                  <c:v>6448867</c:v>
                </c:pt>
                <c:pt idx="270">
                  <c:v>11973639</c:v>
                </c:pt>
                <c:pt idx="271">
                  <c:v>146792819</c:v>
                </c:pt>
                <c:pt idx="272">
                  <c:v>6038396</c:v>
                </c:pt>
                <c:pt idx="273">
                  <c:v>784191</c:v>
                </c:pt>
                <c:pt idx="274">
                  <c:v>3061167</c:v>
                </c:pt>
                <c:pt idx="275">
                  <c:v>7568125</c:v>
                </c:pt>
                <c:pt idx="276">
                  <c:v>2623081</c:v>
                </c:pt>
                <c:pt idx="277">
                  <c:v>424689</c:v>
                </c:pt>
                <c:pt idx="278">
                  <c:v>90482</c:v>
                </c:pt>
                <c:pt idx="279">
                  <c:v>42439505</c:v>
                </c:pt>
                <c:pt idx="280">
                  <c:v>212364</c:v>
                </c:pt>
                <c:pt idx="281">
                  <c:v>1752381</c:v>
                </c:pt>
                <c:pt idx="282">
                  <c:v>10186396</c:v>
                </c:pt>
                <c:pt idx="283">
                  <c:v>155046919</c:v>
                </c:pt>
                <c:pt idx="284">
                  <c:v>10141126</c:v>
                </c:pt>
                <c:pt idx="285">
                  <c:v>3918048</c:v>
                </c:pt>
                <c:pt idx="286">
                  <c:v>13734523</c:v>
                </c:pt>
                <c:pt idx="287">
                  <c:v>5396349</c:v>
                </c:pt>
                <c:pt idx="288">
                  <c:v>23552692</c:v>
                </c:pt>
                <c:pt idx="289">
                  <c:v>13725796</c:v>
                </c:pt>
                <c:pt idx="290">
                  <c:v>37063283</c:v>
                </c:pt>
                <c:pt idx="291">
                  <c:v>172448</c:v>
                </c:pt>
                <c:pt idx="292">
                  <c:v>7283284</c:v>
                </c:pt>
                <c:pt idx="293">
                  <c:v>10881008</c:v>
                </c:pt>
                <c:pt idx="294">
                  <c:v>2166762</c:v>
                </c:pt>
                <c:pt idx="295">
                  <c:v>3946562</c:v>
                </c:pt>
                <c:pt idx="296">
                  <c:v>796473</c:v>
                </c:pt>
                <c:pt idx="297">
                  <c:v>10053134</c:v>
                </c:pt>
                <c:pt idx="298">
                  <c:v>29881564</c:v>
                </c:pt>
                <c:pt idx="299">
                  <c:v>53422934</c:v>
                </c:pt>
                <c:pt idx="300">
                  <c:v>3735623</c:v>
                </c:pt>
                <c:pt idx="301">
                  <c:v>4053985</c:v>
                </c:pt>
                <c:pt idx="302">
                  <c:v>3896235</c:v>
                </c:pt>
                <c:pt idx="303">
                  <c:v>1020061</c:v>
                </c:pt>
                <c:pt idx="304">
                  <c:v>327500</c:v>
                </c:pt>
                <c:pt idx="305">
                  <c:v>613627</c:v>
                </c:pt>
                <c:pt idx="306">
                  <c:v>5835612</c:v>
                </c:pt>
                <c:pt idx="307">
                  <c:v>3457819</c:v>
                </c:pt>
                <c:pt idx="308">
                  <c:v>197649</c:v>
                </c:pt>
                <c:pt idx="309">
                  <c:v>5492423</c:v>
                </c:pt>
                <c:pt idx="310">
                  <c:v>953196</c:v>
                </c:pt>
                <c:pt idx="311">
                  <c:v>17633023</c:v>
                </c:pt>
                <c:pt idx="312">
                  <c:v>2415426</c:v>
                </c:pt>
                <c:pt idx="313">
                  <c:v>18699306</c:v>
                </c:pt>
                <c:pt idx="314">
                  <c:v>6123603</c:v>
                </c:pt>
                <c:pt idx="315">
                  <c:v>203041</c:v>
                </c:pt>
                <c:pt idx="316">
                  <c:v>43292524</c:v>
                </c:pt>
                <c:pt idx="317">
                  <c:v>3336048</c:v>
                </c:pt>
                <c:pt idx="318">
                  <c:v>1760191</c:v>
                </c:pt>
                <c:pt idx="319">
                  <c:v>4545015</c:v>
                </c:pt>
                <c:pt idx="320">
                  <c:v>4853938</c:v>
                </c:pt>
                <c:pt idx="321">
                  <c:v>3166651</c:v>
                </c:pt>
                <c:pt idx="322">
                  <c:v>5142651</c:v>
                </c:pt>
                <c:pt idx="323">
                  <c:v>6721837</c:v>
                </c:pt>
                <c:pt idx="324">
                  <c:v>6426454</c:v>
                </c:pt>
                <c:pt idx="325">
                  <c:v>12511197</c:v>
                </c:pt>
                <c:pt idx="326">
                  <c:v>4117971</c:v>
                </c:pt>
                <c:pt idx="327">
                  <c:v>5602145</c:v>
                </c:pt>
                <c:pt idx="328">
                  <c:v>2668155</c:v>
                </c:pt>
                <c:pt idx="329">
                  <c:v>1201799</c:v>
                </c:pt>
                <c:pt idx="330">
                  <c:v>6062288</c:v>
                </c:pt>
                <c:pt idx="331">
                  <c:v>2281585</c:v>
                </c:pt>
                <c:pt idx="332">
                  <c:v>363722</c:v>
                </c:pt>
                <c:pt idx="333">
                  <c:v>2153361</c:v>
                </c:pt>
                <c:pt idx="334">
                  <c:v>6993135</c:v>
                </c:pt>
                <c:pt idx="335">
                  <c:v>13037927</c:v>
                </c:pt>
                <c:pt idx="336">
                  <c:v>4345316</c:v>
                </c:pt>
                <c:pt idx="337">
                  <c:v>732296</c:v>
                </c:pt>
                <c:pt idx="338">
                  <c:v>10895315</c:v>
                </c:pt>
                <c:pt idx="339">
                  <c:v>18906029</c:v>
                </c:pt>
                <c:pt idx="340">
                  <c:v>266100</c:v>
                </c:pt>
                <c:pt idx="341">
                  <c:v>9515459</c:v>
                </c:pt>
                <c:pt idx="342">
                  <c:v>5543937</c:v>
                </c:pt>
                <c:pt idx="343">
                  <c:v>23645439</c:v>
                </c:pt>
                <c:pt idx="344">
                  <c:v>17082521</c:v>
                </c:pt>
                <c:pt idx="345">
                  <c:v>31532535</c:v>
                </c:pt>
                <c:pt idx="346">
                  <c:v>27688904</c:v>
                </c:pt>
                <c:pt idx="347">
                  <c:v>267388268</c:v>
                </c:pt>
                <c:pt idx="348">
                  <c:v>1390577</c:v>
                </c:pt>
                <c:pt idx="349">
                  <c:v>6324306</c:v>
                </c:pt>
                <c:pt idx="350">
                  <c:v>48577832</c:v>
                </c:pt>
                <c:pt idx="351">
                  <c:v>50925739</c:v>
                </c:pt>
                <c:pt idx="352">
                  <c:v>16314944</c:v>
                </c:pt>
                <c:pt idx="353">
                  <c:v>20144139</c:v>
                </c:pt>
                <c:pt idx="354">
                  <c:v>2747041</c:v>
                </c:pt>
                <c:pt idx="355">
                  <c:v>7779692</c:v>
                </c:pt>
                <c:pt idx="356">
                  <c:v>5855904</c:v>
                </c:pt>
                <c:pt idx="357">
                  <c:v>31616427</c:v>
                </c:pt>
                <c:pt idx="358">
                  <c:v>10349065</c:v>
                </c:pt>
                <c:pt idx="359">
                  <c:v>6247226</c:v>
                </c:pt>
                <c:pt idx="360">
                  <c:v>12588888</c:v>
                </c:pt>
                <c:pt idx="361">
                  <c:v>8239799</c:v>
                </c:pt>
                <c:pt idx="362">
                  <c:v>5012419</c:v>
                </c:pt>
                <c:pt idx="363">
                  <c:v>8901919</c:v>
                </c:pt>
                <c:pt idx="364">
                  <c:v>147922326</c:v>
                </c:pt>
                <c:pt idx="365">
                  <c:v>4000401</c:v>
                </c:pt>
                <c:pt idx="366">
                  <c:v>297836</c:v>
                </c:pt>
                <c:pt idx="367">
                  <c:v>4698623</c:v>
                </c:pt>
                <c:pt idx="368">
                  <c:v>1246388</c:v>
                </c:pt>
                <c:pt idx="369">
                  <c:v>23621741</c:v>
                </c:pt>
                <c:pt idx="370">
                  <c:v>1031262</c:v>
                </c:pt>
                <c:pt idx="371">
                  <c:v>11464088</c:v>
                </c:pt>
                <c:pt idx="372">
                  <c:v>4805361</c:v>
                </c:pt>
                <c:pt idx="373">
                  <c:v>2063248</c:v>
                </c:pt>
                <c:pt idx="374">
                  <c:v>358346</c:v>
                </c:pt>
                <c:pt idx="375">
                  <c:v>2450304</c:v>
                </c:pt>
                <c:pt idx="376">
                  <c:v>194151167</c:v>
                </c:pt>
                <c:pt idx="377">
                  <c:v>2610853</c:v>
                </c:pt>
                <c:pt idx="378">
                  <c:v>20497561</c:v>
                </c:pt>
                <c:pt idx="379">
                  <c:v>25376867</c:v>
                </c:pt>
                <c:pt idx="380">
                  <c:v>9903575</c:v>
                </c:pt>
                <c:pt idx="381">
                  <c:v>1915504</c:v>
                </c:pt>
                <c:pt idx="382">
                  <c:v>8117953</c:v>
                </c:pt>
                <c:pt idx="383">
                  <c:v>25083877</c:v>
                </c:pt>
                <c:pt idx="384">
                  <c:v>3920477</c:v>
                </c:pt>
                <c:pt idx="385">
                  <c:v>4044561</c:v>
                </c:pt>
                <c:pt idx="386">
                  <c:v>5073188</c:v>
                </c:pt>
                <c:pt idx="387">
                  <c:v>6047315</c:v>
                </c:pt>
                <c:pt idx="388">
                  <c:v>7689317</c:v>
                </c:pt>
                <c:pt idx="389">
                  <c:v>5078154</c:v>
                </c:pt>
                <c:pt idx="390">
                  <c:v>41505745</c:v>
                </c:pt>
                <c:pt idx="391">
                  <c:v>1024466</c:v>
                </c:pt>
                <c:pt idx="392">
                  <c:v>1469278</c:v>
                </c:pt>
                <c:pt idx="393">
                  <c:v>14602196</c:v>
                </c:pt>
                <c:pt idx="394">
                  <c:v>8118296</c:v>
                </c:pt>
                <c:pt idx="395">
                  <c:v>12539976</c:v>
                </c:pt>
                <c:pt idx="396">
                  <c:v>37271088</c:v>
                </c:pt>
                <c:pt idx="397">
                  <c:v>5566891</c:v>
                </c:pt>
                <c:pt idx="398">
                  <c:v>295902</c:v>
                </c:pt>
                <c:pt idx="399">
                  <c:v>41305923</c:v>
                </c:pt>
                <c:pt idx="400">
                  <c:v>68205145</c:v>
                </c:pt>
                <c:pt idx="401">
                  <c:v>6097945</c:v>
                </c:pt>
                <c:pt idx="402">
                  <c:v>41661544</c:v>
                </c:pt>
                <c:pt idx="403">
                  <c:v>44298817</c:v>
                </c:pt>
                <c:pt idx="404">
                  <c:v>7866608</c:v>
                </c:pt>
                <c:pt idx="405">
                  <c:v>3508436</c:v>
                </c:pt>
                <c:pt idx="406">
                  <c:v>11887828</c:v>
                </c:pt>
                <c:pt idx="407">
                  <c:v>477641</c:v>
                </c:pt>
                <c:pt idx="408">
                  <c:v>7781301</c:v>
                </c:pt>
                <c:pt idx="409">
                  <c:v>1971171</c:v>
                </c:pt>
                <c:pt idx="410">
                  <c:v>130120943</c:v>
                </c:pt>
                <c:pt idx="411">
                  <c:v>7207911</c:v>
                </c:pt>
                <c:pt idx="412">
                  <c:v>1598999</c:v>
                </c:pt>
                <c:pt idx="413">
                  <c:v>7381487</c:v>
                </c:pt>
                <c:pt idx="414">
                  <c:v>1766425</c:v>
                </c:pt>
                <c:pt idx="415">
                  <c:v>3244553</c:v>
                </c:pt>
                <c:pt idx="416">
                  <c:v>39065917</c:v>
                </c:pt>
                <c:pt idx="417">
                  <c:v>11042213</c:v>
                </c:pt>
                <c:pt idx="418">
                  <c:v>4476163</c:v>
                </c:pt>
                <c:pt idx="419">
                  <c:v>859464</c:v>
                </c:pt>
                <c:pt idx="420">
                  <c:v>13470707</c:v>
                </c:pt>
                <c:pt idx="421">
                  <c:v>5495298</c:v>
                </c:pt>
                <c:pt idx="422">
                  <c:v>2558927</c:v>
                </c:pt>
                <c:pt idx="423">
                  <c:v>4068931</c:v>
                </c:pt>
                <c:pt idx="424">
                  <c:v>2408586</c:v>
                </c:pt>
                <c:pt idx="425">
                  <c:v>6407786</c:v>
                </c:pt>
                <c:pt idx="426">
                  <c:v>4398553</c:v>
                </c:pt>
                <c:pt idx="427">
                  <c:v>4288971</c:v>
                </c:pt>
                <c:pt idx="428">
                  <c:v>1073951</c:v>
                </c:pt>
                <c:pt idx="429">
                  <c:v>272969</c:v>
                </c:pt>
                <c:pt idx="430">
                  <c:v>37520992</c:v>
                </c:pt>
                <c:pt idx="431">
                  <c:v>463887</c:v>
                </c:pt>
                <c:pt idx="432">
                  <c:v>5154268</c:v>
                </c:pt>
                <c:pt idx="433">
                  <c:v>316403</c:v>
                </c:pt>
                <c:pt idx="434">
                  <c:v>10207516</c:v>
                </c:pt>
                <c:pt idx="435">
                  <c:v>7274262</c:v>
                </c:pt>
                <c:pt idx="436">
                  <c:v>2688278</c:v>
                </c:pt>
                <c:pt idx="437">
                  <c:v>992407</c:v>
                </c:pt>
                <c:pt idx="438">
                  <c:v>10563918</c:v>
                </c:pt>
                <c:pt idx="439">
                  <c:v>87561267</c:v>
                </c:pt>
                <c:pt idx="440">
                  <c:v>1278525</c:v>
                </c:pt>
                <c:pt idx="441">
                  <c:v>4585069</c:v>
                </c:pt>
                <c:pt idx="442">
                  <c:v>134224232</c:v>
                </c:pt>
                <c:pt idx="443">
                  <c:v>2056497</c:v>
                </c:pt>
                <c:pt idx="444">
                  <c:v>98067603</c:v>
                </c:pt>
                <c:pt idx="445">
                  <c:v>1862347</c:v>
                </c:pt>
                <c:pt idx="446">
                  <c:v>5593357</c:v>
                </c:pt>
                <c:pt idx="447">
                  <c:v>64970294</c:v>
                </c:pt>
                <c:pt idx="448">
                  <c:v>17620674</c:v>
                </c:pt>
                <c:pt idx="449">
                  <c:v>11301735</c:v>
                </c:pt>
                <c:pt idx="450">
                  <c:v>16684802</c:v>
                </c:pt>
                <c:pt idx="451">
                  <c:v>86377994</c:v>
                </c:pt>
                <c:pt idx="452">
                  <c:v>6936716</c:v>
                </c:pt>
                <c:pt idx="453">
                  <c:v>2985915</c:v>
                </c:pt>
                <c:pt idx="454">
                  <c:v>2754783</c:v>
                </c:pt>
                <c:pt idx="455">
                  <c:v>4554897</c:v>
                </c:pt>
                <c:pt idx="456">
                  <c:v>1772376</c:v>
                </c:pt>
                <c:pt idx="457">
                  <c:v>15963743</c:v>
                </c:pt>
                <c:pt idx="458">
                  <c:v>4695964</c:v>
                </c:pt>
                <c:pt idx="459">
                  <c:v>49235437</c:v>
                </c:pt>
                <c:pt idx="460">
                  <c:v>3223942</c:v>
                </c:pt>
                <c:pt idx="461">
                  <c:v>31795549</c:v>
                </c:pt>
                <c:pt idx="462">
                  <c:v>10505714</c:v>
                </c:pt>
                <c:pt idx="463">
                  <c:v>3590548</c:v>
                </c:pt>
                <c:pt idx="464">
                  <c:v>8417799</c:v>
                </c:pt>
                <c:pt idx="465">
                  <c:v>2749567</c:v>
                </c:pt>
                <c:pt idx="466">
                  <c:v>40870137</c:v>
                </c:pt>
                <c:pt idx="467">
                  <c:v>232544577</c:v>
                </c:pt>
                <c:pt idx="468">
                  <c:v>11565326</c:v>
                </c:pt>
                <c:pt idx="469">
                  <c:v>72435061</c:v>
                </c:pt>
                <c:pt idx="470">
                  <c:v>54498515</c:v>
                </c:pt>
                <c:pt idx="471">
                  <c:v>3832034</c:v>
                </c:pt>
                <c:pt idx="472">
                  <c:v>4057325</c:v>
                </c:pt>
                <c:pt idx="473">
                  <c:v>14622513</c:v>
                </c:pt>
                <c:pt idx="474">
                  <c:v>3069261</c:v>
                </c:pt>
                <c:pt idx="475">
                  <c:v>13357802</c:v>
                </c:pt>
                <c:pt idx="476">
                  <c:v>216641</c:v>
                </c:pt>
                <c:pt idx="477">
                  <c:v>1171681</c:v>
                </c:pt>
                <c:pt idx="478">
                  <c:v>3890418</c:v>
                </c:pt>
                <c:pt idx="479">
                  <c:v>37242997</c:v>
                </c:pt>
                <c:pt idx="480">
                  <c:v>19142969</c:v>
                </c:pt>
                <c:pt idx="481">
                  <c:v>11985686</c:v>
                </c:pt>
                <c:pt idx="482">
                  <c:v>10165521</c:v>
                </c:pt>
                <c:pt idx="483">
                  <c:v>3167632</c:v>
                </c:pt>
                <c:pt idx="484">
                  <c:v>3777306</c:v>
                </c:pt>
                <c:pt idx="485">
                  <c:v>7488935</c:v>
                </c:pt>
                <c:pt idx="486">
                  <c:v>3763602</c:v>
                </c:pt>
                <c:pt idx="487">
                  <c:v>3580158</c:v>
                </c:pt>
                <c:pt idx="488">
                  <c:v>2385193</c:v>
                </c:pt>
                <c:pt idx="489">
                  <c:v>5703377</c:v>
                </c:pt>
                <c:pt idx="490">
                  <c:v>37777139</c:v>
                </c:pt>
                <c:pt idx="491">
                  <c:v>25558549</c:v>
                </c:pt>
                <c:pt idx="492">
                  <c:v>2089692</c:v>
                </c:pt>
                <c:pt idx="493">
                  <c:v>27409214</c:v>
                </c:pt>
                <c:pt idx="494">
                  <c:v>1917475</c:v>
                </c:pt>
                <c:pt idx="495">
                  <c:v>1866143</c:v>
                </c:pt>
                <c:pt idx="496">
                  <c:v>3966229</c:v>
                </c:pt>
                <c:pt idx="497">
                  <c:v>2520319</c:v>
                </c:pt>
                <c:pt idx="498">
                  <c:v>2904950</c:v>
                </c:pt>
                <c:pt idx="499">
                  <c:v>7151452</c:v>
                </c:pt>
                <c:pt idx="500">
                  <c:v>9166148</c:v>
                </c:pt>
                <c:pt idx="501">
                  <c:v>1269967</c:v>
                </c:pt>
                <c:pt idx="502">
                  <c:v>11876067</c:v>
                </c:pt>
                <c:pt idx="503">
                  <c:v>3829525</c:v>
                </c:pt>
                <c:pt idx="504">
                  <c:v>2554763</c:v>
                </c:pt>
                <c:pt idx="505">
                  <c:v>32754558</c:v>
                </c:pt>
                <c:pt idx="506">
                  <c:v>4552829</c:v>
                </c:pt>
                <c:pt idx="507">
                  <c:v>258536</c:v>
                </c:pt>
                <c:pt idx="508">
                  <c:v>5441604</c:v>
                </c:pt>
                <c:pt idx="509">
                  <c:v>2274434</c:v>
                </c:pt>
                <c:pt idx="510">
                  <c:v>1549623</c:v>
                </c:pt>
                <c:pt idx="511">
                  <c:v>298152</c:v>
                </c:pt>
                <c:pt idx="512">
                  <c:v>16972540</c:v>
                </c:pt>
                <c:pt idx="513">
                  <c:v>57040602</c:v>
                </c:pt>
                <c:pt idx="514">
                  <c:v>12382021</c:v>
                </c:pt>
                <c:pt idx="515">
                  <c:v>4449231</c:v>
                </c:pt>
                <c:pt idx="516">
                  <c:v>6080542</c:v>
                </c:pt>
                <c:pt idx="517">
                  <c:v>5666795</c:v>
                </c:pt>
                <c:pt idx="518">
                  <c:v>1705390</c:v>
                </c:pt>
                <c:pt idx="519">
                  <c:v>939988</c:v>
                </c:pt>
                <c:pt idx="520">
                  <c:v>3688633</c:v>
                </c:pt>
                <c:pt idx="521">
                  <c:v>5936295</c:v>
                </c:pt>
                <c:pt idx="522">
                  <c:v>1398103</c:v>
                </c:pt>
                <c:pt idx="523">
                  <c:v>9887462</c:v>
                </c:pt>
                <c:pt idx="524">
                  <c:v>4108919</c:v>
                </c:pt>
                <c:pt idx="525">
                  <c:v>37493896</c:v>
                </c:pt>
                <c:pt idx="526">
                  <c:v>1145946</c:v>
                </c:pt>
                <c:pt idx="527">
                  <c:v>73477627</c:v>
                </c:pt>
                <c:pt idx="528">
                  <c:v>10361415</c:v>
                </c:pt>
                <c:pt idx="529">
                  <c:v>1254851</c:v>
                </c:pt>
                <c:pt idx="530">
                  <c:v>10125404</c:v>
                </c:pt>
                <c:pt idx="531">
                  <c:v>3361763</c:v>
                </c:pt>
                <c:pt idx="532">
                  <c:v>3984124</c:v>
                </c:pt>
                <c:pt idx="533">
                  <c:v>10090053</c:v>
                </c:pt>
                <c:pt idx="534">
                  <c:v>3087723</c:v>
                </c:pt>
                <c:pt idx="535">
                  <c:v>3959596</c:v>
                </c:pt>
                <c:pt idx="536">
                  <c:v>2101594</c:v>
                </c:pt>
                <c:pt idx="537">
                  <c:v>40354939</c:v>
                </c:pt>
                <c:pt idx="538">
                  <c:v>5887494</c:v>
                </c:pt>
                <c:pt idx="539">
                  <c:v>164823843</c:v>
                </c:pt>
                <c:pt idx="540">
                  <c:v>8099882</c:v>
                </c:pt>
                <c:pt idx="541">
                  <c:v>5453874</c:v>
                </c:pt>
                <c:pt idx="542">
                  <c:v>6206001</c:v>
                </c:pt>
                <c:pt idx="543">
                  <c:v>5621348</c:v>
                </c:pt>
                <c:pt idx="544">
                  <c:v>2980603</c:v>
                </c:pt>
                <c:pt idx="545">
                  <c:v>2522978</c:v>
                </c:pt>
                <c:pt idx="546">
                  <c:v>13671321</c:v>
                </c:pt>
                <c:pt idx="547">
                  <c:v>2245459</c:v>
                </c:pt>
                <c:pt idx="548">
                  <c:v>1263369</c:v>
                </c:pt>
                <c:pt idx="549">
                  <c:v>4664789</c:v>
                </c:pt>
                <c:pt idx="550">
                  <c:v>4222253</c:v>
                </c:pt>
                <c:pt idx="551">
                  <c:v>175995</c:v>
                </c:pt>
                <c:pt idx="552">
                  <c:v>7512555</c:v>
                </c:pt>
                <c:pt idx="553">
                  <c:v>7821635</c:v>
                </c:pt>
                <c:pt idx="554">
                  <c:v>6915204</c:v>
                </c:pt>
                <c:pt idx="555">
                  <c:v>3616242</c:v>
                </c:pt>
                <c:pt idx="556">
                  <c:v>6050321</c:v>
                </c:pt>
                <c:pt idx="557">
                  <c:v>12318369</c:v>
                </c:pt>
                <c:pt idx="558">
                  <c:v>88611022</c:v>
                </c:pt>
                <c:pt idx="559">
                  <c:v>13636504</c:v>
                </c:pt>
                <c:pt idx="560">
                  <c:v>4033151</c:v>
                </c:pt>
                <c:pt idx="561">
                  <c:v>7235213</c:v>
                </c:pt>
                <c:pt idx="562">
                  <c:v>2186508</c:v>
                </c:pt>
                <c:pt idx="563">
                  <c:v>6647331</c:v>
                </c:pt>
                <c:pt idx="564">
                  <c:v>8120399</c:v>
                </c:pt>
                <c:pt idx="565">
                  <c:v>11056155</c:v>
                </c:pt>
                <c:pt idx="566">
                  <c:v>10379371</c:v>
                </c:pt>
                <c:pt idx="567">
                  <c:v>1839614</c:v>
                </c:pt>
                <c:pt idx="568">
                  <c:v>64930876</c:v>
                </c:pt>
                <c:pt idx="569">
                  <c:v>17194617</c:v>
                </c:pt>
                <c:pt idx="570">
                  <c:v>5560973</c:v>
                </c:pt>
                <c:pt idx="571">
                  <c:v>59766423</c:v>
                </c:pt>
                <c:pt idx="572">
                  <c:v>8307958</c:v>
                </c:pt>
                <c:pt idx="573">
                  <c:v>8163666</c:v>
                </c:pt>
                <c:pt idx="574">
                  <c:v>12285292</c:v>
                </c:pt>
                <c:pt idx="575">
                  <c:v>32535385</c:v>
                </c:pt>
                <c:pt idx="576">
                  <c:v>282972</c:v>
                </c:pt>
                <c:pt idx="577">
                  <c:v>4719726</c:v>
                </c:pt>
                <c:pt idx="578">
                  <c:v>14757464</c:v>
                </c:pt>
                <c:pt idx="579">
                  <c:v>26987864</c:v>
                </c:pt>
                <c:pt idx="580">
                  <c:v>45778955</c:v>
                </c:pt>
                <c:pt idx="581">
                  <c:v>2803651</c:v>
                </c:pt>
                <c:pt idx="582">
                  <c:v>6254595</c:v>
                </c:pt>
                <c:pt idx="583">
                  <c:v>6209466</c:v>
                </c:pt>
                <c:pt idx="584">
                  <c:v>4303244</c:v>
                </c:pt>
                <c:pt idx="585">
                  <c:v>919214</c:v>
                </c:pt>
                <c:pt idx="586">
                  <c:v>5343757</c:v>
                </c:pt>
                <c:pt idx="587">
                  <c:v>17996539</c:v>
                </c:pt>
                <c:pt idx="588">
                  <c:v>53424059</c:v>
                </c:pt>
                <c:pt idx="589">
                  <c:v>1123663</c:v>
                </c:pt>
                <c:pt idx="590">
                  <c:v>2185207</c:v>
                </c:pt>
                <c:pt idx="591">
                  <c:v>12369687</c:v>
                </c:pt>
                <c:pt idx="592">
                  <c:v>21726402</c:v>
                </c:pt>
                <c:pt idx="593">
                  <c:v>4684425</c:v>
                </c:pt>
                <c:pt idx="594">
                  <c:v>62194776</c:v>
                </c:pt>
                <c:pt idx="595">
                  <c:v>8078917</c:v>
                </c:pt>
                <c:pt idx="596">
                  <c:v>8855048</c:v>
                </c:pt>
                <c:pt idx="597">
                  <c:v>13773468</c:v>
                </c:pt>
                <c:pt idx="598">
                  <c:v>9072293</c:v>
                </c:pt>
                <c:pt idx="599">
                  <c:v>10635923</c:v>
                </c:pt>
                <c:pt idx="600">
                  <c:v>3694249</c:v>
                </c:pt>
                <c:pt idx="601">
                  <c:v>5453568</c:v>
                </c:pt>
                <c:pt idx="602">
                  <c:v>8092668</c:v>
                </c:pt>
                <c:pt idx="603">
                  <c:v>11074285</c:v>
                </c:pt>
                <c:pt idx="604">
                  <c:v>2611155</c:v>
                </c:pt>
                <c:pt idx="605">
                  <c:v>676317</c:v>
                </c:pt>
                <c:pt idx="606">
                  <c:v>3959069</c:v>
                </c:pt>
                <c:pt idx="607">
                  <c:v>23038213</c:v>
                </c:pt>
                <c:pt idx="608">
                  <c:v>241585</c:v>
                </c:pt>
                <c:pt idx="609">
                  <c:v>2847584</c:v>
                </c:pt>
                <c:pt idx="610">
                  <c:v>6742498</c:v>
                </c:pt>
                <c:pt idx="611">
                  <c:v>25097125</c:v>
                </c:pt>
                <c:pt idx="612">
                  <c:v>10114246</c:v>
                </c:pt>
                <c:pt idx="613">
                  <c:v>1528143</c:v>
                </c:pt>
                <c:pt idx="614">
                  <c:v>4059693</c:v>
                </c:pt>
                <c:pt idx="615">
                  <c:v>115184</c:v>
                </c:pt>
                <c:pt idx="616">
                  <c:v>225645</c:v>
                </c:pt>
                <c:pt idx="617">
                  <c:v>446666</c:v>
                </c:pt>
                <c:pt idx="618">
                  <c:v>300515</c:v>
                </c:pt>
                <c:pt idx="619">
                  <c:v>4113588</c:v>
                </c:pt>
                <c:pt idx="620">
                  <c:v>3146923</c:v>
                </c:pt>
                <c:pt idx="621">
                  <c:v>640926</c:v>
                </c:pt>
                <c:pt idx="622">
                  <c:v>1749601</c:v>
                </c:pt>
                <c:pt idx="623">
                  <c:v>30164623</c:v>
                </c:pt>
                <c:pt idx="624">
                  <c:v>5789756</c:v>
                </c:pt>
                <c:pt idx="625">
                  <c:v>2604892</c:v>
                </c:pt>
                <c:pt idx="626">
                  <c:v>3362869</c:v>
                </c:pt>
                <c:pt idx="627">
                  <c:v>282800</c:v>
                </c:pt>
                <c:pt idx="628">
                  <c:v>5163632</c:v>
                </c:pt>
                <c:pt idx="629">
                  <c:v>5817921</c:v>
                </c:pt>
                <c:pt idx="630">
                  <c:v>1382422</c:v>
                </c:pt>
                <c:pt idx="631">
                  <c:v>1502894</c:v>
                </c:pt>
                <c:pt idx="632">
                  <c:v>117402616</c:v>
                </c:pt>
                <c:pt idx="633">
                  <c:v>32498722</c:v>
                </c:pt>
                <c:pt idx="634">
                  <c:v>3737555</c:v>
                </c:pt>
                <c:pt idx="635">
                  <c:v>9741651</c:v>
                </c:pt>
                <c:pt idx="636">
                  <c:v>12189229</c:v>
                </c:pt>
                <c:pt idx="637">
                  <c:v>912667</c:v>
                </c:pt>
                <c:pt idx="638">
                  <c:v>3518505</c:v>
                </c:pt>
                <c:pt idx="639">
                  <c:v>11174616</c:v>
                </c:pt>
                <c:pt idx="640">
                  <c:v>1040501</c:v>
                </c:pt>
                <c:pt idx="641">
                  <c:v>9571589</c:v>
                </c:pt>
                <c:pt idx="642">
                  <c:v>13464294</c:v>
                </c:pt>
                <c:pt idx="643">
                  <c:v>23348109</c:v>
                </c:pt>
                <c:pt idx="644">
                  <c:v>724792</c:v>
                </c:pt>
                <c:pt idx="645">
                  <c:v>9472096</c:v>
                </c:pt>
                <c:pt idx="646">
                  <c:v>2126849</c:v>
                </c:pt>
                <c:pt idx="647">
                  <c:v>176227</c:v>
                </c:pt>
                <c:pt idx="648">
                  <c:v>818895</c:v>
                </c:pt>
                <c:pt idx="649">
                  <c:v>7444607</c:v>
                </c:pt>
                <c:pt idx="650">
                  <c:v>6261868</c:v>
                </c:pt>
                <c:pt idx="651">
                  <c:v>7433196</c:v>
                </c:pt>
                <c:pt idx="652">
                  <c:v>14686571</c:v>
                </c:pt>
                <c:pt idx="653">
                  <c:v>834706</c:v>
                </c:pt>
                <c:pt idx="654">
                  <c:v>27938958</c:v>
                </c:pt>
                <c:pt idx="655">
                  <c:v>24443537</c:v>
                </c:pt>
                <c:pt idx="656">
                  <c:v>15181136</c:v>
                </c:pt>
                <c:pt idx="657">
                  <c:v>114263336</c:v>
                </c:pt>
                <c:pt idx="658">
                  <c:v>48635302</c:v>
                </c:pt>
                <c:pt idx="659">
                  <c:v>1352229</c:v>
                </c:pt>
                <c:pt idx="660">
                  <c:v>1676514</c:v>
                </c:pt>
                <c:pt idx="661">
                  <c:v>8010249</c:v>
                </c:pt>
                <c:pt idx="662">
                  <c:v>4003567</c:v>
                </c:pt>
                <c:pt idx="663">
                  <c:v>6996061</c:v>
                </c:pt>
                <c:pt idx="664">
                  <c:v>2877631</c:v>
                </c:pt>
                <c:pt idx="665">
                  <c:v>5146656</c:v>
                </c:pt>
                <c:pt idx="666">
                  <c:v>2855433</c:v>
                </c:pt>
                <c:pt idx="667">
                  <c:v>1197265</c:v>
                </c:pt>
                <c:pt idx="668">
                  <c:v>21755231</c:v>
                </c:pt>
                <c:pt idx="669">
                  <c:v>10423021</c:v>
                </c:pt>
                <c:pt idx="670">
                  <c:v>3803762</c:v>
                </c:pt>
                <c:pt idx="671">
                  <c:v>4349346</c:v>
                </c:pt>
                <c:pt idx="672">
                  <c:v>15956470</c:v>
                </c:pt>
                <c:pt idx="673">
                  <c:v>2158381</c:v>
                </c:pt>
                <c:pt idx="674">
                  <c:v>45781074</c:v>
                </c:pt>
                <c:pt idx="675">
                  <c:v>43290652</c:v>
                </c:pt>
                <c:pt idx="676">
                  <c:v>12678859</c:v>
                </c:pt>
                <c:pt idx="677">
                  <c:v>25161501</c:v>
                </c:pt>
                <c:pt idx="678">
                  <c:v>2446103</c:v>
                </c:pt>
                <c:pt idx="679">
                  <c:v>4383986</c:v>
                </c:pt>
                <c:pt idx="680">
                  <c:v>7171777</c:v>
                </c:pt>
                <c:pt idx="681">
                  <c:v>2873006</c:v>
                </c:pt>
                <c:pt idx="682">
                  <c:v>5082094</c:v>
                </c:pt>
                <c:pt idx="683">
                  <c:v>1693145</c:v>
                </c:pt>
                <c:pt idx="684">
                  <c:v>14866874</c:v>
                </c:pt>
                <c:pt idx="685">
                  <c:v>205892902</c:v>
                </c:pt>
                <c:pt idx="686">
                  <c:v>8798487</c:v>
                </c:pt>
                <c:pt idx="687">
                  <c:v>6316605</c:v>
                </c:pt>
                <c:pt idx="688">
                  <c:v>1754136</c:v>
                </c:pt>
                <c:pt idx="689">
                  <c:v>3819436</c:v>
                </c:pt>
                <c:pt idx="690">
                  <c:v>3490459</c:v>
                </c:pt>
                <c:pt idx="691">
                  <c:v>14905939</c:v>
                </c:pt>
                <c:pt idx="692">
                  <c:v>3004943</c:v>
                </c:pt>
                <c:pt idx="693">
                  <c:v>4476846</c:v>
                </c:pt>
                <c:pt idx="694">
                  <c:v>3088954</c:v>
                </c:pt>
                <c:pt idx="695">
                  <c:v>4995413</c:v>
                </c:pt>
                <c:pt idx="696">
                  <c:v>1194098</c:v>
                </c:pt>
                <c:pt idx="697">
                  <c:v>5206524</c:v>
                </c:pt>
                <c:pt idx="698">
                  <c:v>314814</c:v>
                </c:pt>
                <c:pt idx="699">
                  <c:v>3766685</c:v>
                </c:pt>
                <c:pt idx="700">
                  <c:v>244249561</c:v>
                </c:pt>
                <c:pt idx="701">
                  <c:v>30566851</c:v>
                </c:pt>
                <c:pt idx="702">
                  <c:v>6568608</c:v>
                </c:pt>
                <c:pt idx="703">
                  <c:v>2055824</c:v>
                </c:pt>
                <c:pt idx="704">
                  <c:v>2102366</c:v>
                </c:pt>
                <c:pt idx="705">
                  <c:v>24325846</c:v>
                </c:pt>
                <c:pt idx="706">
                  <c:v>20514266</c:v>
                </c:pt>
                <c:pt idx="707">
                  <c:v>2738303</c:v>
                </c:pt>
                <c:pt idx="708">
                  <c:v>2781242</c:v>
                </c:pt>
                <c:pt idx="709">
                  <c:v>4058322</c:v>
                </c:pt>
                <c:pt idx="710">
                  <c:v>27102301</c:v>
                </c:pt>
                <c:pt idx="711">
                  <c:v>7292151</c:v>
                </c:pt>
                <c:pt idx="712">
                  <c:v>1038484</c:v>
                </c:pt>
                <c:pt idx="713">
                  <c:v>1619494</c:v>
                </c:pt>
                <c:pt idx="714">
                  <c:v>4382732</c:v>
                </c:pt>
                <c:pt idx="715">
                  <c:v>4437438</c:v>
                </c:pt>
                <c:pt idx="716">
                  <c:v>167488209</c:v>
                </c:pt>
                <c:pt idx="717">
                  <c:v>18503772</c:v>
                </c:pt>
                <c:pt idx="718">
                  <c:v>20796394</c:v>
                </c:pt>
                <c:pt idx="719">
                  <c:v>10378323</c:v>
                </c:pt>
                <c:pt idx="720">
                  <c:v>12852221</c:v>
                </c:pt>
                <c:pt idx="721">
                  <c:v>450459</c:v>
                </c:pt>
                <c:pt idx="722">
                  <c:v>22563343</c:v>
                </c:pt>
                <c:pt idx="723">
                  <c:v>29026909</c:v>
                </c:pt>
                <c:pt idx="724">
                  <c:v>3726109</c:v>
                </c:pt>
                <c:pt idx="725">
                  <c:v>1819251</c:v>
                </c:pt>
                <c:pt idx="726">
                  <c:v>9170178</c:v>
                </c:pt>
                <c:pt idx="727">
                  <c:v>102014721</c:v>
                </c:pt>
                <c:pt idx="728">
                  <c:v>7407858</c:v>
                </c:pt>
                <c:pt idx="729">
                  <c:v>117207599</c:v>
                </c:pt>
                <c:pt idx="730">
                  <c:v>2595721</c:v>
                </c:pt>
                <c:pt idx="731">
                  <c:v>12908021</c:v>
                </c:pt>
                <c:pt idx="732">
                  <c:v>5140826</c:v>
                </c:pt>
                <c:pt idx="733">
                  <c:v>14021172</c:v>
                </c:pt>
                <c:pt idx="734">
                  <c:v>5060039</c:v>
                </c:pt>
                <c:pt idx="735">
                  <c:v>4852297</c:v>
                </c:pt>
                <c:pt idx="736">
                  <c:v>10798276</c:v>
                </c:pt>
                <c:pt idx="737">
                  <c:v>1816046</c:v>
                </c:pt>
                <c:pt idx="738">
                  <c:v>3611938</c:v>
                </c:pt>
                <c:pt idx="739">
                  <c:v>1832732</c:v>
                </c:pt>
                <c:pt idx="740">
                  <c:v>1355681</c:v>
                </c:pt>
                <c:pt idx="741">
                  <c:v>9578466</c:v>
                </c:pt>
                <c:pt idx="742">
                  <c:v>99417341</c:v>
                </c:pt>
                <c:pt idx="743">
                  <c:v>2504059</c:v>
                </c:pt>
                <c:pt idx="744">
                  <c:v>12950034</c:v>
                </c:pt>
                <c:pt idx="745">
                  <c:v>470027</c:v>
                </c:pt>
                <c:pt idx="746">
                  <c:v>1819296</c:v>
                </c:pt>
                <c:pt idx="747">
                  <c:v>1884256</c:v>
                </c:pt>
                <c:pt idx="748">
                  <c:v>2525962</c:v>
                </c:pt>
                <c:pt idx="749">
                  <c:v>52962758</c:v>
                </c:pt>
                <c:pt idx="750">
                  <c:v>2315418</c:v>
                </c:pt>
                <c:pt idx="751">
                  <c:v>6127433</c:v>
                </c:pt>
                <c:pt idx="752">
                  <c:v>21328714</c:v>
                </c:pt>
                <c:pt idx="753">
                  <c:v>1216005</c:v>
                </c:pt>
                <c:pt idx="754">
                  <c:v>8610419</c:v>
                </c:pt>
                <c:pt idx="755">
                  <c:v>2023642</c:v>
                </c:pt>
                <c:pt idx="756">
                  <c:v>7383666</c:v>
                </c:pt>
                <c:pt idx="757">
                  <c:v>6776684</c:v>
                </c:pt>
                <c:pt idx="758">
                  <c:v>3312812</c:v>
                </c:pt>
                <c:pt idx="759">
                  <c:v>6507606</c:v>
                </c:pt>
                <c:pt idx="760">
                  <c:v>11531318</c:v>
                </c:pt>
                <c:pt idx="761">
                  <c:v>789471</c:v>
                </c:pt>
                <c:pt idx="762">
                  <c:v>16524905</c:v>
                </c:pt>
                <c:pt idx="763">
                  <c:v>215443677</c:v>
                </c:pt>
                <c:pt idx="764">
                  <c:v>3565876</c:v>
                </c:pt>
                <c:pt idx="765">
                  <c:v>45200068</c:v>
                </c:pt>
                <c:pt idx="766">
                  <c:v>771642</c:v>
                </c:pt>
                <c:pt idx="767">
                  <c:v>1406379</c:v>
                </c:pt>
                <c:pt idx="768">
                  <c:v>4685478</c:v>
                </c:pt>
                <c:pt idx="769">
                  <c:v>2393109</c:v>
                </c:pt>
                <c:pt idx="770">
                  <c:v>13179391</c:v>
                </c:pt>
                <c:pt idx="771">
                  <c:v>13139685</c:v>
                </c:pt>
                <c:pt idx="772">
                  <c:v>6399332</c:v>
                </c:pt>
                <c:pt idx="773">
                  <c:v>10944888</c:v>
                </c:pt>
                <c:pt idx="774">
                  <c:v>218779302</c:v>
                </c:pt>
                <c:pt idx="775">
                  <c:v>2199145</c:v>
                </c:pt>
                <c:pt idx="776">
                  <c:v>1960096</c:v>
                </c:pt>
                <c:pt idx="777">
                  <c:v>947792</c:v>
                </c:pt>
                <c:pt idx="778">
                  <c:v>37729057</c:v>
                </c:pt>
                <c:pt idx="779">
                  <c:v>60466645</c:v>
                </c:pt>
                <c:pt idx="780">
                  <c:v>499913</c:v>
                </c:pt>
                <c:pt idx="781">
                  <c:v>7007755</c:v>
                </c:pt>
                <c:pt idx="782">
                  <c:v>765431</c:v>
                </c:pt>
                <c:pt idx="783">
                  <c:v>2316354</c:v>
                </c:pt>
                <c:pt idx="784">
                  <c:v>111858416</c:v>
                </c:pt>
                <c:pt idx="785">
                  <c:v>12379209</c:v>
                </c:pt>
                <c:pt idx="786">
                  <c:v>17247325</c:v>
                </c:pt>
                <c:pt idx="787">
                  <c:v>106938978</c:v>
                </c:pt>
                <c:pt idx="788">
                  <c:v>32856008</c:v>
                </c:pt>
                <c:pt idx="789">
                  <c:v>1709069</c:v>
                </c:pt>
                <c:pt idx="790">
                  <c:v>7883087</c:v>
                </c:pt>
                <c:pt idx="791">
                  <c:v>2732082</c:v>
                </c:pt>
                <c:pt idx="792">
                  <c:v>6713035</c:v>
                </c:pt>
                <c:pt idx="793">
                  <c:v>6955892</c:v>
                </c:pt>
                <c:pt idx="794">
                  <c:v>6185731</c:v>
                </c:pt>
                <c:pt idx="795">
                  <c:v>15183925</c:v>
                </c:pt>
                <c:pt idx="796">
                  <c:v>3667348</c:v>
                </c:pt>
                <c:pt idx="797">
                  <c:v>6604795</c:v>
                </c:pt>
                <c:pt idx="798">
                  <c:v>1560369</c:v>
                </c:pt>
                <c:pt idx="799">
                  <c:v>19943476</c:v>
                </c:pt>
                <c:pt idx="800">
                  <c:v>11942701</c:v>
                </c:pt>
                <c:pt idx="801">
                  <c:v>6575399</c:v>
                </c:pt>
                <c:pt idx="802">
                  <c:v>402832</c:v>
                </c:pt>
                <c:pt idx="803">
                  <c:v>69627224</c:v>
                </c:pt>
                <c:pt idx="804">
                  <c:v>1695863</c:v>
                </c:pt>
                <c:pt idx="805">
                  <c:v>1378135</c:v>
                </c:pt>
                <c:pt idx="806">
                  <c:v>42550048</c:v>
                </c:pt>
                <c:pt idx="807">
                  <c:v>15008079</c:v>
                </c:pt>
                <c:pt idx="808">
                  <c:v>6245808</c:v>
                </c:pt>
                <c:pt idx="809">
                  <c:v>16491303</c:v>
                </c:pt>
                <c:pt idx="810">
                  <c:v>14153476</c:v>
                </c:pt>
                <c:pt idx="811">
                  <c:v>6398519</c:v>
                </c:pt>
                <c:pt idx="812">
                  <c:v>6696629</c:v>
                </c:pt>
                <c:pt idx="813">
                  <c:v>32172827</c:v>
                </c:pt>
                <c:pt idx="814">
                  <c:v>8409908</c:v>
                </c:pt>
                <c:pt idx="815">
                  <c:v>259515</c:v>
                </c:pt>
                <c:pt idx="816">
                  <c:v>2629407</c:v>
                </c:pt>
                <c:pt idx="817">
                  <c:v>35679496</c:v>
                </c:pt>
                <c:pt idx="818">
                  <c:v>23400723</c:v>
                </c:pt>
                <c:pt idx="819">
                  <c:v>25082785</c:v>
                </c:pt>
                <c:pt idx="820">
                  <c:v>3033729</c:v>
                </c:pt>
                <c:pt idx="821">
                  <c:v>32775755</c:v>
                </c:pt>
                <c:pt idx="822">
                  <c:v>2412544</c:v>
                </c:pt>
                <c:pt idx="823">
                  <c:v>10386719</c:v>
                </c:pt>
                <c:pt idx="824">
                  <c:v>343626</c:v>
                </c:pt>
                <c:pt idx="825">
                  <c:v>1367538</c:v>
                </c:pt>
                <c:pt idx="826">
                  <c:v>2416867</c:v>
                </c:pt>
                <c:pt idx="827">
                  <c:v>862797</c:v>
                </c:pt>
                <c:pt idx="828">
                  <c:v>2676651</c:v>
                </c:pt>
                <c:pt idx="829">
                  <c:v>2773905</c:v>
                </c:pt>
                <c:pt idx="830">
                  <c:v>64067855</c:v>
                </c:pt>
                <c:pt idx="831">
                  <c:v>6851416</c:v>
                </c:pt>
                <c:pt idx="832">
                  <c:v>8701149</c:v>
                </c:pt>
                <c:pt idx="833">
                  <c:v>1027698</c:v>
                </c:pt>
                <c:pt idx="834">
                  <c:v>16382665</c:v>
                </c:pt>
                <c:pt idx="835">
                  <c:v>920598</c:v>
                </c:pt>
                <c:pt idx="836">
                  <c:v>4696925</c:v>
                </c:pt>
                <c:pt idx="837">
                  <c:v>2513757</c:v>
                </c:pt>
                <c:pt idx="838">
                  <c:v>8329454</c:v>
                </c:pt>
                <c:pt idx="839">
                  <c:v>6427836</c:v>
                </c:pt>
                <c:pt idx="840">
                  <c:v>7311689</c:v>
                </c:pt>
                <c:pt idx="841">
                  <c:v>3076127</c:v>
                </c:pt>
                <c:pt idx="842">
                  <c:v>39219325</c:v>
                </c:pt>
                <c:pt idx="843">
                  <c:v>212444755</c:v>
                </c:pt>
                <c:pt idx="844">
                  <c:v>3438331</c:v>
                </c:pt>
                <c:pt idx="845">
                  <c:v>253507884</c:v>
                </c:pt>
                <c:pt idx="846">
                  <c:v>1167342</c:v>
                </c:pt>
                <c:pt idx="847">
                  <c:v>53662284</c:v>
                </c:pt>
                <c:pt idx="848">
                  <c:v>10134183</c:v>
                </c:pt>
                <c:pt idx="849">
                  <c:v>7460108</c:v>
                </c:pt>
                <c:pt idx="850">
                  <c:v>105523299</c:v>
                </c:pt>
                <c:pt idx="851">
                  <c:v>9104346</c:v>
                </c:pt>
                <c:pt idx="852">
                  <c:v>34554068</c:v>
                </c:pt>
                <c:pt idx="853">
                  <c:v>9398421</c:v>
                </c:pt>
                <c:pt idx="854">
                  <c:v>1039866</c:v>
                </c:pt>
                <c:pt idx="855">
                  <c:v>2798953</c:v>
                </c:pt>
                <c:pt idx="856">
                  <c:v>3554892</c:v>
                </c:pt>
                <c:pt idx="857">
                  <c:v>17916439</c:v>
                </c:pt>
                <c:pt idx="858">
                  <c:v>3489237</c:v>
                </c:pt>
                <c:pt idx="859">
                  <c:v>28945387</c:v>
                </c:pt>
                <c:pt idx="860">
                  <c:v>2437777</c:v>
                </c:pt>
                <c:pt idx="861">
                  <c:v>1102938</c:v>
                </c:pt>
                <c:pt idx="862">
                  <c:v>2413874</c:v>
                </c:pt>
                <c:pt idx="863">
                  <c:v>1214442</c:v>
                </c:pt>
                <c:pt idx="864">
                  <c:v>13690317</c:v>
                </c:pt>
                <c:pt idx="865">
                  <c:v>549646</c:v>
                </c:pt>
                <c:pt idx="866">
                  <c:v>3266978</c:v>
                </c:pt>
                <c:pt idx="867">
                  <c:v>8008101</c:v>
                </c:pt>
                <c:pt idx="868">
                  <c:v>4714253</c:v>
                </c:pt>
                <c:pt idx="869">
                  <c:v>2152754</c:v>
                </c:pt>
                <c:pt idx="870">
                  <c:v>2799112</c:v>
                </c:pt>
                <c:pt idx="871">
                  <c:v>72026725</c:v>
                </c:pt>
                <c:pt idx="872">
                  <c:v>197815</c:v>
                </c:pt>
                <c:pt idx="873">
                  <c:v>7767693</c:v>
                </c:pt>
                <c:pt idx="874">
                  <c:v>103154558</c:v>
                </c:pt>
                <c:pt idx="875">
                  <c:v>3851626</c:v>
                </c:pt>
                <c:pt idx="876">
                  <c:v>6721927</c:v>
                </c:pt>
                <c:pt idx="877">
                  <c:v>3799307</c:v>
                </c:pt>
                <c:pt idx="878">
                  <c:v>26076273</c:v>
                </c:pt>
                <c:pt idx="879">
                  <c:v>5795734</c:v>
                </c:pt>
                <c:pt idx="880">
                  <c:v>73888147</c:v>
                </c:pt>
                <c:pt idx="881">
                  <c:v>6756539</c:v>
                </c:pt>
                <c:pt idx="882">
                  <c:v>18087525</c:v>
                </c:pt>
                <c:pt idx="883">
                  <c:v>502539</c:v>
                </c:pt>
                <c:pt idx="884">
                  <c:v>1779588</c:v>
                </c:pt>
                <c:pt idx="885">
                  <c:v>2092697</c:v>
                </c:pt>
                <c:pt idx="886">
                  <c:v>16665471</c:v>
                </c:pt>
                <c:pt idx="887">
                  <c:v>5331185</c:v>
                </c:pt>
                <c:pt idx="888">
                  <c:v>2905417</c:v>
                </c:pt>
                <c:pt idx="889">
                  <c:v>15039305</c:v>
                </c:pt>
                <c:pt idx="890">
                  <c:v>1247703</c:v>
                </c:pt>
                <c:pt idx="891">
                  <c:v>8938691</c:v>
                </c:pt>
                <c:pt idx="892">
                  <c:v>91555449</c:v>
                </c:pt>
                <c:pt idx="893">
                  <c:v>29021832</c:v>
                </c:pt>
                <c:pt idx="894">
                  <c:v>3514154</c:v>
                </c:pt>
                <c:pt idx="895">
                  <c:v>713243</c:v>
                </c:pt>
                <c:pt idx="896">
                  <c:v>17420271</c:v>
                </c:pt>
                <c:pt idx="897">
                  <c:v>4346124</c:v>
                </c:pt>
                <c:pt idx="898">
                  <c:v>4320323</c:v>
                </c:pt>
                <c:pt idx="899">
                  <c:v>10078946</c:v>
                </c:pt>
                <c:pt idx="900">
                  <c:v>4384611</c:v>
                </c:pt>
                <c:pt idx="901">
                  <c:v>6304369</c:v>
                </c:pt>
                <c:pt idx="902">
                  <c:v>44085198</c:v>
                </c:pt>
                <c:pt idx="903">
                  <c:v>4964643</c:v>
                </c:pt>
                <c:pt idx="904">
                  <c:v>20071939</c:v>
                </c:pt>
                <c:pt idx="905">
                  <c:v>3647597</c:v>
                </c:pt>
                <c:pt idx="906">
                  <c:v>14940653</c:v>
                </c:pt>
                <c:pt idx="907">
                  <c:v>255603</c:v>
                </c:pt>
                <c:pt idx="908">
                  <c:v>96295933</c:v>
                </c:pt>
                <c:pt idx="909">
                  <c:v>148411649</c:v>
                </c:pt>
                <c:pt idx="910">
                  <c:v>3857569</c:v>
                </c:pt>
                <c:pt idx="911">
                  <c:v>12718563</c:v>
                </c:pt>
                <c:pt idx="912">
                  <c:v>108684445</c:v>
                </c:pt>
                <c:pt idx="913">
                  <c:v>48551565</c:v>
                </c:pt>
                <c:pt idx="914">
                  <c:v>12028413</c:v>
                </c:pt>
                <c:pt idx="915">
                  <c:v>659539</c:v>
                </c:pt>
                <c:pt idx="916">
                  <c:v>3045054</c:v>
                </c:pt>
                <c:pt idx="917">
                  <c:v>700497</c:v>
                </c:pt>
                <c:pt idx="918">
                  <c:v>4020741</c:v>
                </c:pt>
                <c:pt idx="919">
                  <c:v>17375672</c:v>
                </c:pt>
                <c:pt idx="920">
                  <c:v>35654692</c:v>
                </c:pt>
                <c:pt idx="921">
                  <c:v>1781912</c:v>
                </c:pt>
                <c:pt idx="922">
                  <c:v>1117874</c:v>
                </c:pt>
                <c:pt idx="923">
                  <c:v>1364825</c:v>
                </c:pt>
                <c:pt idx="924">
                  <c:v>838741</c:v>
                </c:pt>
                <c:pt idx="925">
                  <c:v>27559628</c:v>
                </c:pt>
                <c:pt idx="926">
                  <c:v>5329877</c:v>
                </c:pt>
                <c:pt idx="927">
                  <c:v>2031752</c:v>
                </c:pt>
                <c:pt idx="928">
                  <c:v>11673364</c:v>
                </c:pt>
                <c:pt idx="929">
                  <c:v>5675595</c:v>
                </c:pt>
                <c:pt idx="930">
                  <c:v>151174255</c:v>
                </c:pt>
                <c:pt idx="931">
                  <c:v>25208075</c:v>
                </c:pt>
                <c:pt idx="932">
                  <c:v>20801586</c:v>
                </c:pt>
                <c:pt idx="933">
                  <c:v>3539688</c:v>
                </c:pt>
                <c:pt idx="934">
                  <c:v>3000095</c:v>
                </c:pt>
                <c:pt idx="935">
                  <c:v>111980844</c:v>
                </c:pt>
                <c:pt idx="936">
                  <c:v>13099633</c:v>
                </c:pt>
                <c:pt idx="937">
                  <c:v>11321709</c:v>
                </c:pt>
                <c:pt idx="938">
                  <c:v>1651125</c:v>
                </c:pt>
                <c:pt idx="939">
                  <c:v>38303138</c:v>
                </c:pt>
                <c:pt idx="940">
                  <c:v>15635559</c:v>
                </c:pt>
                <c:pt idx="941">
                  <c:v>4617033</c:v>
                </c:pt>
                <c:pt idx="942">
                  <c:v>768185</c:v>
                </c:pt>
                <c:pt idx="943">
                  <c:v>11937644</c:v>
                </c:pt>
                <c:pt idx="944">
                  <c:v>2264238</c:v>
                </c:pt>
                <c:pt idx="945">
                  <c:v>9818999</c:v>
                </c:pt>
                <c:pt idx="946">
                  <c:v>18039569</c:v>
                </c:pt>
                <c:pt idx="947">
                  <c:v>11330815</c:v>
                </c:pt>
                <c:pt idx="948">
                  <c:v>55456045</c:v>
                </c:pt>
                <c:pt idx="949">
                  <c:v>1442082</c:v>
                </c:pt>
                <c:pt idx="950">
                  <c:v>4949232</c:v>
                </c:pt>
                <c:pt idx="951">
                  <c:v>161086689</c:v>
                </c:pt>
                <c:pt idx="952">
                  <c:v>34570798</c:v>
                </c:pt>
                <c:pt idx="953">
                  <c:v>6490657</c:v>
                </c:pt>
                <c:pt idx="954">
                  <c:v>1739354</c:v>
                </c:pt>
                <c:pt idx="955">
                  <c:v>4099718</c:v>
                </c:pt>
                <c:pt idx="956">
                  <c:v>1268425</c:v>
                </c:pt>
                <c:pt idx="957">
                  <c:v>102463754</c:v>
                </c:pt>
                <c:pt idx="958">
                  <c:v>1665832</c:v>
                </c:pt>
                <c:pt idx="959">
                  <c:v>5000937</c:v>
                </c:pt>
                <c:pt idx="960">
                  <c:v>2204499</c:v>
                </c:pt>
                <c:pt idx="961">
                  <c:v>5284367</c:v>
                </c:pt>
                <c:pt idx="962">
                  <c:v>5246912</c:v>
                </c:pt>
                <c:pt idx="963">
                  <c:v>11204025</c:v>
                </c:pt>
                <c:pt idx="964">
                  <c:v>44052064</c:v>
                </c:pt>
                <c:pt idx="965">
                  <c:v>13916812</c:v>
                </c:pt>
                <c:pt idx="966">
                  <c:v>6051272</c:v>
                </c:pt>
                <c:pt idx="967">
                  <c:v>12869385</c:v>
                </c:pt>
                <c:pt idx="968">
                  <c:v>9528474</c:v>
                </c:pt>
                <c:pt idx="969">
                  <c:v>231531</c:v>
                </c:pt>
                <c:pt idx="970">
                  <c:v>10258046</c:v>
                </c:pt>
                <c:pt idx="971">
                  <c:v>837636</c:v>
                </c:pt>
                <c:pt idx="972">
                  <c:v>244855</c:v>
                </c:pt>
                <c:pt idx="973">
                  <c:v>18397526</c:v>
                </c:pt>
                <c:pt idx="974">
                  <c:v>52499843</c:v>
                </c:pt>
                <c:pt idx="975">
                  <c:v>6799162</c:v>
                </c:pt>
                <c:pt idx="976">
                  <c:v>7226592</c:v>
                </c:pt>
                <c:pt idx="977">
                  <c:v>2562157</c:v>
                </c:pt>
                <c:pt idx="978">
                  <c:v>4300099</c:v>
                </c:pt>
                <c:pt idx="979">
                  <c:v>5959198</c:v>
                </c:pt>
                <c:pt idx="980">
                  <c:v>9657321</c:v>
                </c:pt>
                <c:pt idx="981">
                  <c:v>3291841</c:v>
                </c:pt>
                <c:pt idx="982">
                  <c:v>2708919</c:v>
                </c:pt>
                <c:pt idx="983">
                  <c:v>16466465</c:v>
                </c:pt>
                <c:pt idx="984">
                  <c:v>130953644</c:v>
                </c:pt>
                <c:pt idx="985">
                  <c:v>4881762</c:v>
                </c:pt>
                <c:pt idx="986">
                  <c:v>77791842</c:v>
                </c:pt>
                <c:pt idx="987">
                  <c:v>4075824</c:v>
                </c:pt>
                <c:pt idx="988">
                  <c:v>9608962</c:v>
                </c:pt>
                <c:pt idx="989">
                  <c:v>531173</c:v>
                </c:pt>
                <c:pt idx="990">
                  <c:v>2589533</c:v>
                </c:pt>
                <c:pt idx="991">
                  <c:v>1674732</c:v>
                </c:pt>
                <c:pt idx="992">
                  <c:v>6527128</c:v>
                </c:pt>
                <c:pt idx="993">
                  <c:v>2160198</c:v>
                </c:pt>
                <c:pt idx="994">
                  <c:v>56072548</c:v>
                </c:pt>
                <c:pt idx="995">
                  <c:v>2653763</c:v>
                </c:pt>
                <c:pt idx="996">
                  <c:v>6790913</c:v>
                </c:pt>
                <c:pt idx="997">
                  <c:v>8305854</c:v>
                </c:pt>
                <c:pt idx="998">
                  <c:v>219634</c:v>
                </c:pt>
                <c:pt idx="999">
                  <c:v>3401412</c:v>
                </c:pt>
              </c:numCache>
            </c:numRef>
          </c:yVal>
          <c:smooth val="0"/>
          <c:extLst>
            <c:ext xmlns:c16="http://schemas.microsoft.com/office/drawing/2014/chart" uri="{C3380CC4-5D6E-409C-BE32-E72D297353CC}">
              <c16:uniqueId val="{00000000-1C87-47FB-B4C0-4992BC7D90E5}"/>
            </c:ext>
          </c:extLst>
        </c:ser>
        <c:dLbls>
          <c:showLegendKey val="0"/>
          <c:showVal val="0"/>
          <c:showCatName val="0"/>
          <c:showSerName val="0"/>
          <c:showPercent val="0"/>
          <c:showBubbleSize val="0"/>
        </c:dLbls>
        <c:axId val="1657651392"/>
        <c:axId val="1657651872"/>
      </c:scatterChart>
      <c:valAx>
        <c:axId val="165765139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57651872"/>
        <c:crosses val="autoZero"/>
        <c:crossBetween val="midCat"/>
      </c:valAx>
      <c:valAx>
        <c:axId val="1657651872"/>
        <c:scaling>
          <c:orientation val="minMax"/>
        </c:scaling>
        <c:delete val="0"/>
        <c:axPos val="l"/>
        <c:numFmt formatCode="&quot;$&quot;#,##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5765139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1" i="0" u="none" strike="noStrike" baseline="0">
                <a:solidFill>
                  <a:sysClr val="windowText" lastClr="000000"/>
                </a:solidFill>
              </a:rPr>
              <a:t>Environmental Impact Analysis by Machine Type</a:t>
            </a:r>
            <a:endParaRPr lang="tr-TR" b="1">
              <a:solidFill>
                <a:sysClr val="windowText" lastClr="000000"/>
              </a:solidFill>
            </a:endParaRPr>
          </a:p>
        </c:rich>
      </c:tx>
      <c:layout>
        <c:manualLayout>
          <c:xMode val="edge"/>
          <c:yMode val="edge"/>
          <c:x val="0.168892020302456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0"/>
          <c:order val="0"/>
          <c:spPr>
            <a:solidFill>
              <a:srgbClr val="AA72D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pivot!$BA$4:$BA$8</c:f>
              <c:strCache>
                <c:ptCount val="5"/>
                <c:pt idx="0">
                  <c:v>CNC</c:v>
                </c:pt>
                <c:pt idx="1">
                  <c:v>Conveyor</c:v>
                </c:pt>
                <c:pt idx="2">
                  <c:v>Packaging</c:v>
                </c:pt>
                <c:pt idx="3">
                  <c:v>Press</c:v>
                </c:pt>
                <c:pt idx="4">
                  <c:v>Robot</c:v>
                </c:pt>
              </c:strCache>
            </c:strRef>
          </c:cat>
          <c:val>
            <c:numRef>
              <c:f>pivot!$BB$4:$BB$8</c:f>
              <c:numCache>
                <c:formatCode>0.000</c:formatCode>
                <c:ptCount val="5"/>
                <c:pt idx="0">
                  <c:v>3.1050228310502281</c:v>
                </c:pt>
                <c:pt idx="1">
                  <c:v>3.1095238095238096</c:v>
                </c:pt>
                <c:pt idx="2">
                  <c:v>2.9617224880382773</c:v>
                </c:pt>
                <c:pt idx="3">
                  <c:v>3.0168539325842696</c:v>
                </c:pt>
                <c:pt idx="4">
                  <c:v>3.1086956521739131</c:v>
                </c:pt>
              </c:numCache>
            </c:numRef>
          </c:val>
          <c:extLst>
            <c:ext xmlns:c16="http://schemas.microsoft.com/office/drawing/2014/chart" uri="{C3380CC4-5D6E-409C-BE32-E72D297353CC}">
              <c16:uniqueId val="{00000000-6710-41C0-AF37-5CD894246C9D}"/>
            </c:ext>
          </c:extLst>
        </c:ser>
        <c:dLbls>
          <c:dLblPos val="outEnd"/>
          <c:showLegendKey val="0"/>
          <c:showVal val="1"/>
          <c:showCatName val="0"/>
          <c:showSerName val="0"/>
          <c:showPercent val="0"/>
          <c:showBubbleSize val="0"/>
        </c:dLbls>
        <c:gapWidth val="219"/>
        <c:overlap val="-27"/>
        <c:axId val="869836400"/>
        <c:axId val="869838800"/>
      </c:barChart>
      <c:catAx>
        <c:axId val="86983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69838800"/>
        <c:crosses val="autoZero"/>
        <c:auto val="1"/>
        <c:lblAlgn val="ctr"/>
        <c:lblOffset val="100"/>
        <c:noMultiLvlLbl val="0"/>
      </c:catAx>
      <c:valAx>
        <c:axId val="86983880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69836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1" i="0" u="none" strike="noStrike" baseline="0">
                <a:solidFill>
                  <a:sysClr val="windowText" lastClr="000000"/>
                </a:solidFill>
              </a:rPr>
              <a:t>Annual Energy Consumption Increase Trend</a:t>
            </a:r>
            <a:endParaRPr lang="tr-TR" sz="1400" b="1">
              <a:solidFill>
                <a:sysClr val="windowText" lastClr="000000"/>
              </a:solidFill>
            </a:endParaRPr>
          </a:p>
        </c:rich>
      </c:tx>
      <c:layout>
        <c:manualLayout>
          <c:xMode val="edge"/>
          <c:yMode val="edge"/>
          <c:x val="0.1166370872678617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bg2">
                    <a:lumMod val="10000"/>
                  </a:schemeClr>
                </a:solidFill>
                <a:prstDash val="sysDot"/>
              </a:ln>
              <a:effectLst/>
            </c:spPr>
            <c:trendlineType val="linear"/>
            <c:dispRSqr val="0"/>
            <c:dispEq val="0"/>
          </c:trendline>
          <c:cat>
            <c:strRef>
              <c:f>pivot!$BZ$4:$BZ$22</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pivot!$CA$4:$CA$22</c:f>
              <c:numCache>
                <c:formatCode>General</c:formatCode>
                <c:ptCount val="19"/>
                <c:pt idx="0">
                  <c:v>237.44444444444446</c:v>
                </c:pt>
                <c:pt idx="1">
                  <c:v>218.05357142857142</c:v>
                </c:pt>
                <c:pt idx="2">
                  <c:v>203.40298507462686</c:v>
                </c:pt>
                <c:pt idx="3">
                  <c:v>200.52830188679246</c:v>
                </c:pt>
                <c:pt idx="4">
                  <c:v>198.68627450980392</c:v>
                </c:pt>
                <c:pt idx="5">
                  <c:v>188.54716981132074</c:v>
                </c:pt>
                <c:pt idx="6">
                  <c:v>171.62</c:v>
                </c:pt>
                <c:pt idx="7">
                  <c:v>169.75471698113208</c:v>
                </c:pt>
                <c:pt idx="8">
                  <c:v>160.21951219512195</c:v>
                </c:pt>
                <c:pt idx="9">
                  <c:v>145.5</c:v>
                </c:pt>
                <c:pt idx="10">
                  <c:v>144.54</c:v>
                </c:pt>
                <c:pt idx="11">
                  <c:v>128.56521739130434</c:v>
                </c:pt>
                <c:pt idx="12">
                  <c:v>123.25</c:v>
                </c:pt>
                <c:pt idx="13">
                  <c:v>112.96610169491525</c:v>
                </c:pt>
                <c:pt idx="14">
                  <c:v>104.4047619047619</c:v>
                </c:pt>
                <c:pt idx="15">
                  <c:v>94.612244897959187</c:v>
                </c:pt>
                <c:pt idx="16">
                  <c:v>86.981818181818184</c:v>
                </c:pt>
                <c:pt idx="17">
                  <c:v>75.709677419354833</c:v>
                </c:pt>
                <c:pt idx="18">
                  <c:v>72.315789473684205</c:v>
                </c:pt>
              </c:numCache>
            </c:numRef>
          </c:val>
          <c:smooth val="0"/>
          <c:extLst>
            <c:ext xmlns:c16="http://schemas.microsoft.com/office/drawing/2014/chart" uri="{C3380CC4-5D6E-409C-BE32-E72D297353CC}">
              <c16:uniqueId val="{00000001-A29B-4E2C-811F-7526F2C372CC}"/>
            </c:ext>
          </c:extLst>
        </c:ser>
        <c:dLbls>
          <c:showLegendKey val="0"/>
          <c:showVal val="0"/>
          <c:showCatName val="0"/>
          <c:showSerName val="0"/>
          <c:showPercent val="0"/>
          <c:showBubbleSize val="0"/>
        </c:dLbls>
        <c:smooth val="0"/>
        <c:axId val="1915264911"/>
        <c:axId val="1915270191"/>
      </c:lineChart>
      <c:catAx>
        <c:axId val="191526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15270191"/>
        <c:crosses val="autoZero"/>
        <c:auto val="1"/>
        <c:lblAlgn val="ctr"/>
        <c:lblOffset val="100"/>
        <c:noMultiLvlLbl val="0"/>
      </c:catAx>
      <c:valAx>
        <c:axId val="191527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91526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1" i="0" u="none" strike="noStrike" baseline="0">
                <a:solidFill>
                  <a:sysClr val="windowText" lastClr="000000"/>
                </a:solidFill>
              </a:rPr>
              <a:t>Failure Probability Distribution</a:t>
            </a:r>
            <a:endParaRPr lang="tr-TR" b="1"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25400">
                <a:solidFill>
                  <a:schemeClr val="accent1"/>
                </a:solidFill>
              </a:ln>
              <a:effectLst/>
            </c:spPr>
          </c:marker>
          <c:xVal>
            <c:numRef>
              <c:f>pivot!$CC$8:$CC$48</c:f>
              <c:numCache>
                <c:formatCode>General</c:formatCode>
                <c:ptCount val="41"/>
                <c:pt idx="0">
                  <c:v>0</c:v>
                </c:pt>
                <c:pt idx="1">
                  <c:v>1E-3</c:v>
                </c:pt>
                <c:pt idx="2">
                  <c:v>2E-3</c:v>
                </c:pt>
                <c:pt idx="3">
                  <c:v>3.0000000000000001E-3</c:v>
                </c:pt>
                <c:pt idx="4">
                  <c:v>4.0000000000000001E-3</c:v>
                </c:pt>
                <c:pt idx="5">
                  <c:v>5.0000000000000001E-3</c:v>
                </c:pt>
                <c:pt idx="6">
                  <c:v>6.0000000000000001E-3</c:v>
                </c:pt>
                <c:pt idx="7">
                  <c:v>7.0000000000000001E-3</c:v>
                </c:pt>
                <c:pt idx="8">
                  <c:v>8.0000000000000002E-3</c:v>
                </c:pt>
                <c:pt idx="9">
                  <c:v>8.9999999999999993E-3</c:v>
                </c:pt>
                <c:pt idx="10">
                  <c:v>0.01</c:v>
                </c:pt>
                <c:pt idx="11">
                  <c:v>1.0999999999999999E-2</c:v>
                </c:pt>
                <c:pt idx="12">
                  <c:v>1.2E-2</c:v>
                </c:pt>
                <c:pt idx="13">
                  <c:v>1.2999999999999999E-2</c:v>
                </c:pt>
                <c:pt idx="14">
                  <c:v>1.4E-2</c:v>
                </c:pt>
                <c:pt idx="15">
                  <c:v>1.4999999999999999E-2</c:v>
                </c:pt>
                <c:pt idx="16">
                  <c:v>1.6E-2</c:v>
                </c:pt>
                <c:pt idx="17">
                  <c:v>1.7000000000000001E-2</c:v>
                </c:pt>
                <c:pt idx="18">
                  <c:v>1.7999999999999999E-2</c:v>
                </c:pt>
                <c:pt idx="19">
                  <c:v>1.9E-2</c:v>
                </c:pt>
                <c:pt idx="20">
                  <c:v>0.02</c:v>
                </c:pt>
                <c:pt idx="21">
                  <c:v>2.1000000000000001E-2</c:v>
                </c:pt>
                <c:pt idx="22">
                  <c:v>2.1999999999999999E-2</c:v>
                </c:pt>
                <c:pt idx="23">
                  <c:v>2.3E-2</c:v>
                </c:pt>
                <c:pt idx="24">
                  <c:v>2.4E-2</c:v>
                </c:pt>
                <c:pt idx="25">
                  <c:v>2.5000000000000001E-2</c:v>
                </c:pt>
                <c:pt idx="26">
                  <c:v>2.5999999999999999E-2</c:v>
                </c:pt>
                <c:pt idx="27">
                  <c:v>2.7E-2</c:v>
                </c:pt>
                <c:pt idx="28">
                  <c:v>2.8000000000000001E-2</c:v>
                </c:pt>
                <c:pt idx="29">
                  <c:v>2.9000000000000001E-2</c:v>
                </c:pt>
                <c:pt idx="30">
                  <c:v>0.03</c:v>
                </c:pt>
                <c:pt idx="31">
                  <c:v>3.1E-2</c:v>
                </c:pt>
                <c:pt idx="32">
                  <c:v>3.2000000000000001E-2</c:v>
                </c:pt>
                <c:pt idx="33">
                  <c:v>3.3000000000000002E-2</c:v>
                </c:pt>
                <c:pt idx="34">
                  <c:v>3.4000000000000002E-2</c:v>
                </c:pt>
                <c:pt idx="35">
                  <c:v>3.5000000000000003E-2</c:v>
                </c:pt>
                <c:pt idx="36">
                  <c:v>3.5999999999999997E-2</c:v>
                </c:pt>
                <c:pt idx="37">
                  <c:v>3.6999999999999998E-2</c:v>
                </c:pt>
                <c:pt idx="38">
                  <c:v>3.7999999999999999E-2</c:v>
                </c:pt>
                <c:pt idx="39">
                  <c:v>3.9E-2</c:v>
                </c:pt>
                <c:pt idx="40">
                  <c:v>0.04</c:v>
                </c:pt>
              </c:numCache>
            </c:numRef>
          </c:xVal>
          <c:yVal>
            <c:numRef>
              <c:f>pivot!$CF$8:$CF$48</c:f>
              <c:numCache>
                <c:formatCode>General</c:formatCode>
                <c:ptCount val="41"/>
                <c:pt idx="0">
                  <c:v>3.591843619058261</c:v>
                </c:pt>
                <c:pt idx="1">
                  <c:v>4.7500073621497005</c:v>
                </c:pt>
                <c:pt idx="2">
                  <c:v>6.1838861317397056</c:v>
                </c:pt>
                <c:pt idx="3">
                  <c:v>7.9253604622685385</c:v>
                </c:pt>
                <c:pt idx="4">
                  <c:v>9.9992379341572377</c:v>
                </c:pt>
                <c:pt idx="5">
                  <c:v>12.419528831155038</c:v>
                </c:pt>
                <c:pt idx="6">
                  <c:v>15.18566014227105</c:v>
                </c:pt>
                <c:pt idx="7">
                  <c:v>18.279005807493416</c:v>
                </c:pt>
                <c:pt idx="8">
                  <c:v>21.660167178117113</c:v>
                </c:pt>
                <c:pt idx="9">
                  <c:v>25.267447758180868</c:v>
                </c:pt>
                <c:pt idx="10">
                  <c:v>29.016918325040528</c:v>
                </c:pt>
                <c:pt idx="11">
                  <c:v>32.804357552762262</c:v>
                </c:pt>
                <c:pt idx="12">
                  <c:v>36.509183897553903</c:v>
                </c:pt>
                <c:pt idx="13">
                  <c:v>40.000281906749535</c:v>
                </c:pt>
                <c:pt idx="14">
                  <c:v>43.143395052491165</c:v>
                </c:pt>
                <c:pt idx="15">
                  <c:v>45.80953908208464</c:v>
                </c:pt>
                <c:pt idx="16">
                  <c:v>47.883718075913116</c:v>
                </c:pt>
                <c:pt idx="17">
                  <c:v>49.273129530724724</c:v>
                </c:pt>
                <c:pt idx="18">
                  <c:v>49.91404513113941</c:v>
                </c:pt>
                <c:pt idx="19">
                  <c:v>49.776657054740227</c:v>
                </c:pt>
                <c:pt idx="20">
                  <c:v>48.867376533900597</c:v>
                </c:pt>
                <c:pt idx="21">
                  <c:v>47.228337806237604</c:v>
                </c:pt>
                <c:pt idx="22">
                  <c:v>44.934160908405538</c:v>
                </c:pt>
                <c:pt idx="23">
                  <c:v>42.086319722798045</c:v>
                </c:pt>
                <c:pt idx="24">
                  <c:v>38.805707226431679</c:v>
                </c:pt>
                <c:pt idx="25">
                  <c:v>35.224155860254029</c:v>
                </c:pt>
                <c:pt idx="26">
                  <c:v>31.475738183755841</c:v>
                </c:pt>
                <c:pt idx="27">
                  <c:v>27.688637970453467</c:v>
                </c:pt>
                <c:pt idx="28">
                  <c:v>23.97825643143269</c:v>
                </c:pt>
                <c:pt idx="29">
                  <c:v>20.442026479957935</c:v>
                </c:pt>
                <c:pt idx="30">
                  <c:v>17.156181470681357</c:v>
                </c:pt>
                <c:pt idx="31">
                  <c:v>14.174496953323681</c:v>
                </c:pt>
                <c:pt idx="32">
                  <c:v>11.528824209869413</c:v>
                </c:pt>
                <c:pt idx="33">
                  <c:v>9.2310843226547838</c:v>
                </c:pt>
                <c:pt idx="34">
                  <c:v>7.2763026998477054</c:v>
                </c:pt>
                <c:pt idx="35">
                  <c:v>5.6462374219697775</c:v>
                </c:pt>
                <c:pt idx="36">
                  <c:v>4.3131826855038033</c:v>
                </c:pt>
                <c:pt idx="37">
                  <c:v>3.2435971405550581</c:v>
                </c:pt>
                <c:pt idx="38">
                  <c:v>2.401299350113248</c:v>
                </c:pt>
                <c:pt idx="39">
                  <c:v>1.7500724837149231</c:v>
                </c:pt>
                <c:pt idx="40">
                  <c:v>1.2556138811985231</c:v>
                </c:pt>
              </c:numCache>
            </c:numRef>
          </c:yVal>
          <c:smooth val="1"/>
          <c:extLst>
            <c:ext xmlns:c16="http://schemas.microsoft.com/office/drawing/2014/chart" uri="{C3380CC4-5D6E-409C-BE32-E72D297353CC}">
              <c16:uniqueId val="{00000000-4903-44D2-9C67-68415277C4F7}"/>
            </c:ext>
          </c:extLst>
        </c:ser>
        <c:dLbls>
          <c:showLegendKey val="0"/>
          <c:showVal val="0"/>
          <c:showCatName val="0"/>
          <c:showSerName val="0"/>
          <c:showPercent val="0"/>
          <c:showBubbleSize val="0"/>
        </c:dLbls>
        <c:axId val="2028940112"/>
        <c:axId val="2028940592"/>
      </c:scatterChart>
      <c:valAx>
        <c:axId val="202894011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940592"/>
        <c:crosses val="autoZero"/>
        <c:crossBetween val="midCat"/>
      </c:valAx>
      <c:valAx>
        <c:axId val="202894059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94011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1" i="0" u="none" strike="noStrike" baseline="0">
                <a:solidFill>
                  <a:sysClr val="windowText" lastClr="000000"/>
                </a:solidFill>
              </a:rPr>
              <a:t>Condition-Based Failure Risk Assessment</a:t>
            </a:r>
            <a:endParaRPr lang="tr-T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0.11906625033939723"/>
          <c:y val="0.20101740437767204"/>
          <c:w val="0.81500271517784417"/>
          <c:h val="0.73214389092484766"/>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2497348929453192"/>
                  <c:y val="-0.326908998715777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trendlineLbl>
          </c:trendline>
          <c:xVal>
            <c:numRef>
              <c:f>pivot!$BG$4:$BG$551</c:f>
              <c:numCache>
                <c:formatCode>General</c:formatCode>
                <c:ptCount val="548"/>
                <c:pt idx="0">
                  <c:v>0</c:v>
                </c:pt>
                <c:pt idx="1">
                  <c:v>33</c:v>
                </c:pt>
                <c:pt idx="2">
                  <c:v>50</c:v>
                </c:pt>
                <c:pt idx="3">
                  <c:v>59</c:v>
                </c:pt>
                <c:pt idx="4">
                  <c:v>85</c:v>
                </c:pt>
                <c:pt idx="5">
                  <c:v>87</c:v>
                </c:pt>
                <c:pt idx="6">
                  <c:v>90</c:v>
                </c:pt>
                <c:pt idx="7">
                  <c:v>109</c:v>
                </c:pt>
                <c:pt idx="8">
                  <c:v>128</c:v>
                </c:pt>
                <c:pt idx="9">
                  <c:v>129</c:v>
                </c:pt>
                <c:pt idx="10">
                  <c:v>138</c:v>
                </c:pt>
                <c:pt idx="11">
                  <c:v>145</c:v>
                </c:pt>
                <c:pt idx="12">
                  <c:v>149</c:v>
                </c:pt>
                <c:pt idx="13">
                  <c:v>150</c:v>
                </c:pt>
                <c:pt idx="14">
                  <c:v>157</c:v>
                </c:pt>
                <c:pt idx="15">
                  <c:v>161</c:v>
                </c:pt>
                <c:pt idx="16">
                  <c:v>163</c:v>
                </c:pt>
                <c:pt idx="17">
                  <c:v>171</c:v>
                </c:pt>
                <c:pt idx="18">
                  <c:v>173</c:v>
                </c:pt>
                <c:pt idx="19">
                  <c:v>186</c:v>
                </c:pt>
                <c:pt idx="20">
                  <c:v>190</c:v>
                </c:pt>
                <c:pt idx="21">
                  <c:v>194</c:v>
                </c:pt>
                <c:pt idx="22">
                  <c:v>197</c:v>
                </c:pt>
                <c:pt idx="23">
                  <c:v>198</c:v>
                </c:pt>
                <c:pt idx="24">
                  <c:v>200</c:v>
                </c:pt>
                <c:pt idx="25">
                  <c:v>205</c:v>
                </c:pt>
                <c:pt idx="26">
                  <c:v>206</c:v>
                </c:pt>
                <c:pt idx="27">
                  <c:v>209</c:v>
                </c:pt>
                <c:pt idx="28">
                  <c:v>211</c:v>
                </c:pt>
                <c:pt idx="29">
                  <c:v>216</c:v>
                </c:pt>
                <c:pt idx="30">
                  <c:v>221</c:v>
                </c:pt>
                <c:pt idx="31">
                  <c:v>225</c:v>
                </c:pt>
                <c:pt idx="32">
                  <c:v>227</c:v>
                </c:pt>
                <c:pt idx="33">
                  <c:v>228</c:v>
                </c:pt>
                <c:pt idx="34">
                  <c:v>229</c:v>
                </c:pt>
                <c:pt idx="35">
                  <c:v>231</c:v>
                </c:pt>
                <c:pt idx="36">
                  <c:v>233</c:v>
                </c:pt>
                <c:pt idx="37">
                  <c:v>234</c:v>
                </c:pt>
                <c:pt idx="38">
                  <c:v>235</c:v>
                </c:pt>
                <c:pt idx="39">
                  <c:v>236</c:v>
                </c:pt>
                <c:pt idx="40">
                  <c:v>238</c:v>
                </c:pt>
                <c:pt idx="41">
                  <c:v>239</c:v>
                </c:pt>
                <c:pt idx="42">
                  <c:v>244</c:v>
                </c:pt>
                <c:pt idx="43">
                  <c:v>246</c:v>
                </c:pt>
                <c:pt idx="44">
                  <c:v>249</c:v>
                </c:pt>
                <c:pt idx="45">
                  <c:v>251</c:v>
                </c:pt>
                <c:pt idx="46">
                  <c:v>253</c:v>
                </c:pt>
                <c:pt idx="47">
                  <c:v>254</c:v>
                </c:pt>
                <c:pt idx="48">
                  <c:v>262</c:v>
                </c:pt>
                <c:pt idx="49">
                  <c:v>264</c:v>
                </c:pt>
                <c:pt idx="50">
                  <c:v>265</c:v>
                </c:pt>
                <c:pt idx="51">
                  <c:v>266</c:v>
                </c:pt>
                <c:pt idx="52">
                  <c:v>267</c:v>
                </c:pt>
                <c:pt idx="53">
                  <c:v>268</c:v>
                </c:pt>
                <c:pt idx="54">
                  <c:v>269</c:v>
                </c:pt>
                <c:pt idx="55">
                  <c:v>272</c:v>
                </c:pt>
                <c:pt idx="56">
                  <c:v>274</c:v>
                </c:pt>
                <c:pt idx="57">
                  <c:v>277</c:v>
                </c:pt>
                <c:pt idx="58">
                  <c:v>278</c:v>
                </c:pt>
                <c:pt idx="59">
                  <c:v>279</c:v>
                </c:pt>
                <c:pt idx="60">
                  <c:v>280</c:v>
                </c:pt>
                <c:pt idx="61">
                  <c:v>282</c:v>
                </c:pt>
                <c:pt idx="62">
                  <c:v>284</c:v>
                </c:pt>
                <c:pt idx="63">
                  <c:v>285</c:v>
                </c:pt>
                <c:pt idx="64">
                  <c:v>287</c:v>
                </c:pt>
                <c:pt idx="65">
                  <c:v>289</c:v>
                </c:pt>
                <c:pt idx="66">
                  <c:v>290</c:v>
                </c:pt>
                <c:pt idx="67">
                  <c:v>292</c:v>
                </c:pt>
                <c:pt idx="68">
                  <c:v>293</c:v>
                </c:pt>
                <c:pt idx="69">
                  <c:v>295</c:v>
                </c:pt>
                <c:pt idx="70">
                  <c:v>296</c:v>
                </c:pt>
                <c:pt idx="71">
                  <c:v>297</c:v>
                </c:pt>
                <c:pt idx="72">
                  <c:v>298</c:v>
                </c:pt>
                <c:pt idx="73">
                  <c:v>299</c:v>
                </c:pt>
                <c:pt idx="74">
                  <c:v>300</c:v>
                </c:pt>
                <c:pt idx="75">
                  <c:v>301</c:v>
                </c:pt>
                <c:pt idx="76">
                  <c:v>302</c:v>
                </c:pt>
                <c:pt idx="77">
                  <c:v>305</c:v>
                </c:pt>
                <c:pt idx="78">
                  <c:v>306</c:v>
                </c:pt>
                <c:pt idx="79">
                  <c:v>308</c:v>
                </c:pt>
                <c:pt idx="80">
                  <c:v>309</c:v>
                </c:pt>
                <c:pt idx="81">
                  <c:v>311</c:v>
                </c:pt>
                <c:pt idx="82">
                  <c:v>312</c:v>
                </c:pt>
                <c:pt idx="83">
                  <c:v>313</c:v>
                </c:pt>
                <c:pt idx="84">
                  <c:v>314</c:v>
                </c:pt>
                <c:pt idx="85">
                  <c:v>315</c:v>
                </c:pt>
                <c:pt idx="86">
                  <c:v>316</c:v>
                </c:pt>
                <c:pt idx="87">
                  <c:v>318</c:v>
                </c:pt>
                <c:pt idx="88">
                  <c:v>319</c:v>
                </c:pt>
                <c:pt idx="89">
                  <c:v>320</c:v>
                </c:pt>
                <c:pt idx="90">
                  <c:v>321</c:v>
                </c:pt>
                <c:pt idx="91">
                  <c:v>322</c:v>
                </c:pt>
                <c:pt idx="92">
                  <c:v>323</c:v>
                </c:pt>
                <c:pt idx="93">
                  <c:v>325</c:v>
                </c:pt>
                <c:pt idx="94">
                  <c:v>326</c:v>
                </c:pt>
                <c:pt idx="95">
                  <c:v>327</c:v>
                </c:pt>
                <c:pt idx="96">
                  <c:v>328</c:v>
                </c:pt>
                <c:pt idx="97">
                  <c:v>329</c:v>
                </c:pt>
                <c:pt idx="98">
                  <c:v>333</c:v>
                </c:pt>
                <c:pt idx="99">
                  <c:v>337</c:v>
                </c:pt>
                <c:pt idx="100">
                  <c:v>338</c:v>
                </c:pt>
                <c:pt idx="101">
                  <c:v>339</c:v>
                </c:pt>
                <c:pt idx="102">
                  <c:v>340</c:v>
                </c:pt>
                <c:pt idx="103">
                  <c:v>341</c:v>
                </c:pt>
                <c:pt idx="104">
                  <c:v>342</c:v>
                </c:pt>
                <c:pt idx="105">
                  <c:v>343</c:v>
                </c:pt>
                <c:pt idx="106">
                  <c:v>344</c:v>
                </c:pt>
                <c:pt idx="107">
                  <c:v>347</c:v>
                </c:pt>
                <c:pt idx="108">
                  <c:v>348</c:v>
                </c:pt>
                <c:pt idx="109">
                  <c:v>349</c:v>
                </c:pt>
                <c:pt idx="110">
                  <c:v>350</c:v>
                </c:pt>
                <c:pt idx="111">
                  <c:v>351</c:v>
                </c:pt>
                <c:pt idx="112">
                  <c:v>352</c:v>
                </c:pt>
                <c:pt idx="113">
                  <c:v>353</c:v>
                </c:pt>
                <c:pt idx="114">
                  <c:v>354</c:v>
                </c:pt>
                <c:pt idx="115">
                  <c:v>355</c:v>
                </c:pt>
                <c:pt idx="116">
                  <c:v>357</c:v>
                </c:pt>
                <c:pt idx="117">
                  <c:v>358</c:v>
                </c:pt>
                <c:pt idx="118">
                  <c:v>359</c:v>
                </c:pt>
                <c:pt idx="119">
                  <c:v>360</c:v>
                </c:pt>
                <c:pt idx="120">
                  <c:v>361</c:v>
                </c:pt>
                <c:pt idx="121">
                  <c:v>362</c:v>
                </c:pt>
                <c:pt idx="122">
                  <c:v>363</c:v>
                </c:pt>
                <c:pt idx="123">
                  <c:v>364</c:v>
                </c:pt>
                <c:pt idx="124">
                  <c:v>366</c:v>
                </c:pt>
                <c:pt idx="125">
                  <c:v>367</c:v>
                </c:pt>
                <c:pt idx="126">
                  <c:v>370</c:v>
                </c:pt>
                <c:pt idx="127">
                  <c:v>374</c:v>
                </c:pt>
                <c:pt idx="128">
                  <c:v>376</c:v>
                </c:pt>
                <c:pt idx="129">
                  <c:v>378</c:v>
                </c:pt>
                <c:pt idx="130">
                  <c:v>380</c:v>
                </c:pt>
                <c:pt idx="131">
                  <c:v>381</c:v>
                </c:pt>
                <c:pt idx="132">
                  <c:v>383</c:v>
                </c:pt>
                <c:pt idx="133">
                  <c:v>384</c:v>
                </c:pt>
                <c:pt idx="134">
                  <c:v>385</c:v>
                </c:pt>
                <c:pt idx="135">
                  <c:v>386</c:v>
                </c:pt>
                <c:pt idx="136">
                  <c:v>392</c:v>
                </c:pt>
                <c:pt idx="137">
                  <c:v>394</c:v>
                </c:pt>
                <c:pt idx="138">
                  <c:v>395</c:v>
                </c:pt>
                <c:pt idx="139">
                  <c:v>396</c:v>
                </c:pt>
                <c:pt idx="140">
                  <c:v>398</c:v>
                </c:pt>
                <c:pt idx="141">
                  <c:v>399</c:v>
                </c:pt>
                <c:pt idx="142">
                  <c:v>400</c:v>
                </c:pt>
                <c:pt idx="143">
                  <c:v>402</c:v>
                </c:pt>
                <c:pt idx="144">
                  <c:v>403</c:v>
                </c:pt>
                <c:pt idx="145">
                  <c:v>405</c:v>
                </c:pt>
                <c:pt idx="146">
                  <c:v>406</c:v>
                </c:pt>
                <c:pt idx="147">
                  <c:v>407</c:v>
                </c:pt>
                <c:pt idx="148">
                  <c:v>408</c:v>
                </c:pt>
                <c:pt idx="149">
                  <c:v>410</c:v>
                </c:pt>
                <c:pt idx="150">
                  <c:v>411</c:v>
                </c:pt>
                <c:pt idx="151">
                  <c:v>413</c:v>
                </c:pt>
                <c:pt idx="152">
                  <c:v>414</c:v>
                </c:pt>
                <c:pt idx="153">
                  <c:v>415</c:v>
                </c:pt>
                <c:pt idx="154">
                  <c:v>416</c:v>
                </c:pt>
                <c:pt idx="155">
                  <c:v>418</c:v>
                </c:pt>
                <c:pt idx="156">
                  <c:v>419</c:v>
                </c:pt>
                <c:pt idx="157">
                  <c:v>420</c:v>
                </c:pt>
                <c:pt idx="158">
                  <c:v>421</c:v>
                </c:pt>
                <c:pt idx="159">
                  <c:v>423</c:v>
                </c:pt>
                <c:pt idx="160">
                  <c:v>424</c:v>
                </c:pt>
                <c:pt idx="161">
                  <c:v>425</c:v>
                </c:pt>
                <c:pt idx="162">
                  <c:v>426</c:v>
                </c:pt>
                <c:pt idx="163">
                  <c:v>427</c:v>
                </c:pt>
                <c:pt idx="164">
                  <c:v>428</c:v>
                </c:pt>
                <c:pt idx="165">
                  <c:v>429</c:v>
                </c:pt>
                <c:pt idx="166">
                  <c:v>430</c:v>
                </c:pt>
                <c:pt idx="167">
                  <c:v>431</c:v>
                </c:pt>
                <c:pt idx="168">
                  <c:v>432</c:v>
                </c:pt>
                <c:pt idx="169">
                  <c:v>433</c:v>
                </c:pt>
                <c:pt idx="170">
                  <c:v>434</c:v>
                </c:pt>
                <c:pt idx="171">
                  <c:v>435</c:v>
                </c:pt>
                <c:pt idx="172">
                  <c:v>436</c:v>
                </c:pt>
                <c:pt idx="173">
                  <c:v>438</c:v>
                </c:pt>
                <c:pt idx="174">
                  <c:v>439</c:v>
                </c:pt>
                <c:pt idx="175">
                  <c:v>441</c:v>
                </c:pt>
                <c:pt idx="176">
                  <c:v>442</c:v>
                </c:pt>
                <c:pt idx="177">
                  <c:v>444</c:v>
                </c:pt>
                <c:pt idx="178">
                  <c:v>445</c:v>
                </c:pt>
                <c:pt idx="179">
                  <c:v>447</c:v>
                </c:pt>
                <c:pt idx="180">
                  <c:v>448</c:v>
                </c:pt>
                <c:pt idx="181">
                  <c:v>449</c:v>
                </c:pt>
                <c:pt idx="182">
                  <c:v>452</c:v>
                </c:pt>
                <c:pt idx="183">
                  <c:v>453</c:v>
                </c:pt>
                <c:pt idx="184">
                  <c:v>455</c:v>
                </c:pt>
                <c:pt idx="185">
                  <c:v>456</c:v>
                </c:pt>
                <c:pt idx="186">
                  <c:v>457</c:v>
                </c:pt>
                <c:pt idx="187">
                  <c:v>458</c:v>
                </c:pt>
                <c:pt idx="188">
                  <c:v>459</c:v>
                </c:pt>
                <c:pt idx="189">
                  <c:v>460</c:v>
                </c:pt>
                <c:pt idx="190">
                  <c:v>461</c:v>
                </c:pt>
                <c:pt idx="191">
                  <c:v>462</c:v>
                </c:pt>
                <c:pt idx="192">
                  <c:v>463</c:v>
                </c:pt>
                <c:pt idx="193">
                  <c:v>464</c:v>
                </c:pt>
                <c:pt idx="194">
                  <c:v>465</c:v>
                </c:pt>
                <c:pt idx="195">
                  <c:v>466</c:v>
                </c:pt>
                <c:pt idx="196">
                  <c:v>467</c:v>
                </c:pt>
                <c:pt idx="197">
                  <c:v>470</c:v>
                </c:pt>
                <c:pt idx="198">
                  <c:v>471</c:v>
                </c:pt>
                <c:pt idx="199">
                  <c:v>472</c:v>
                </c:pt>
                <c:pt idx="200">
                  <c:v>473</c:v>
                </c:pt>
                <c:pt idx="201">
                  <c:v>474</c:v>
                </c:pt>
                <c:pt idx="202">
                  <c:v>475</c:v>
                </c:pt>
                <c:pt idx="203">
                  <c:v>476</c:v>
                </c:pt>
                <c:pt idx="204">
                  <c:v>477</c:v>
                </c:pt>
                <c:pt idx="205">
                  <c:v>478</c:v>
                </c:pt>
                <c:pt idx="206">
                  <c:v>479</c:v>
                </c:pt>
                <c:pt idx="207">
                  <c:v>480</c:v>
                </c:pt>
                <c:pt idx="208">
                  <c:v>483</c:v>
                </c:pt>
                <c:pt idx="209">
                  <c:v>484</c:v>
                </c:pt>
                <c:pt idx="210">
                  <c:v>485</c:v>
                </c:pt>
                <c:pt idx="211">
                  <c:v>487</c:v>
                </c:pt>
                <c:pt idx="212">
                  <c:v>488</c:v>
                </c:pt>
                <c:pt idx="213">
                  <c:v>489</c:v>
                </c:pt>
                <c:pt idx="214">
                  <c:v>491</c:v>
                </c:pt>
                <c:pt idx="215">
                  <c:v>492</c:v>
                </c:pt>
                <c:pt idx="216">
                  <c:v>493</c:v>
                </c:pt>
                <c:pt idx="217">
                  <c:v>494</c:v>
                </c:pt>
                <c:pt idx="218">
                  <c:v>495</c:v>
                </c:pt>
                <c:pt idx="219">
                  <c:v>496</c:v>
                </c:pt>
                <c:pt idx="220">
                  <c:v>497</c:v>
                </c:pt>
                <c:pt idx="221">
                  <c:v>498</c:v>
                </c:pt>
                <c:pt idx="222">
                  <c:v>499</c:v>
                </c:pt>
                <c:pt idx="223">
                  <c:v>500</c:v>
                </c:pt>
                <c:pt idx="224">
                  <c:v>501</c:v>
                </c:pt>
                <c:pt idx="225">
                  <c:v>502</c:v>
                </c:pt>
                <c:pt idx="226">
                  <c:v>503</c:v>
                </c:pt>
                <c:pt idx="227">
                  <c:v>505</c:v>
                </c:pt>
                <c:pt idx="228">
                  <c:v>508</c:v>
                </c:pt>
                <c:pt idx="229">
                  <c:v>509</c:v>
                </c:pt>
                <c:pt idx="230">
                  <c:v>510</c:v>
                </c:pt>
                <c:pt idx="231">
                  <c:v>511</c:v>
                </c:pt>
                <c:pt idx="232">
                  <c:v>516</c:v>
                </c:pt>
                <c:pt idx="233">
                  <c:v>517</c:v>
                </c:pt>
                <c:pt idx="234">
                  <c:v>518</c:v>
                </c:pt>
                <c:pt idx="235">
                  <c:v>519</c:v>
                </c:pt>
                <c:pt idx="236">
                  <c:v>521</c:v>
                </c:pt>
                <c:pt idx="237">
                  <c:v>522</c:v>
                </c:pt>
                <c:pt idx="238">
                  <c:v>523</c:v>
                </c:pt>
                <c:pt idx="239">
                  <c:v>524</c:v>
                </c:pt>
                <c:pt idx="240">
                  <c:v>525</c:v>
                </c:pt>
                <c:pt idx="241">
                  <c:v>527</c:v>
                </c:pt>
                <c:pt idx="242">
                  <c:v>528</c:v>
                </c:pt>
                <c:pt idx="243">
                  <c:v>529</c:v>
                </c:pt>
                <c:pt idx="244">
                  <c:v>530</c:v>
                </c:pt>
                <c:pt idx="245">
                  <c:v>531</c:v>
                </c:pt>
                <c:pt idx="246">
                  <c:v>533</c:v>
                </c:pt>
                <c:pt idx="247">
                  <c:v>534</c:v>
                </c:pt>
                <c:pt idx="248">
                  <c:v>535</c:v>
                </c:pt>
                <c:pt idx="249">
                  <c:v>536</c:v>
                </c:pt>
                <c:pt idx="250">
                  <c:v>537</c:v>
                </c:pt>
                <c:pt idx="251">
                  <c:v>538</c:v>
                </c:pt>
                <c:pt idx="252">
                  <c:v>540</c:v>
                </c:pt>
                <c:pt idx="253">
                  <c:v>541</c:v>
                </c:pt>
                <c:pt idx="254">
                  <c:v>542</c:v>
                </c:pt>
                <c:pt idx="255">
                  <c:v>543</c:v>
                </c:pt>
                <c:pt idx="256">
                  <c:v>545</c:v>
                </c:pt>
                <c:pt idx="257">
                  <c:v>546</c:v>
                </c:pt>
                <c:pt idx="258">
                  <c:v>547</c:v>
                </c:pt>
                <c:pt idx="259">
                  <c:v>548</c:v>
                </c:pt>
                <c:pt idx="260">
                  <c:v>549</c:v>
                </c:pt>
                <c:pt idx="261">
                  <c:v>550</c:v>
                </c:pt>
                <c:pt idx="262">
                  <c:v>551</c:v>
                </c:pt>
                <c:pt idx="263">
                  <c:v>552</c:v>
                </c:pt>
                <c:pt idx="264">
                  <c:v>553</c:v>
                </c:pt>
                <c:pt idx="265">
                  <c:v>555</c:v>
                </c:pt>
                <c:pt idx="266">
                  <c:v>556</c:v>
                </c:pt>
                <c:pt idx="267">
                  <c:v>557</c:v>
                </c:pt>
                <c:pt idx="268">
                  <c:v>558</c:v>
                </c:pt>
                <c:pt idx="269">
                  <c:v>559</c:v>
                </c:pt>
                <c:pt idx="270">
                  <c:v>560</c:v>
                </c:pt>
                <c:pt idx="271">
                  <c:v>561</c:v>
                </c:pt>
                <c:pt idx="272">
                  <c:v>562</c:v>
                </c:pt>
                <c:pt idx="273">
                  <c:v>563</c:v>
                </c:pt>
                <c:pt idx="274">
                  <c:v>564</c:v>
                </c:pt>
                <c:pt idx="275">
                  <c:v>565</c:v>
                </c:pt>
                <c:pt idx="276">
                  <c:v>566</c:v>
                </c:pt>
                <c:pt idx="277">
                  <c:v>567</c:v>
                </c:pt>
                <c:pt idx="278">
                  <c:v>568</c:v>
                </c:pt>
                <c:pt idx="279">
                  <c:v>569</c:v>
                </c:pt>
                <c:pt idx="280">
                  <c:v>570</c:v>
                </c:pt>
                <c:pt idx="281">
                  <c:v>573</c:v>
                </c:pt>
                <c:pt idx="282">
                  <c:v>575</c:v>
                </c:pt>
                <c:pt idx="283">
                  <c:v>576</c:v>
                </c:pt>
                <c:pt idx="284">
                  <c:v>577</c:v>
                </c:pt>
                <c:pt idx="285">
                  <c:v>581</c:v>
                </c:pt>
                <c:pt idx="286">
                  <c:v>582</c:v>
                </c:pt>
                <c:pt idx="287">
                  <c:v>584</c:v>
                </c:pt>
                <c:pt idx="288">
                  <c:v>585</c:v>
                </c:pt>
                <c:pt idx="289">
                  <c:v>586</c:v>
                </c:pt>
                <c:pt idx="290">
                  <c:v>587</c:v>
                </c:pt>
                <c:pt idx="291">
                  <c:v>588</c:v>
                </c:pt>
                <c:pt idx="292">
                  <c:v>589</c:v>
                </c:pt>
                <c:pt idx="293">
                  <c:v>590</c:v>
                </c:pt>
                <c:pt idx="294">
                  <c:v>592</c:v>
                </c:pt>
                <c:pt idx="295">
                  <c:v>593</c:v>
                </c:pt>
                <c:pt idx="296">
                  <c:v>594</c:v>
                </c:pt>
                <c:pt idx="297">
                  <c:v>595</c:v>
                </c:pt>
                <c:pt idx="298">
                  <c:v>596</c:v>
                </c:pt>
                <c:pt idx="299">
                  <c:v>597</c:v>
                </c:pt>
                <c:pt idx="300">
                  <c:v>598</c:v>
                </c:pt>
                <c:pt idx="301">
                  <c:v>599</c:v>
                </c:pt>
                <c:pt idx="302">
                  <c:v>600</c:v>
                </c:pt>
                <c:pt idx="303">
                  <c:v>602</c:v>
                </c:pt>
                <c:pt idx="304">
                  <c:v>604</c:v>
                </c:pt>
                <c:pt idx="305">
                  <c:v>605</c:v>
                </c:pt>
                <c:pt idx="306">
                  <c:v>606</c:v>
                </c:pt>
                <c:pt idx="307">
                  <c:v>607</c:v>
                </c:pt>
                <c:pt idx="308">
                  <c:v>608</c:v>
                </c:pt>
                <c:pt idx="309">
                  <c:v>614</c:v>
                </c:pt>
                <c:pt idx="310">
                  <c:v>615</c:v>
                </c:pt>
                <c:pt idx="311">
                  <c:v>616</c:v>
                </c:pt>
                <c:pt idx="312">
                  <c:v>618</c:v>
                </c:pt>
                <c:pt idx="313">
                  <c:v>619</c:v>
                </c:pt>
                <c:pt idx="314">
                  <c:v>621</c:v>
                </c:pt>
                <c:pt idx="315">
                  <c:v>622</c:v>
                </c:pt>
                <c:pt idx="316">
                  <c:v>623</c:v>
                </c:pt>
                <c:pt idx="317">
                  <c:v>624</c:v>
                </c:pt>
                <c:pt idx="318">
                  <c:v>627</c:v>
                </c:pt>
                <c:pt idx="319">
                  <c:v>629</c:v>
                </c:pt>
                <c:pt idx="320">
                  <c:v>630</c:v>
                </c:pt>
                <c:pt idx="321">
                  <c:v>631</c:v>
                </c:pt>
                <c:pt idx="322">
                  <c:v>632</c:v>
                </c:pt>
                <c:pt idx="323">
                  <c:v>633</c:v>
                </c:pt>
                <c:pt idx="324">
                  <c:v>634</c:v>
                </c:pt>
                <c:pt idx="325">
                  <c:v>635</c:v>
                </c:pt>
                <c:pt idx="326">
                  <c:v>636</c:v>
                </c:pt>
                <c:pt idx="327">
                  <c:v>637</c:v>
                </c:pt>
                <c:pt idx="328">
                  <c:v>639</c:v>
                </c:pt>
                <c:pt idx="329">
                  <c:v>640</c:v>
                </c:pt>
                <c:pt idx="330">
                  <c:v>641</c:v>
                </c:pt>
                <c:pt idx="331">
                  <c:v>642</c:v>
                </c:pt>
                <c:pt idx="332">
                  <c:v>644</c:v>
                </c:pt>
                <c:pt idx="333">
                  <c:v>645</c:v>
                </c:pt>
                <c:pt idx="334">
                  <c:v>646</c:v>
                </c:pt>
                <c:pt idx="335">
                  <c:v>647</c:v>
                </c:pt>
                <c:pt idx="336">
                  <c:v>648</c:v>
                </c:pt>
                <c:pt idx="337">
                  <c:v>649</c:v>
                </c:pt>
                <c:pt idx="338">
                  <c:v>650</c:v>
                </c:pt>
                <c:pt idx="339">
                  <c:v>652</c:v>
                </c:pt>
                <c:pt idx="340">
                  <c:v>653</c:v>
                </c:pt>
                <c:pt idx="341">
                  <c:v>654</c:v>
                </c:pt>
                <c:pt idx="342">
                  <c:v>655</c:v>
                </c:pt>
                <c:pt idx="343">
                  <c:v>656</c:v>
                </c:pt>
                <c:pt idx="344">
                  <c:v>657</c:v>
                </c:pt>
                <c:pt idx="345">
                  <c:v>658</c:v>
                </c:pt>
                <c:pt idx="346">
                  <c:v>659</c:v>
                </c:pt>
                <c:pt idx="347">
                  <c:v>660</c:v>
                </c:pt>
                <c:pt idx="348">
                  <c:v>662</c:v>
                </c:pt>
                <c:pt idx="349">
                  <c:v>663</c:v>
                </c:pt>
                <c:pt idx="350">
                  <c:v>664</c:v>
                </c:pt>
                <c:pt idx="351">
                  <c:v>665</c:v>
                </c:pt>
                <c:pt idx="352">
                  <c:v>666</c:v>
                </c:pt>
                <c:pt idx="353">
                  <c:v>667</c:v>
                </c:pt>
                <c:pt idx="354">
                  <c:v>668</c:v>
                </c:pt>
                <c:pt idx="355">
                  <c:v>669</c:v>
                </c:pt>
                <c:pt idx="356">
                  <c:v>670</c:v>
                </c:pt>
                <c:pt idx="357">
                  <c:v>671</c:v>
                </c:pt>
                <c:pt idx="358">
                  <c:v>672</c:v>
                </c:pt>
                <c:pt idx="359">
                  <c:v>673</c:v>
                </c:pt>
                <c:pt idx="360">
                  <c:v>674</c:v>
                </c:pt>
                <c:pt idx="361">
                  <c:v>675</c:v>
                </c:pt>
                <c:pt idx="362">
                  <c:v>676</c:v>
                </c:pt>
                <c:pt idx="363">
                  <c:v>677</c:v>
                </c:pt>
                <c:pt idx="364">
                  <c:v>678</c:v>
                </c:pt>
                <c:pt idx="365">
                  <c:v>679</c:v>
                </c:pt>
                <c:pt idx="366">
                  <c:v>680</c:v>
                </c:pt>
                <c:pt idx="367">
                  <c:v>681</c:v>
                </c:pt>
                <c:pt idx="368">
                  <c:v>682</c:v>
                </c:pt>
                <c:pt idx="369">
                  <c:v>683</c:v>
                </c:pt>
                <c:pt idx="370">
                  <c:v>684</c:v>
                </c:pt>
                <c:pt idx="371">
                  <c:v>685</c:v>
                </c:pt>
                <c:pt idx="372">
                  <c:v>687</c:v>
                </c:pt>
                <c:pt idx="373">
                  <c:v>688</c:v>
                </c:pt>
                <c:pt idx="374">
                  <c:v>691</c:v>
                </c:pt>
                <c:pt idx="375">
                  <c:v>692</c:v>
                </c:pt>
                <c:pt idx="376">
                  <c:v>693</c:v>
                </c:pt>
                <c:pt idx="377">
                  <c:v>694</c:v>
                </c:pt>
                <c:pt idx="378">
                  <c:v>695</c:v>
                </c:pt>
                <c:pt idx="379">
                  <c:v>696</c:v>
                </c:pt>
                <c:pt idx="380">
                  <c:v>697</c:v>
                </c:pt>
                <c:pt idx="381">
                  <c:v>698</c:v>
                </c:pt>
                <c:pt idx="382">
                  <c:v>699</c:v>
                </c:pt>
                <c:pt idx="383">
                  <c:v>700</c:v>
                </c:pt>
                <c:pt idx="384">
                  <c:v>702</c:v>
                </c:pt>
                <c:pt idx="385">
                  <c:v>705</c:v>
                </c:pt>
                <c:pt idx="386">
                  <c:v>707</c:v>
                </c:pt>
                <c:pt idx="387">
                  <c:v>708</c:v>
                </c:pt>
                <c:pt idx="388">
                  <c:v>709</c:v>
                </c:pt>
                <c:pt idx="389">
                  <c:v>711</c:v>
                </c:pt>
                <c:pt idx="390">
                  <c:v>712</c:v>
                </c:pt>
                <c:pt idx="391">
                  <c:v>713</c:v>
                </c:pt>
                <c:pt idx="392">
                  <c:v>714</c:v>
                </c:pt>
                <c:pt idx="393">
                  <c:v>715</c:v>
                </c:pt>
                <c:pt idx="394">
                  <c:v>716</c:v>
                </c:pt>
                <c:pt idx="395">
                  <c:v>717</c:v>
                </c:pt>
                <c:pt idx="396">
                  <c:v>718</c:v>
                </c:pt>
                <c:pt idx="397">
                  <c:v>720</c:v>
                </c:pt>
                <c:pt idx="398">
                  <c:v>721</c:v>
                </c:pt>
                <c:pt idx="399">
                  <c:v>723</c:v>
                </c:pt>
                <c:pt idx="400">
                  <c:v>724</c:v>
                </c:pt>
                <c:pt idx="401">
                  <c:v>725</c:v>
                </c:pt>
                <c:pt idx="402">
                  <c:v>726</c:v>
                </c:pt>
                <c:pt idx="403">
                  <c:v>727</c:v>
                </c:pt>
                <c:pt idx="404">
                  <c:v>728</c:v>
                </c:pt>
                <c:pt idx="405">
                  <c:v>730</c:v>
                </c:pt>
                <c:pt idx="406">
                  <c:v>731</c:v>
                </c:pt>
                <c:pt idx="407">
                  <c:v>732</c:v>
                </c:pt>
                <c:pt idx="408">
                  <c:v>733</c:v>
                </c:pt>
                <c:pt idx="409">
                  <c:v>735</c:v>
                </c:pt>
                <c:pt idx="410">
                  <c:v>737</c:v>
                </c:pt>
                <c:pt idx="411">
                  <c:v>738</c:v>
                </c:pt>
                <c:pt idx="412">
                  <c:v>739</c:v>
                </c:pt>
                <c:pt idx="413">
                  <c:v>740</c:v>
                </c:pt>
                <c:pt idx="414">
                  <c:v>742</c:v>
                </c:pt>
                <c:pt idx="415">
                  <c:v>743</c:v>
                </c:pt>
                <c:pt idx="416">
                  <c:v>744</c:v>
                </c:pt>
                <c:pt idx="417">
                  <c:v>745</c:v>
                </c:pt>
                <c:pt idx="418">
                  <c:v>746</c:v>
                </c:pt>
                <c:pt idx="419">
                  <c:v>747</c:v>
                </c:pt>
                <c:pt idx="420">
                  <c:v>748</c:v>
                </c:pt>
                <c:pt idx="421">
                  <c:v>749</c:v>
                </c:pt>
                <c:pt idx="422">
                  <c:v>750</c:v>
                </c:pt>
                <c:pt idx="423">
                  <c:v>751</c:v>
                </c:pt>
                <c:pt idx="424">
                  <c:v>753</c:v>
                </c:pt>
                <c:pt idx="425">
                  <c:v>754</c:v>
                </c:pt>
                <c:pt idx="426">
                  <c:v>755</c:v>
                </c:pt>
                <c:pt idx="427">
                  <c:v>756</c:v>
                </c:pt>
                <c:pt idx="428">
                  <c:v>757</c:v>
                </c:pt>
                <c:pt idx="429">
                  <c:v>758</c:v>
                </c:pt>
                <c:pt idx="430">
                  <c:v>759</c:v>
                </c:pt>
                <c:pt idx="431">
                  <c:v>761</c:v>
                </c:pt>
                <c:pt idx="432">
                  <c:v>762</c:v>
                </c:pt>
                <c:pt idx="433">
                  <c:v>763</c:v>
                </c:pt>
                <c:pt idx="434">
                  <c:v>764</c:v>
                </c:pt>
                <c:pt idx="435">
                  <c:v>765</c:v>
                </c:pt>
                <c:pt idx="436">
                  <c:v>766</c:v>
                </c:pt>
                <c:pt idx="437">
                  <c:v>768</c:v>
                </c:pt>
                <c:pt idx="438">
                  <c:v>769</c:v>
                </c:pt>
                <c:pt idx="439">
                  <c:v>770</c:v>
                </c:pt>
                <c:pt idx="440">
                  <c:v>771</c:v>
                </c:pt>
                <c:pt idx="441">
                  <c:v>772</c:v>
                </c:pt>
                <c:pt idx="442">
                  <c:v>773</c:v>
                </c:pt>
                <c:pt idx="443">
                  <c:v>775</c:v>
                </c:pt>
                <c:pt idx="444">
                  <c:v>776</c:v>
                </c:pt>
                <c:pt idx="445">
                  <c:v>778</c:v>
                </c:pt>
                <c:pt idx="446">
                  <c:v>780</c:v>
                </c:pt>
                <c:pt idx="447">
                  <c:v>781</c:v>
                </c:pt>
                <c:pt idx="448">
                  <c:v>782</c:v>
                </c:pt>
                <c:pt idx="449">
                  <c:v>783</c:v>
                </c:pt>
                <c:pt idx="450">
                  <c:v>785</c:v>
                </c:pt>
                <c:pt idx="451">
                  <c:v>786</c:v>
                </c:pt>
                <c:pt idx="452">
                  <c:v>787</c:v>
                </c:pt>
                <c:pt idx="453">
                  <c:v>788</c:v>
                </c:pt>
                <c:pt idx="454">
                  <c:v>789</c:v>
                </c:pt>
                <c:pt idx="455">
                  <c:v>790</c:v>
                </c:pt>
                <c:pt idx="456">
                  <c:v>791</c:v>
                </c:pt>
                <c:pt idx="457">
                  <c:v>792</c:v>
                </c:pt>
                <c:pt idx="458">
                  <c:v>794</c:v>
                </c:pt>
                <c:pt idx="459">
                  <c:v>795</c:v>
                </c:pt>
                <c:pt idx="460">
                  <c:v>796</c:v>
                </c:pt>
                <c:pt idx="461">
                  <c:v>797</c:v>
                </c:pt>
                <c:pt idx="462">
                  <c:v>798</c:v>
                </c:pt>
                <c:pt idx="463">
                  <c:v>801</c:v>
                </c:pt>
                <c:pt idx="464">
                  <c:v>802</c:v>
                </c:pt>
                <c:pt idx="465">
                  <c:v>804</c:v>
                </c:pt>
                <c:pt idx="466">
                  <c:v>805</c:v>
                </c:pt>
                <c:pt idx="467">
                  <c:v>808</c:v>
                </c:pt>
                <c:pt idx="468">
                  <c:v>809</c:v>
                </c:pt>
                <c:pt idx="469">
                  <c:v>810</c:v>
                </c:pt>
                <c:pt idx="470">
                  <c:v>811</c:v>
                </c:pt>
                <c:pt idx="471">
                  <c:v>812</c:v>
                </c:pt>
                <c:pt idx="472">
                  <c:v>814</c:v>
                </c:pt>
                <c:pt idx="473">
                  <c:v>816</c:v>
                </c:pt>
                <c:pt idx="474">
                  <c:v>819</c:v>
                </c:pt>
                <c:pt idx="475">
                  <c:v>820</c:v>
                </c:pt>
                <c:pt idx="476">
                  <c:v>822</c:v>
                </c:pt>
                <c:pt idx="477">
                  <c:v>823</c:v>
                </c:pt>
                <c:pt idx="478">
                  <c:v>824</c:v>
                </c:pt>
                <c:pt idx="479">
                  <c:v>825</c:v>
                </c:pt>
                <c:pt idx="480">
                  <c:v>826</c:v>
                </c:pt>
                <c:pt idx="481">
                  <c:v>828</c:v>
                </c:pt>
                <c:pt idx="482">
                  <c:v>829</c:v>
                </c:pt>
                <c:pt idx="483">
                  <c:v>830</c:v>
                </c:pt>
                <c:pt idx="484">
                  <c:v>831</c:v>
                </c:pt>
                <c:pt idx="485">
                  <c:v>832</c:v>
                </c:pt>
                <c:pt idx="486">
                  <c:v>835</c:v>
                </c:pt>
                <c:pt idx="487">
                  <c:v>836</c:v>
                </c:pt>
                <c:pt idx="488">
                  <c:v>837</c:v>
                </c:pt>
                <c:pt idx="489">
                  <c:v>838</c:v>
                </c:pt>
                <c:pt idx="490">
                  <c:v>839</c:v>
                </c:pt>
                <c:pt idx="491">
                  <c:v>840</c:v>
                </c:pt>
                <c:pt idx="492">
                  <c:v>844</c:v>
                </c:pt>
                <c:pt idx="493">
                  <c:v>845</c:v>
                </c:pt>
                <c:pt idx="494">
                  <c:v>846</c:v>
                </c:pt>
                <c:pt idx="495">
                  <c:v>847</c:v>
                </c:pt>
                <c:pt idx="496">
                  <c:v>850</c:v>
                </c:pt>
                <c:pt idx="497">
                  <c:v>851</c:v>
                </c:pt>
                <c:pt idx="498">
                  <c:v>853</c:v>
                </c:pt>
                <c:pt idx="499">
                  <c:v>854</c:v>
                </c:pt>
                <c:pt idx="500">
                  <c:v>857</c:v>
                </c:pt>
                <c:pt idx="501">
                  <c:v>859</c:v>
                </c:pt>
                <c:pt idx="502">
                  <c:v>860</c:v>
                </c:pt>
                <c:pt idx="503">
                  <c:v>862</c:v>
                </c:pt>
                <c:pt idx="504">
                  <c:v>863</c:v>
                </c:pt>
                <c:pt idx="505">
                  <c:v>864</c:v>
                </c:pt>
                <c:pt idx="506">
                  <c:v>868</c:v>
                </c:pt>
                <c:pt idx="507">
                  <c:v>869</c:v>
                </c:pt>
                <c:pt idx="508">
                  <c:v>870</c:v>
                </c:pt>
                <c:pt idx="509">
                  <c:v>871</c:v>
                </c:pt>
                <c:pt idx="510">
                  <c:v>872</c:v>
                </c:pt>
                <c:pt idx="511">
                  <c:v>875</c:v>
                </c:pt>
                <c:pt idx="512">
                  <c:v>880</c:v>
                </c:pt>
                <c:pt idx="513">
                  <c:v>882</c:v>
                </c:pt>
                <c:pt idx="514">
                  <c:v>887</c:v>
                </c:pt>
                <c:pt idx="515">
                  <c:v>889</c:v>
                </c:pt>
                <c:pt idx="516">
                  <c:v>890</c:v>
                </c:pt>
                <c:pt idx="517">
                  <c:v>891</c:v>
                </c:pt>
                <c:pt idx="518">
                  <c:v>892</c:v>
                </c:pt>
                <c:pt idx="519">
                  <c:v>896</c:v>
                </c:pt>
                <c:pt idx="520">
                  <c:v>900</c:v>
                </c:pt>
                <c:pt idx="521">
                  <c:v>902</c:v>
                </c:pt>
                <c:pt idx="522">
                  <c:v>903</c:v>
                </c:pt>
                <c:pt idx="523">
                  <c:v>906</c:v>
                </c:pt>
                <c:pt idx="524">
                  <c:v>907</c:v>
                </c:pt>
                <c:pt idx="525">
                  <c:v>909</c:v>
                </c:pt>
                <c:pt idx="526">
                  <c:v>912</c:v>
                </c:pt>
                <c:pt idx="527">
                  <c:v>926</c:v>
                </c:pt>
                <c:pt idx="528">
                  <c:v>930</c:v>
                </c:pt>
                <c:pt idx="529">
                  <c:v>931</c:v>
                </c:pt>
                <c:pt idx="530">
                  <c:v>934</c:v>
                </c:pt>
                <c:pt idx="531">
                  <c:v>938</c:v>
                </c:pt>
                <c:pt idx="532">
                  <c:v>940</c:v>
                </c:pt>
                <c:pt idx="533">
                  <c:v>947</c:v>
                </c:pt>
                <c:pt idx="534">
                  <c:v>949</c:v>
                </c:pt>
                <c:pt idx="535">
                  <c:v>951</c:v>
                </c:pt>
                <c:pt idx="536">
                  <c:v>954</c:v>
                </c:pt>
                <c:pt idx="537">
                  <c:v>956</c:v>
                </c:pt>
                <c:pt idx="538">
                  <c:v>963</c:v>
                </c:pt>
                <c:pt idx="539">
                  <c:v>965</c:v>
                </c:pt>
                <c:pt idx="540">
                  <c:v>968</c:v>
                </c:pt>
                <c:pt idx="541">
                  <c:v>972</c:v>
                </c:pt>
                <c:pt idx="542">
                  <c:v>974</c:v>
                </c:pt>
                <c:pt idx="543">
                  <c:v>976</c:v>
                </c:pt>
                <c:pt idx="544">
                  <c:v>977</c:v>
                </c:pt>
                <c:pt idx="545">
                  <c:v>989</c:v>
                </c:pt>
                <c:pt idx="546">
                  <c:v>994</c:v>
                </c:pt>
                <c:pt idx="547">
                  <c:v>1000</c:v>
                </c:pt>
              </c:numCache>
            </c:numRef>
          </c:xVal>
          <c:yVal>
            <c:numRef>
              <c:f>pivot!$BH$4:$BH$551</c:f>
              <c:numCache>
                <c:formatCode>General</c:formatCode>
                <c:ptCount val="548"/>
                <c:pt idx="0">
                  <c:v>3.7304996608636669E-2</c:v>
                </c:pt>
                <c:pt idx="1">
                  <c:v>3.7304996608636669E-2</c:v>
                </c:pt>
                <c:pt idx="2">
                  <c:v>3.7304996608636669E-2</c:v>
                </c:pt>
                <c:pt idx="3">
                  <c:v>3.7304996608636669E-2</c:v>
                </c:pt>
                <c:pt idx="4">
                  <c:v>3.5684678574120131E-2</c:v>
                </c:pt>
                <c:pt idx="5">
                  <c:v>3.6400633054487902E-2</c:v>
                </c:pt>
                <c:pt idx="6">
                  <c:v>7.3554902404099787E-2</c:v>
                </c:pt>
                <c:pt idx="7">
                  <c:v>3.700354209058708E-2</c:v>
                </c:pt>
                <c:pt idx="8">
                  <c:v>3.6362951239731704E-2</c:v>
                </c:pt>
                <c:pt idx="9">
                  <c:v>3.4554224131434171E-2</c:v>
                </c:pt>
                <c:pt idx="10">
                  <c:v>3.587308764790112E-2</c:v>
                </c:pt>
                <c:pt idx="11">
                  <c:v>3.3348406059235815E-2</c:v>
                </c:pt>
                <c:pt idx="12">
                  <c:v>3.4215087798628384E-2</c:v>
                </c:pt>
                <c:pt idx="13">
                  <c:v>3.5081769538020953E-2</c:v>
                </c:pt>
                <c:pt idx="14">
                  <c:v>3.4026678724847388E-2</c:v>
                </c:pt>
                <c:pt idx="15">
                  <c:v>6.9409902780917923E-2</c:v>
                </c:pt>
                <c:pt idx="16">
                  <c:v>3.2820860652649032E-2</c:v>
                </c:pt>
                <c:pt idx="17">
                  <c:v>6.6395357600422034E-2</c:v>
                </c:pt>
                <c:pt idx="18">
                  <c:v>6.5980857638103851E-2</c:v>
                </c:pt>
                <c:pt idx="19">
                  <c:v>3.2707815208380432E-2</c:v>
                </c:pt>
                <c:pt idx="20">
                  <c:v>3.3612178762529206E-2</c:v>
                </c:pt>
                <c:pt idx="21">
                  <c:v>3.2896224282161428E-2</c:v>
                </c:pt>
                <c:pt idx="22">
                  <c:v>6.5340266787248469E-2</c:v>
                </c:pt>
                <c:pt idx="23">
                  <c:v>3.1388951691913483E-2</c:v>
                </c:pt>
                <c:pt idx="24">
                  <c:v>3.1916497098500266E-2</c:v>
                </c:pt>
                <c:pt idx="25">
                  <c:v>3.2217951616549854E-2</c:v>
                </c:pt>
                <c:pt idx="26">
                  <c:v>3.1615042580450677E-2</c:v>
                </c:pt>
                <c:pt idx="27">
                  <c:v>3.3009269726430028E-2</c:v>
                </c:pt>
                <c:pt idx="28">
                  <c:v>6.4661994121636895E-2</c:v>
                </c:pt>
                <c:pt idx="29">
                  <c:v>3.1464315321425879E-2</c:v>
                </c:pt>
                <c:pt idx="30">
                  <c:v>3.2745497023136637E-2</c:v>
                </c:pt>
                <c:pt idx="31">
                  <c:v>3.09367699148391E-2</c:v>
                </c:pt>
                <c:pt idx="32">
                  <c:v>3.285854246740523E-2</c:v>
                </c:pt>
                <c:pt idx="33">
                  <c:v>3.2104906172281254E-2</c:v>
                </c:pt>
                <c:pt idx="34">
                  <c:v>3.2745497023136637E-2</c:v>
                </c:pt>
                <c:pt idx="35">
                  <c:v>6.1986585273946793E-2</c:v>
                </c:pt>
                <c:pt idx="36">
                  <c:v>3.0446906323008515E-2</c:v>
                </c:pt>
                <c:pt idx="37">
                  <c:v>3.1313588062401088E-2</c:v>
                </c:pt>
                <c:pt idx="38">
                  <c:v>3.0070088175446531E-2</c:v>
                </c:pt>
                <c:pt idx="39">
                  <c:v>6.2250357977240184E-2</c:v>
                </c:pt>
                <c:pt idx="40">
                  <c:v>6.1948903459190595E-2</c:v>
                </c:pt>
                <c:pt idx="41">
                  <c:v>3.3461451503504408E-2</c:v>
                </c:pt>
                <c:pt idx="42">
                  <c:v>3.229331524606225E-2</c:v>
                </c:pt>
                <c:pt idx="43">
                  <c:v>3.1690406209963072E-2</c:v>
                </c:pt>
                <c:pt idx="44">
                  <c:v>3.127590624764489E-2</c:v>
                </c:pt>
                <c:pt idx="45">
                  <c:v>9.4204536890496654E-2</c:v>
                </c:pt>
                <c:pt idx="46">
                  <c:v>3.1690406209963072E-2</c:v>
                </c:pt>
                <c:pt idx="47">
                  <c:v>3.0258497249227523E-2</c:v>
                </c:pt>
                <c:pt idx="48">
                  <c:v>6.0630039942723646E-2</c:v>
                </c:pt>
                <c:pt idx="49">
                  <c:v>6.1873539829678199E-2</c:v>
                </c:pt>
                <c:pt idx="50">
                  <c:v>3.0672997211545708E-2</c:v>
                </c:pt>
                <c:pt idx="51">
                  <c:v>3.1841133468987863E-2</c:v>
                </c:pt>
                <c:pt idx="52">
                  <c:v>6.044163086894265E-2</c:v>
                </c:pt>
                <c:pt idx="53">
                  <c:v>3.0484588137764716E-2</c:v>
                </c:pt>
                <c:pt idx="54">
                  <c:v>3.0333860878739922E-2</c:v>
                </c:pt>
                <c:pt idx="55">
                  <c:v>2.9843997286909337E-2</c:v>
                </c:pt>
                <c:pt idx="56">
                  <c:v>5.6786494837591378E-2</c:v>
                </c:pt>
                <c:pt idx="57">
                  <c:v>2.9542542768859748E-2</c:v>
                </c:pt>
                <c:pt idx="58">
                  <c:v>2.9391815509834954E-2</c:v>
                </c:pt>
                <c:pt idx="59">
                  <c:v>2.9617906398372147E-2</c:v>
                </c:pt>
                <c:pt idx="60">
                  <c:v>5.7464767503202951E-2</c:v>
                </c:pt>
                <c:pt idx="61">
                  <c:v>2.9391815509834954E-2</c:v>
                </c:pt>
                <c:pt idx="62">
                  <c:v>3.0899088100082898E-2</c:v>
                </c:pt>
                <c:pt idx="63">
                  <c:v>2.9542542768859748E-2</c:v>
                </c:pt>
                <c:pt idx="64">
                  <c:v>2.9429497324591151E-2</c:v>
                </c:pt>
                <c:pt idx="65">
                  <c:v>2.950486095410355E-2</c:v>
                </c:pt>
                <c:pt idx="66">
                  <c:v>2.9241088250810159E-2</c:v>
                </c:pt>
                <c:pt idx="67">
                  <c:v>2.9693270027884543E-2</c:v>
                </c:pt>
                <c:pt idx="68">
                  <c:v>3.0032406360690329E-2</c:v>
                </c:pt>
                <c:pt idx="69">
                  <c:v>5.7803903836008738E-2</c:v>
                </c:pt>
                <c:pt idx="70">
                  <c:v>2.8035270178611803E-2</c:v>
                </c:pt>
                <c:pt idx="71">
                  <c:v>2.9278770065566357E-2</c:v>
                </c:pt>
                <c:pt idx="72">
                  <c:v>5.6296631245760793E-2</c:v>
                </c:pt>
                <c:pt idx="73">
                  <c:v>5.7125631170397165E-2</c:v>
                </c:pt>
                <c:pt idx="74">
                  <c:v>5.7728540206496343E-2</c:v>
                </c:pt>
                <c:pt idx="75">
                  <c:v>5.8067676539302129E-2</c:v>
                </c:pt>
                <c:pt idx="76">
                  <c:v>5.8218403798326927E-2</c:v>
                </c:pt>
                <c:pt idx="77">
                  <c:v>5.7389403873690556E-2</c:v>
                </c:pt>
                <c:pt idx="78">
                  <c:v>5.5693722209661622E-2</c:v>
                </c:pt>
                <c:pt idx="79">
                  <c:v>5.9348858241012888E-2</c:v>
                </c:pt>
                <c:pt idx="80">
                  <c:v>2.780917929007461E-2</c:v>
                </c:pt>
                <c:pt idx="81">
                  <c:v>5.6221267616248398E-2</c:v>
                </c:pt>
                <c:pt idx="82">
                  <c:v>2.8638179214710981E-2</c:v>
                </c:pt>
                <c:pt idx="83">
                  <c:v>5.919813098198809E-2</c:v>
                </c:pt>
                <c:pt idx="84">
                  <c:v>5.9085085537719496E-2</c:v>
                </c:pt>
                <c:pt idx="85">
                  <c:v>2.7846861104830808E-2</c:v>
                </c:pt>
                <c:pt idx="86">
                  <c:v>2.5774361293239883E-2</c:v>
                </c:pt>
                <c:pt idx="87">
                  <c:v>8.274926520461226E-2</c:v>
                </c:pt>
                <c:pt idx="88">
                  <c:v>5.4261813248926066E-2</c:v>
                </c:pt>
                <c:pt idx="89">
                  <c:v>0.11131208078981084</c:v>
                </c:pt>
                <c:pt idx="90">
                  <c:v>5.6032858542467402E-2</c:v>
                </c:pt>
                <c:pt idx="91">
                  <c:v>5.3583540583314493E-2</c:v>
                </c:pt>
                <c:pt idx="92">
                  <c:v>5.6673449393322778E-2</c:v>
                </c:pt>
                <c:pt idx="93">
                  <c:v>5.516617680307484E-2</c:v>
                </c:pt>
                <c:pt idx="94">
                  <c:v>0.11112367171602984</c:v>
                </c:pt>
                <c:pt idx="95">
                  <c:v>0.13889516919134826</c:v>
                </c:pt>
                <c:pt idx="96">
                  <c:v>5.5090813173562438E-2</c:v>
                </c:pt>
                <c:pt idx="97">
                  <c:v>2.6829452106413444E-2</c:v>
                </c:pt>
                <c:pt idx="98">
                  <c:v>8.3917401462054411E-2</c:v>
                </c:pt>
                <c:pt idx="99">
                  <c:v>8.0752129022533717E-2</c:v>
                </c:pt>
                <c:pt idx="100">
                  <c:v>2.588740673750848E-2</c:v>
                </c:pt>
                <c:pt idx="101">
                  <c:v>5.305599517672771E-2</c:v>
                </c:pt>
                <c:pt idx="102">
                  <c:v>5.2264677066847537E-2</c:v>
                </c:pt>
                <c:pt idx="103">
                  <c:v>2.667872484738865E-2</c:v>
                </c:pt>
                <c:pt idx="104">
                  <c:v>5.561835858014922E-2</c:v>
                </c:pt>
                <c:pt idx="105">
                  <c:v>8.1241992614364308E-2</c:v>
                </c:pt>
                <c:pt idx="106">
                  <c:v>2.6716406662144847E-2</c:v>
                </c:pt>
                <c:pt idx="107">
                  <c:v>5.4224131434169869E-2</c:v>
                </c:pt>
                <c:pt idx="108">
                  <c:v>7.8114401989599819E-2</c:v>
                </c:pt>
                <c:pt idx="109">
                  <c:v>2.6075815811289472E-2</c:v>
                </c:pt>
                <c:pt idx="110">
                  <c:v>2.724395206873163E-2</c:v>
                </c:pt>
                <c:pt idx="111">
                  <c:v>0.10603662672394303</c:v>
                </c:pt>
                <c:pt idx="112">
                  <c:v>5.4638631396488058E-2</c:v>
                </c:pt>
                <c:pt idx="113">
                  <c:v>5.6145903986736002E-2</c:v>
                </c:pt>
                <c:pt idx="114">
                  <c:v>0.12992689727937298</c:v>
                </c:pt>
                <c:pt idx="115">
                  <c:v>5.3131358806240106E-2</c:v>
                </c:pt>
                <c:pt idx="116">
                  <c:v>8.0149219986434553E-2</c:v>
                </c:pt>
                <c:pt idx="117">
                  <c:v>5.505313135880624E-2</c:v>
                </c:pt>
                <c:pt idx="118">
                  <c:v>2.5472906775190294E-2</c:v>
                </c:pt>
                <c:pt idx="119">
                  <c:v>2.6075815811289472E-2</c:v>
                </c:pt>
                <c:pt idx="120">
                  <c:v>5.3734267842339284E-2</c:v>
                </c:pt>
                <c:pt idx="121">
                  <c:v>0.10565980857638103</c:v>
                </c:pt>
                <c:pt idx="122">
                  <c:v>2.5510588589946492E-2</c:v>
                </c:pt>
                <c:pt idx="123">
                  <c:v>2.4832315924334915E-2</c:v>
                </c:pt>
                <c:pt idx="124">
                  <c:v>2.6038133996533274E-2</c:v>
                </c:pt>
                <c:pt idx="125">
                  <c:v>2.5661315848971286E-2</c:v>
                </c:pt>
                <c:pt idx="126">
                  <c:v>2.6942497550682041E-2</c:v>
                </c:pt>
                <c:pt idx="127">
                  <c:v>0.10215539980405457</c:v>
                </c:pt>
                <c:pt idx="128">
                  <c:v>7.623031125178989E-2</c:v>
                </c:pt>
                <c:pt idx="129">
                  <c:v>5.1171904438917781E-2</c:v>
                </c:pt>
                <c:pt idx="130">
                  <c:v>7.4534629587760942E-2</c:v>
                </c:pt>
                <c:pt idx="131">
                  <c:v>4.9739995478182225E-2</c:v>
                </c:pt>
                <c:pt idx="132">
                  <c:v>7.6870902102645258E-2</c:v>
                </c:pt>
                <c:pt idx="133">
                  <c:v>2.6038133996533274E-2</c:v>
                </c:pt>
                <c:pt idx="134">
                  <c:v>5.1812495289773157E-2</c:v>
                </c:pt>
                <c:pt idx="135">
                  <c:v>2.4606225035797725E-2</c:v>
                </c:pt>
                <c:pt idx="136">
                  <c:v>7.6192629437033685E-2</c:v>
                </c:pt>
                <c:pt idx="137">
                  <c:v>7.6569447584595676E-2</c:v>
                </c:pt>
                <c:pt idx="138">
                  <c:v>5.0832768106111995E-2</c:v>
                </c:pt>
                <c:pt idx="139">
                  <c:v>5.192554073404175E-2</c:v>
                </c:pt>
                <c:pt idx="140">
                  <c:v>7.4685356846785747E-2</c:v>
                </c:pt>
                <c:pt idx="141">
                  <c:v>2.4380134147260531E-2</c:v>
                </c:pt>
                <c:pt idx="142">
                  <c:v>4.9890722737207023E-2</c:v>
                </c:pt>
                <c:pt idx="143">
                  <c:v>5.0342904514281403E-2</c:v>
                </c:pt>
                <c:pt idx="144">
                  <c:v>2.4869997739091116E-2</c:v>
                </c:pt>
                <c:pt idx="145">
                  <c:v>2.3701861481648955E-2</c:v>
                </c:pt>
                <c:pt idx="146">
                  <c:v>4.9325495515864043E-2</c:v>
                </c:pt>
                <c:pt idx="147">
                  <c:v>4.9815359107694628E-2</c:v>
                </c:pt>
                <c:pt idx="148">
                  <c:v>4.7554450222322707E-2</c:v>
                </c:pt>
                <c:pt idx="149">
                  <c:v>9.7595900218554535E-2</c:v>
                </c:pt>
                <c:pt idx="150">
                  <c:v>7.2876629738488213E-2</c:v>
                </c:pt>
                <c:pt idx="151">
                  <c:v>2.6226543070314266E-2</c:v>
                </c:pt>
                <c:pt idx="152">
                  <c:v>2.4304770517748136E-2</c:v>
                </c:pt>
                <c:pt idx="153">
                  <c:v>4.7742859296103696E-2</c:v>
                </c:pt>
                <c:pt idx="154">
                  <c:v>7.400708418117416E-2</c:v>
                </c:pt>
                <c:pt idx="155">
                  <c:v>4.6951541186223522E-2</c:v>
                </c:pt>
                <c:pt idx="156">
                  <c:v>7.1934584369583249E-2</c:v>
                </c:pt>
                <c:pt idx="157">
                  <c:v>9.5824854925013192E-2</c:v>
                </c:pt>
                <c:pt idx="158">
                  <c:v>4.7554450222322707E-2</c:v>
                </c:pt>
                <c:pt idx="159">
                  <c:v>4.9212450071595443E-2</c:v>
                </c:pt>
                <c:pt idx="160">
                  <c:v>4.551963222548798E-2</c:v>
                </c:pt>
                <c:pt idx="161">
                  <c:v>2.1290225337252243E-2</c:v>
                </c:pt>
                <c:pt idx="162">
                  <c:v>4.8308086517446683E-2</c:v>
                </c:pt>
                <c:pt idx="163">
                  <c:v>2.2684452483231591E-2</c:v>
                </c:pt>
                <c:pt idx="164">
                  <c:v>2.3513452407867962E-2</c:v>
                </c:pt>
                <c:pt idx="165">
                  <c:v>9.6126309443062788E-2</c:v>
                </c:pt>
                <c:pt idx="166">
                  <c:v>9.755821840379833E-2</c:v>
                </c:pt>
                <c:pt idx="167">
                  <c:v>7.0804129926897275E-2</c:v>
                </c:pt>
                <c:pt idx="168">
                  <c:v>2.140327078152084E-2</c:v>
                </c:pt>
                <c:pt idx="169">
                  <c:v>7.0653402667872484E-2</c:v>
                </c:pt>
                <c:pt idx="170">
                  <c:v>2.3777225111161353E-2</c:v>
                </c:pt>
                <c:pt idx="171">
                  <c:v>2.332504333408697E-2</c:v>
                </c:pt>
                <c:pt idx="172">
                  <c:v>7.0276584520310492E-2</c:v>
                </c:pt>
                <c:pt idx="173">
                  <c:v>2.3061270630793579E-2</c:v>
                </c:pt>
                <c:pt idx="174">
                  <c:v>2.5736679478483685E-2</c:v>
                </c:pt>
                <c:pt idx="175">
                  <c:v>4.4615268671339213E-2</c:v>
                </c:pt>
                <c:pt idx="176">
                  <c:v>4.6574723038661545E-2</c:v>
                </c:pt>
                <c:pt idx="177">
                  <c:v>4.5594995855000375E-2</c:v>
                </c:pt>
                <c:pt idx="178">
                  <c:v>2.2985907001281183E-2</c:v>
                </c:pt>
                <c:pt idx="179">
                  <c:v>9.1378400783781732E-2</c:v>
                </c:pt>
                <c:pt idx="180">
                  <c:v>2.1591679855301832E-2</c:v>
                </c:pt>
                <c:pt idx="181">
                  <c:v>4.653704122390534E-2</c:v>
                </c:pt>
                <c:pt idx="182">
                  <c:v>9.103926445097596E-2</c:v>
                </c:pt>
                <c:pt idx="183">
                  <c:v>8.9795764564021399E-2</c:v>
                </c:pt>
                <c:pt idx="184">
                  <c:v>4.3974677820483837E-2</c:v>
                </c:pt>
                <c:pt idx="185">
                  <c:v>2.4380134147260531E-2</c:v>
                </c:pt>
                <c:pt idx="186">
                  <c:v>4.4879041374632597E-2</c:v>
                </c:pt>
                <c:pt idx="187">
                  <c:v>4.6386313964880549E-2</c:v>
                </c:pt>
                <c:pt idx="188">
                  <c:v>6.5566357675785669E-2</c:v>
                </c:pt>
                <c:pt idx="189">
                  <c:v>2.219458889140101E-2</c:v>
                </c:pt>
                <c:pt idx="190">
                  <c:v>4.6009495817318558E-2</c:v>
                </c:pt>
                <c:pt idx="191">
                  <c:v>4.227899615645489E-2</c:v>
                </c:pt>
                <c:pt idx="192">
                  <c:v>4.6197904891099553E-2</c:v>
                </c:pt>
                <c:pt idx="193">
                  <c:v>4.608485944683096E-2</c:v>
                </c:pt>
                <c:pt idx="194">
                  <c:v>2.411636144396714E-2</c:v>
                </c:pt>
                <c:pt idx="195">
                  <c:v>2.2382997965182002E-2</c:v>
                </c:pt>
                <c:pt idx="196">
                  <c:v>8.8024719270480056E-2</c:v>
                </c:pt>
                <c:pt idx="197">
                  <c:v>2.1290225337252243E-2</c:v>
                </c:pt>
                <c:pt idx="198">
                  <c:v>4.5896450373049964E-2</c:v>
                </c:pt>
                <c:pt idx="199">
                  <c:v>2.0913407189690255E-2</c:v>
                </c:pt>
                <c:pt idx="200">
                  <c:v>4.3183359710603664E-2</c:v>
                </c:pt>
                <c:pt idx="201">
                  <c:v>8.8137764714748656E-2</c:v>
                </c:pt>
                <c:pt idx="202">
                  <c:v>6.5001130454442682E-2</c:v>
                </c:pt>
                <c:pt idx="203">
                  <c:v>2.0762679930665461E-2</c:v>
                </c:pt>
                <c:pt idx="204">
                  <c:v>2.2043861632376215E-2</c:v>
                </c:pt>
                <c:pt idx="205">
                  <c:v>0.10822217197980255</c:v>
                </c:pt>
                <c:pt idx="206">
                  <c:v>4.3899314190971442E-2</c:v>
                </c:pt>
                <c:pt idx="207">
                  <c:v>2.0536589042128271E-2</c:v>
                </c:pt>
                <c:pt idx="208">
                  <c:v>2.0009043635541488E-2</c:v>
                </c:pt>
                <c:pt idx="209">
                  <c:v>2.162936167005803E-2</c:v>
                </c:pt>
                <c:pt idx="210">
                  <c:v>2.0536589042128271E-2</c:v>
                </c:pt>
                <c:pt idx="211">
                  <c:v>4.2203632526942494E-2</c:v>
                </c:pt>
                <c:pt idx="212">
                  <c:v>2.3061270630793579E-2</c:v>
                </c:pt>
                <c:pt idx="213">
                  <c:v>0.10743085386992238</c:v>
                </c:pt>
                <c:pt idx="214">
                  <c:v>6.3192403346145148E-2</c:v>
                </c:pt>
                <c:pt idx="215">
                  <c:v>2.0951089004446453E-2</c:v>
                </c:pt>
                <c:pt idx="216">
                  <c:v>2.140327078152084E-2</c:v>
                </c:pt>
                <c:pt idx="217">
                  <c:v>2.1742407114326626E-2</c:v>
                </c:pt>
                <c:pt idx="218">
                  <c:v>4.2165950712186297E-2</c:v>
                </c:pt>
                <c:pt idx="219">
                  <c:v>4.0734041751450747E-2</c:v>
                </c:pt>
                <c:pt idx="220">
                  <c:v>2.1930816188107619E-2</c:v>
                </c:pt>
                <c:pt idx="221">
                  <c:v>2.3136634260305978E-2</c:v>
                </c:pt>
                <c:pt idx="222">
                  <c:v>6.2853267013339362E-2</c:v>
                </c:pt>
                <c:pt idx="223">
                  <c:v>1.9933680006029089E-2</c:v>
                </c:pt>
                <c:pt idx="224">
                  <c:v>2.1026452633958852E-2</c:v>
                </c:pt>
                <c:pt idx="225">
                  <c:v>4.0658678121938352E-2</c:v>
                </c:pt>
                <c:pt idx="226">
                  <c:v>6.1572085311628603E-2</c:v>
                </c:pt>
                <c:pt idx="227">
                  <c:v>4.0319541789132565E-2</c:v>
                </c:pt>
                <c:pt idx="228">
                  <c:v>1.9933680006029089E-2</c:v>
                </c:pt>
                <c:pt idx="229">
                  <c:v>4.137463260230613E-2</c:v>
                </c:pt>
                <c:pt idx="230">
                  <c:v>4.0168814530107767E-2</c:v>
                </c:pt>
                <c:pt idx="231">
                  <c:v>5.9273494611500485E-2</c:v>
                </c:pt>
                <c:pt idx="232">
                  <c:v>0.10143944532368679</c:v>
                </c:pt>
                <c:pt idx="233">
                  <c:v>1.96322254879795E-2</c:v>
                </c:pt>
                <c:pt idx="234">
                  <c:v>2.0461225412615872E-2</c:v>
                </c:pt>
                <c:pt idx="235">
                  <c:v>1.8803225563343129E-2</c:v>
                </c:pt>
                <c:pt idx="236">
                  <c:v>5.720099479990956E-2</c:v>
                </c:pt>
                <c:pt idx="237">
                  <c:v>7.7398447509232055E-2</c:v>
                </c:pt>
                <c:pt idx="238">
                  <c:v>4.2165950712186304E-2</c:v>
                </c:pt>
                <c:pt idx="239">
                  <c:v>1.8313361971512548E-2</c:v>
                </c:pt>
                <c:pt idx="240">
                  <c:v>4.1148541713768937E-2</c:v>
                </c:pt>
                <c:pt idx="241">
                  <c:v>4.0620996307182154E-2</c:v>
                </c:pt>
                <c:pt idx="242">
                  <c:v>3.9113723716934209E-2</c:v>
                </c:pt>
                <c:pt idx="243">
                  <c:v>1.9443816414198508E-2</c:v>
                </c:pt>
                <c:pt idx="244">
                  <c:v>3.8661541939859823E-2</c:v>
                </c:pt>
                <c:pt idx="245">
                  <c:v>2.1667043484814227E-2</c:v>
                </c:pt>
                <c:pt idx="246">
                  <c:v>5.9122767352475694E-2</c:v>
                </c:pt>
                <c:pt idx="247">
                  <c:v>3.8473132866078827E-2</c:v>
                </c:pt>
                <c:pt idx="248">
                  <c:v>1.8577134674805939E-2</c:v>
                </c:pt>
                <c:pt idx="249">
                  <c:v>1.9029316451880322E-2</c:v>
                </c:pt>
                <c:pt idx="250">
                  <c:v>5.8632903760645116E-2</c:v>
                </c:pt>
                <c:pt idx="251">
                  <c:v>3.7418042052905262E-2</c:v>
                </c:pt>
                <c:pt idx="252">
                  <c:v>5.392267691612028E-2</c:v>
                </c:pt>
                <c:pt idx="253">
                  <c:v>3.7531087497173862E-2</c:v>
                </c:pt>
                <c:pt idx="254">
                  <c:v>5.7087949355640967E-2</c:v>
                </c:pt>
                <c:pt idx="255">
                  <c:v>1.7446680232119979E-2</c:v>
                </c:pt>
                <c:pt idx="256">
                  <c:v>3.5307860426558146E-2</c:v>
                </c:pt>
                <c:pt idx="257">
                  <c:v>5.5316904062099631E-2</c:v>
                </c:pt>
                <c:pt idx="258">
                  <c:v>3.8020951089004447E-2</c:v>
                </c:pt>
                <c:pt idx="259">
                  <c:v>1.9255407340417516E-2</c:v>
                </c:pt>
                <c:pt idx="260">
                  <c:v>5.516617680307484E-2</c:v>
                </c:pt>
                <c:pt idx="261">
                  <c:v>3.9490541864496194E-2</c:v>
                </c:pt>
                <c:pt idx="262">
                  <c:v>7.7398447509232055E-2</c:v>
                </c:pt>
                <c:pt idx="263">
                  <c:v>5.663576757856658E-2</c:v>
                </c:pt>
                <c:pt idx="264">
                  <c:v>3.8586178310347427E-2</c:v>
                </c:pt>
                <c:pt idx="265">
                  <c:v>3.9302132790715205E-2</c:v>
                </c:pt>
                <c:pt idx="266">
                  <c:v>3.6212223980706906E-2</c:v>
                </c:pt>
                <c:pt idx="267">
                  <c:v>1.8577134674805939E-2</c:v>
                </c:pt>
                <c:pt idx="268">
                  <c:v>9.318712789207928E-2</c:v>
                </c:pt>
                <c:pt idx="269">
                  <c:v>3.587308764790112E-2</c:v>
                </c:pt>
                <c:pt idx="270">
                  <c:v>5.4261813248926066E-2</c:v>
                </c:pt>
                <c:pt idx="271">
                  <c:v>6.8769311930062554E-2</c:v>
                </c:pt>
                <c:pt idx="272">
                  <c:v>1.8539452860049741E-2</c:v>
                </c:pt>
                <c:pt idx="273">
                  <c:v>1.6203180345165422E-2</c:v>
                </c:pt>
                <c:pt idx="274">
                  <c:v>3.4667269575702764E-2</c:v>
                </c:pt>
                <c:pt idx="275">
                  <c:v>7.0427311779335283E-2</c:v>
                </c:pt>
                <c:pt idx="276">
                  <c:v>3.4893360464239964E-2</c:v>
                </c:pt>
                <c:pt idx="277">
                  <c:v>1.8878589192855528E-2</c:v>
                </c:pt>
                <c:pt idx="278">
                  <c:v>3.4064360539603586E-2</c:v>
                </c:pt>
                <c:pt idx="279">
                  <c:v>3.3235360614967221E-2</c:v>
                </c:pt>
                <c:pt idx="280">
                  <c:v>1.8916271007611726E-2</c:v>
                </c:pt>
                <c:pt idx="281">
                  <c:v>3.6174542165950715E-2</c:v>
                </c:pt>
                <c:pt idx="282">
                  <c:v>3.4554224131434164E-2</c:v>
                </c:pt>
                <c:pt idx="283">
                  <c:v>1.6316225789434018E-2</c:v>
                </c:pt>
                <c:pt idx="284">
                  <c:v>3.5496269500339135E-2</c:v>
                </c:pt>
                <c:pt idx="285">
                  <c:v>1.7785816564925765E-2</c:v>
                </c:pt>
                <c:pt idx="286">
                  <c:v>8.9645037304996594E-2</c:v>
                </c:pt>
                <c:pt idx="287">
                  <c:v>3.4817996834727562E-2</c:v>
                </c:pt>
                <c:pt idx="288">
                  <c:v>1.7107543899314192E-2</c:v>
                </c:pt>
                <c:pt idx="289">
                  <c:v>1.6994498455045595E-2</c:v>
                </c:pt>
                <c:pt idx="290">
                  <c:v>3.6136860351194511E-2</c:v>
                </c:pt>
                <c:pt idx="291">
                  <c:v>3.6739769387293689E-2</c:v>
                </c:pt>
                <c:pt idx="292">
                  <c:v>5.1247268068430177E-2</c:v>
                </c:pt>
                <c:pt idx="293">
                  <c:v>5.1850177104529355E-2</c:v>
                </c:pt>
                <c:pt idx="294">
                  <c:v>1.7748134750169568E-2</c:v>
                </c:pt>
                <c:pt idx="295">
                  <c:v>1.5637953123822445E-2</c:v>
                </c:pt>
                <c:pt idx="296">
                  <c:v>5.1963222548797948E-2</c:v>
                </c:pt>
                <c:pt idx="297">
                  <c:v>5.0229859070012817E-2</c:v>
                </c:pt>
                <c:pt idx="298">
                  <c:v>3.4855678649483759E-2</c:v>
                </c:pt>
                <c:pt idx="299">
                  <c:v>3.4742633205215159E-2</c:v>
                </c:pt>
                <c:pt idx="300">
                  <c:v>3.4365815057653175E-2</c:v>
                </c:pt>
                <c:pt idx="301">
                  <c:v>1.7069862084557991E-2</c:v>
                </c:pt>
                <c:pt idx="302">
                  <c:v>0.12936167005802998</c:v>
                </c:pt>
                <c:pt idx="303">
                  <c:v>3.2783178837892835E-2</c:v>
                </c:pt>
                <c:pt idx="304">
                  <c:v>1.7974225638706761E-2</c:v>
                </c:pt>
                <c:pt idx="305">
                  <c:v>3.1991860728012661E-2</c:v>
                </c:pt>
                <c:pt idx="306">
                  <c:v>1.8690180119074536E-2</c:v>
                </c:pt>
                <c:pt idx="307">
                  <c:v>3.5722360388876329E-2</c:v>
                </c:pt>
                <c:pt idx="308">
                  <c:v>1.6956816640289397E-2</c:v>
                </c:pt>
                <c:pt idx="309">
                  <c:v>9.6427763961112356E-2</c:v>
                </c:pt>
                <c:pt idx="310">
                  <c:v>4.7818222925616105E-2</c:v>
                </c:pt>
                <c:pt idx="311">
                  <c:v>1.3979953274549702E-2</c:v>
                </c:pt>
                <c:pt idx="312">
                  <c:v>1.5901725827115833E-2</c:v>
                </c:pt>
                <c:pt idx="313">
                  <c:v>3.0748360841058104E-2</c:v>
                </c:pt>
                <c:pt idx="314">
                  <c:v>1.5600271309066245E-2</c:v>
                </c:pt>
                <c:pt idx="315">
                  <c:v>6.1948903459190602E-2</c:v>
                </c:pt>
                <c:pt idx="316">
                  <c:v>1.5223453161504258E-2</c:v>
                </c:pt>
                <c:pt idx="317">
                  <c:v>2.9693270027884543E-2</c:v>
                </c:pt>
                <c:pt idx="318">
                  <c:v>4.5971814002562367E-2</c:v>
                </c:pt>
                <c:pt idx="319">
                  <c:v>1.5223453161504258E-2</c:v>
                </c:pt>
                <c:pt idx="320">
                  <c:v>7.7323083879719645E-2</c:v>
                </c:pt>
                <c:pt idx="321">
                  <c:v>1.5637953123822445E-2</c:v>
                </c:pt>
                <c:pt idx="322">
                  <c:v>4.8081995628909496E-2</c:v>
                </c:pt>
                <c:pt idx="323">
                  <c:v>3.2255633431306052E-2</c:v>
                </c:pt>
                <c:pt idx="324">
                  <c:v>3.0899088100082898E-2</c:v>
                </c:pt>
                <c:pt idx="325">
                  <c:v>1.4017635089305902E-2</c:v>
                </c:pt>
                <c:pt idx="326">
                  <c:v>1.514808953199186E-2</c:v>
                </c:pt>
                <c:pt idx="327">
                  <c:v>2.9768633657396942E-2</c:v>
                </c:pt>
                <c:pt idx="328">
                  <c:v>3.4516542316677973E-2</c:v>
                </c:pt>
                <c:pt idx="329">
                  <c:v>3.0484588137764716E-2</c:v>
                </c:pt>
                <c:pt idx="330">
                  <c:v>1.5750998568091038E-2</c:v>
                </c:pt>
                <c:pt idx="331">
                  <c:v>2.8449770140929986E-2</c:v>
                </c:pt>
                <c:pt idx="332">
                  <c:v>5.6711131208078983E-2</c:v>
                </c:pt>
                <c:pt idx="333">
                  <c:v>1.5374180420529052E-2</c:v>
                </c:pt>
                <c:pt idx="334">
                  <c:v>2.7319315698244029E-2</c:v>
                </c:pt>
                <c:pt idx="335">
                  <c:v>3.1275906247644883E-2</c:v>
                </c:pt>
                <c:pt idx="336">
                  <c:v>3.0484588137764716E-2</c:v>
                </c:pt>
                <c:pt idx="337">
                  <c:v>3.0748360841058107E-2</c:v>
                </c:pt>
                <c:pt idx="338">
                  <c:v>5.765317657698394E-2</c:v>
                </c:pt>
                <c:pt idx="339">
                  <c:v>2.8675861029467179E-2</c:v>
                </c:pt>
                <c:pt idx="340">
                  <c:v>2.7658452031049816E-2</c:v>
                </c:pt>
                <c:pt idx="341">
                  <c:v>2.9278770065566357E-2</c:v>
                </c:pt>
                <c:pt idx="342">
                  <c:v>2.8185997437636598E-2</c:v>
                </c:pt>
                <c:pt idx="343">
                  <c:v>1.4846635013942271E-2</c:v>
                </c:pt>
                <c:pt idx="344">
                  <c:v>2.6641043032632448E-2</c:v>
                </c:pt>
                <c:pt idx="345">
                  <c:v>2.6301906699826662E-2</c:v>
                </c:pt>
                <c:pt idx="346">
                  <c:v>4.2128268897430099E-2</c:v>
                </c:pt>
                <c:pt idx="347">
                  <c:v>4.2618132489260684E-2</c:v>
                </c:pt>
                <c:pt idx="348">
                  <c:v>1.4432135051624086E-2</c:v>
                </c:pt>
                <c:pt idx="349">
                  <c:v>2.758308840153742E-2</c:v>
                </c:pt>
                <c:pt idx="350">
                  <c:v>4.4200768709021024E-2</c:v>
                </c:pt>
                <c:pt idx="351">
                  <c:v>2.9693270027884543E-2</c:v>
                </c:pt>
                <c:pt idx="352">
                  <c:v>2.8185997437636598E-2</c:v>
                </c:pt>
                <c:pt idx="353">
                  <c:v>4.0507950862913561E-2</c:v>
                </c:pt>
                <c:pt idx="354">
                  <c:v>1.3000226090888536E-2</c:v>
                </c:pt>
                <c:pt idx="355">
                  <c:v>2.8336724696661389E-2</c:v>
                </c:pt>
                <c:pt idx="356">
                  <c:v>1.3339362423694325E-2</c:v>
                </c:pt>
                <c:pt idx="357">
                  <c:v>3.9829678197301988E-2</c:v>
                </c:pt>
                <c:pt idx="358">
                  <c:v>2.8788906473735776E-2</c:v>
                </c:pt>
                <c:pt idx="359">
                  <c:v>1.3716180571256311E-2</c:v>
                </c:pt>
                <c:pt idx="360">
                  <c:v>2.6301906699826662E-2</c:v>
                </c:pt>
                <c:pt idx="361">
                  <c:v>1.3527771497475319E-2</c:v>
                </c:pt>
                <c:pt idx="362">
                  <c:v>1.5562589494310046E-2</c:v>
                </c:pt>
                <c:pt idx="363">
                  <c:v>1.3904589645037305E-2</c:v>
                </c:pt>
                <c:pt idx="364">
                  <c:v>4.2316677971211095E-2</c:v>
                </c:pt>
                <c:pt idx="365">
                  <c:v>4.0394905418644961E-2</c:v>
                </c:pt>
                <c:pt idx="366">
                  <c:v>1.4884316828698471E-2</c:v>
                </c:pt>
                <c:pt idx="367">
                  <c:v>1.2736453387595147E-2</c:v>
                </c:pt>
                <c:pt idx="368">
                  <c:v>2.5661315848971286E-2</c:v>
                </c:pt>
                <c:pt idx="369">
                  <c:v>2.4907679553847314E-2</c:v>
                </c:pt>
                <c:pt idx="370">
                  <c:v>1.2962544276132339E-2</c:v>
                </c:pt>
                <c:pt idx="371">
                  <c:v>1.3150953349913333E-2</c:v>
                </c:pt>
                <c:pt idx="372">
                  <c:v>2.6867133921169642E-2</c:v>
                </c:pt>
                <c:pt idx="373">
                  <c:v>5.2076267993066541E-2</c:v>
                </c:pt>
                <c:pt idx="374">
                  <c:v>3.813399653327304E-2</c:v>
                </c:pt>
                <c:pt idx="375">
                  <c:v>2.2646770668475397E-2</c:v>
                </c:pt>
                <c:pt idx="376">
                  <c:v>2.502072499811591E-2</c:v>
                </c:pt>
                <c:pt idx="377">
                  <c:v>2.5849724922752278E-2</c:v>
                </c:pt>
                <c:pt idx="378">
                  <c:v>5.0568995402818603E-2</c:v>
                </c:pt>
                <c:pt idx="379">
                  <c:v>5.0305222699525212E-2</c:v>
                </c:pt>
                <c:pt idx="380">
                  <c:v>3.6287587610219302E-2</c:v>
                </c:pt>
                <c:pt idx="381">
                  <c:v>2.5472906775190294E-2</c:v>
                </c:pt>
                <c:pt idx="382">
                  <c:v>1.2020498907227372E-2</c:v>
                </c:pt>
                <c:pt idx="383">
                  <c:v>1.2284271610520764E-2</c:v>
                </c:pt>
                <c:pt idx="384">
                  <c:v>2.5774361293239883E-2</c:v>
                </c:pt>
                <c:pt idx="385">
                  <c:v>2.3927952370186148E-2</c:v>
                </c:pt>
                <c:pt idx="386">
                  <c:v>1.1379908056371995E-2</c:v>
                </c:pt>
                <c:pt idx="387">
                  <c:v>2.4229406888235737E-2</c:v>
                </c:pt>
                <c:pt idx="388">
                  <c:v>2.645263395885146E-2</c:v>
                </c:pt>
                <c:pt idx="389">
                  <c:v>2.5812043107996081E-2</c:v>
                </c:pt>
                <c:pt idx="390">
                  <c:v>2.5585952219458891E-2</c:v>
                </c:pt>
                <c:pt idx="391">
                  <c:v>6.0592358127967448E-2</c:v>
                </c:pt>
                <c:pt idx="392">
                  <c:v>1.1756726203933981E-2</c:v>
                </c:pt>
                <c:pt idx="393">
                  <c:v>3.6212223980706913E-2</c:v>
                </c:pt>
                <c:pt idx="394">
                  <c:v>2.3664179666892757E-2</c:v>
                </c:pt>
                <c:pt idx="395">
                  <c:v>1.0061044539905042E-2</c:v>
                </c:pt>
                <c:pt idx="396">
                  <c:v>1.1756726203933981E-2</c:v>
                </c:pt>
                <c:pt idx="397">
                  <c:v>3.500640590850855E-2</c:v>
                </c:pt>
                <c:pt idx="398">
                  <c:v>1.2962544276132339E-2</c:v>
                </c:pt>
                <c:pt idx="399">
                  <c:v>2.2835179742256385E-2</c:v>
                </c:pt>
                <c:pt idx="400">
                  <c:v>1.1794408018690181E-2</c:v>
                </c:pt>
                <c:pt idx="401">
                  <c:v>1.0249453613686035E-2</c:v>
                </c:pt>
                <c:pt idx="402">
                  <c:v>3.2670133393624241E-2</c:v>
                </c:pt>
                <c:pt idx="403">
                  <c:v>5.4450222322707062E-2</c:v>
                </c:pt>
                <c:pt idx="404">
                  <c:v>1.1681362574421584E-2</c:v>
                </c:pt>
                <c:pt idx="405">
                  <c:v>3.285854246740523E-2</c:v>
                </c:pt>
                <c:pt idx="406">
                  <c:v>2.0913407189690255E-2</c:v>
                </c:pt>
                <c:pt idx="407">
                  <c:v>2.1742407114326626E-2</c:v>
                </c:pt>
                <c:pt idx="408">
                  <c:v>2.4116361443967144E-2</c:v>
                </c:pt>
                <c:pt idx="409">
                  <c:v>1.0400180872710829E-2</c:v>
                </c:pt>
                <c:pt idx="410">
                  <c:v>2.2797497927500188E-2</c:v>
                </c:pt>
                <c:pt idx="411">
                  <c:v>1.0927726279297612E-2</c:v>
                </c:pt>
                <c:pt idx="412">
                  <c:v>3.1539678950938274E-2</c:v>
                </c:pt>
                <c:pt idx="413">
                  <c:v>2.4040997814454745E-2</c:v>
                </c:pt>
                <c:pt idx="414">
                  <c:v>1.3075589720400934E-2</c:v>
                </c:pt>
                <c:pt idx="415">
                  <c:v>1.009872635466124E-2</c:v>
                </c:pt>
                <c:pt idx="416">
                  <c:v>3.2783178837892835E-2</c:v>
                </c:pt>
                <c:pt idx="417">
                  <c:v>3.4102042354359784E-2</c:v>
                </c:pt>
                <c:pt idx="418">
                  <c:v>1.0174089984173637E-2</c:v>
                </c:pt>
                <c:pt idx="419">
                  <c:v>2.0988770819202654E-2</c:v>
                </c:pt>
                <c:pt idx="420">
                  <c:v>2.1214861707739847E-2</c:v>
                </c:pt>
                <c:pt idx="421">
                  <c:v>9.4581355038058628E-3</c:v>
                </c:pt>
                <c:pt idx="422">
                  <c:v>1.0890044464541412E-2</c:v>
                </c:pt>
                <c:pt idx="423">
                  <c:v>1.8991634637124125E-2</c:v>
                </c:pt>
                <c:pt idx="424">
                  <c:v>1.9255407340417516E-2</c:v>
                </c:pt>
                <c:pt idx="425">
                  <c:v>2.1214861707739844E-2</c:v>
                </c:pt>
                <c:pt idx="426">
                  <c:v>4.1563041676087126E-2</c:v>
                </c:pt>
                <c:pt idx="427">
                  <c:v>9.1189991710000761E-3</c:v>
                </c:pt>
                <c:pt idx="428">
                  <c:v>1.0626271761248021E-2</c:v>
                </c:pt>
                <c:pt idx="429">
                  <c:v>1.2698771572838947E-2</c:v>
                </c:pt>
                <c:pt idx="430">
                  <c:v>1.0400180872710829E-2</c:v>
                </c:pt>
                <c:pt idx="431">
                  <c:v>9.7595900218554518E-3</c:v>
                </c:pt>
                <c:pt idx="432">
                  <c:v>9.8726354661240485E-3</c:v>
                </c:pt>
                <c:pt idx="433">
                  <c:v>1.7597407491144773E-2</c:v>
                </c:pt>
                <c:pt idx="434">
                  <c:v>2.2571407038962994E-2</c:v>
                </c:pt>
                <c:pt idx="435">
                  <c:v>1.070163539076042E-2</c:v>
                </c:pt>
                <c:pt idx="436">
                  <c:v>9.910317280880248E-3</c:v>
                </c:pt>
                <c:pt idx="437">
                  <c:v>1.1191498982591001E-2</c:v>
                </c:pt>
                <c:pt idx="438">
                  <c:v>7.9885447283141158E-3</c:v>
                </c:pt>
                <c:pt idx="439">
                  <c:v>3.6325269424975506E-2</c:v>
                </c:pt>
                <c:pt idx="440">
                  <c:v>1.1266862612103398E-2</c:v>
                </c:pt>
                <c:pt idx="441">
                  <c:v>1.0174089984173637E-2</c:v>
                </c:pt>
                <c:pt idx="442">
                  <c:v>1.7522043861632378E-2</c:v>
                </c:pt>
                <c:pt idx="443">
                  <c:v>7.7247720250207246E-3</c:v>
                </c:pt>
                <c:pt idx="444">
                  <c:v>1.1003089908810009E-2</c:v>
                </c:pt>
                <c:pt idx="445">
                  <c:v>2.0988770819202654E-2</c:v>
                </c:pt>
                <c:pt idx="446">
                  <c:v>7.385635692214937E-3</c:v>
                </c:pt>
                <c:pt idx="447">
                  <c:v>9.8726354661240485E-3</c:v>
                </c:pt>
                <c:pt idx="448">
                  <c:v>9.3827718742934656E-3</c:v>
                </c:pt>
                <c:pt idx="449">
                  <c:v>9.0059537267314794E-3</c:v>
                </c:pt>
                <c:pt idx="450">
                  <c:v>8.7798628381942877E-3</c:v>
                </c:pt>
                <c:pt idx="451">
                  <c:v>1.6693043936996006E-2</c:v>
                </c:pt>
                <c:pt idx="452">
                  <c:v>2.7168588439219231E-2</c:v>
                </c:pt>
                <c:pt idx="453">
                  <c:v>1.8991634637124125E-2</c:v>
                </c:pt>
                <c:pt idx="454">
                  <c:v>1.013640816941744E-2</c:v>
                </c:pt>
                <c:pt idx="455">
                  <c:v>8.4030446906323015E-3</c:v>
                </c:pt>
                <c:pt idx="456">
                  <c:v>9.0436355414876789E-3</c:v>
                </c:pt>
                <c:pt idx="457">
                  <c:v>8.3276810611199042E-3</c:v>
                </c:pt>
                <c:pt idx="458">
                  <c:v>1.7182907528826587E-2</c:v>
                </c:pt>
                <c:pt idx="459">
                  <c:v>1.8614816489562137E-2</c:v>
                </c:pt>
                <c:pt idx="460">
                  <c:v>7.7247720250207246E-3</c:v>
                </c:pt>
                <c:pt idx="461">
                  <c:v>1.5750998568091038E-2</c:v>
                </c:pt>
                <c:pt idx="462">
                  <c:v>6.2928630642851762E-3</c:v>
                </c:pt>
                <c:pt idx="463">
                  <c:v>7.1595448036777453E-3</c:v>
                </c:pt>
                <c:pt idx="464">
                  <c:v>1.6617680307483611E-2</c:v>
                </c:pt>
                <c:pt idx="465">
                  <c:v>2.4078679629210942E-2</c:v>
                </c:pt>
                <c:pt idx="466">
                  <c:v>2.0574270856884468E-2</c:v>
                </c:pt>
                <c:pt idx="467">
                  <c:v>1.7032180269801793E-2</c:v>
                </c:pt>
                <c:pt idx="468">
                  <c:v>8.365362875876102E-3</c:v>
                </c:pt>
                <c:pt idx="469">
                  <c:v>2.588740673750848E-2</c:v>
                </c:pt>
                <c:pt idx="470">
                  <c:v>1.5298816791016655E-2</c:v>
                </c:pt>
                <c:pt idx="471">
                  <c:v>1.6090134900896828E-2</c:v>
                </c:pt>
                <c:pt idx="472">
                  <c:v>9.3450900595372678E-3</c:v>
                </c:pt>
                <c:pt idx="473">
                  <c:v>5.8783631019669906E-3</c:v>
                </c:pt>
                <c:pt idx="474">
                  <c:v>1.5675634938578643E-2</c:v>
                </c:pt>
                <c:pt idx="475">
                  <c:v>7.0464993594091495E-3</c:v>
                </c:pt>
                <c:pt idx="476">
                  <c:v>8.2899992463637048E-3</c:v>
                </c:pt>
                <c:pt idx="477">
                  <c:v>1.4281407792599291E-2</c:v>
                </c:pt>
                <c:pt idx="478">
                  <c:v>1.5449544050041449E-2</c:v>
                </c:pt>
                <c:pt idx="479">
                  <c:v>2.2533725224206796E-2</c:v>
                </c:pt>
                <c:pt idx="480">
                  <c:v>8.7421810234380882E-3</c:v>
                </c:pt>
                <c:pt idx="481">
                  <c:v>2.1290225337252243E-2</c:v>
                </c:pt>
                <c:pt idx="482">
                  <c:v>7.9508629135579163E-3</c:v>
                </c:pt>
                <c:pt idx="483">
                  <c:v>7.197226618433944E-3</c:v>
                </c:pt>
                <c:pt idx="484">
                  <c:v>7.7624538397769232E-3</c:v>
                </c:pt>
                <c:pt idx="485">
                  <c:v>1.571331675333484E-2</c:v>
                </c:pt>
                <c:pt idx="486">
                  <c:v>6.5943175823347652E-3</c:v>
                </c:pt>
                <c:pt idx="487">
                  <c:v>2.3061270630793579E-2</c:v>
                </c:pt>
                <c:pt idx="488">
                  <c:v>7.2725902479463412E-3</c:v>
                </c:pt>
                <c:pt idx="489">
                  <c:v>6.4435903233099707E-3</c:v>
                </c:pt>
                <c:pt idx="490">
                  <c:v>4.860954103549627E-3</c:v>
                </c:pt>
                <c:pt idx="491">
                  <c:v>1.6278543974677821E-2</c:v>
                </c:pt>
                <c:pt idx="492">
                  <c:v>1.322631697942573E-2</c:v>
                </c:pt>
                <c:pt idx="493">
                  <c:v>4.8232722887934284E-3</c:v>
                </c:pt>
                <c:pt idx="494">
                  <c:v>1.4771271384429874E-2</c:v>
                </c:pt>
                <c:pt idx="495">
                  <c:v>1.3866907830281106E-2</c:v>
                </c:pt>
                <c:pt idx="496">
                  <c:v>6.2928630642851762E-3</c:v>
                </c:pt>
                <c:pt idx="497">
                  <c:v>1.266108975808275E-2</c:v>
                </c:pt>
                <c:pt idx="498">
                  <c:v>1.8690180119074536E-2</c:v>
                </c:pt>
                <c:pt idx="499">
                  <c:v>1.3753862386012511E-2</c:v>
                </c:pt>
                <c:pt idx="500">
                  <c:v>1.2774135202351346E-2</c:v>
                </c:pt>
                <c:pt idx="501">
                  <c:v>6.5566357675785666E-3</c:v>
                </c:pt>
                <c:pt idx="502">
                  <c:v>7.0464993594091495E-3</c:v>
                </c:pt>
                <c:pt idx="503">
                  <c:v>1.2058180721983572E-2</c:v>
                </c:pt>
                <c:pt idx="504">
                  <c:v>6.1798176200165804E-3</c:v>
                </c:pt>
                <c:pt idx="505">
                  <c:v>4.9739995478182229E-3</c:v>
                </c:pt>
                <c:pt idx="506">
                  <c:v>5.7653176576983947E-3</c:v>
                </c:pt>
                <c:pt idx="507">
                  <c:v>6.1044539905041823E-3</c:v>
                </c:pt>
                <c:pt idx="508">
                  <c:v>4.9739995478182229E-3</c:v>
                </c:pt>
                <c:pt idx="509">
                  <c:v>6.4435903233099707E-3</c:v>
                </c:pt>
                <c:pt idx="510">
                  <c:v>5.2377722511116132E-3</c:v>
                </c:pt>
                <c:pt idx="511">
                  <c:v>6.4059085085537721E-3</c:v>
                </c:pt>
                <c:pt idx="512">
                  <c:v>1.066395357600422E-2</c:v>
                </c:pt>
                <c:pt idx="513">
                  <c:v>1.379154420076871E-2</c:v>
                </c:pt>
                <c:pt idx="514">
                  <c:v>4.8986359183058256E-3</c:v>
                </c:pt>
                <c:pt idx="515">
                  <c:v>9.834953651367849E-3</c:v>
                </c:pt>
                <c:pt idx="516">
                  <c:v>5.4638631396488058E-3</c:v>
                </c:pt>
                <c:pt idx="517">
                  <c:v>5.6522722134297989E-3</c:v>
                </c:pt>
                <c:pt idx="518">
                  <c:v>4.5218177707438394E-3</c:v>
                </c:pt>
                <c:pt idx="519">
                  <c:v>9.2320446152686711E-3</c:v>
                </c:pt>
                <c:pt idx="520">
                  <c:v>3.4667269575702764E-3</c:v>
                </c:pt>
                <c:pt idx="521">
                  <c:v>4.8232722887934284E-3</c:v>
                </c:pt>
                <c:pt idx="522">
                  <c:v>9.0813173562438766E-3</c:v>
                </c:pt>
                <c:pt idx="523">
                  <c:v>4.8986359183058256E-3</c:v>
                </c:pt>
                <c:pt idx="524">
                  <c:v>4.2203632526942496E-3</c:v>
                </c:pt>
                <c:pt idx="525">
                  <c:v>5.4638631396488058E-3</c:v>
                </c:pt>
                <c:pt idx="526">
                  <c:v>4.182681437938051E-3</c:v>
                </c:pt>
                <c:pt idx="527">
                  <c:v>3.4667269575702764E-3</c:v>
                </c:pt>
                <c:pt idx="528">
                  <c:v>2.4493179591529128E-3</c:v>
                </c:pt>
                <c:pt idx="529">
                  <c:v>4.4087723264752427E-3</c:v>
                </c:pt>
                <c:pt idx="530">
                  <c:v>4.0696359936694551E-3</c:v>
                </c:pt>
                <c:pt idx="531">
                  <c:v>3.6551360313512699E-3</c:v>
                </c:pt>
                <c:pt idx="532">
                  <c:v>2.6000452181777073E-3</c:v>
                </c:pt>
                <c:pt idx="533">
                  <c:v>6.895772100384355E-3</c:v>
                </c:pt>
                <c:pt idx="534">
                  <c:v>3.2783178837892833E-3</c:v>
                </c:pt>
                <c:pt idx="535">
                  <c:v>1.997136182078529E-3</c:v>
                </c:pt>
                <c:pt idx="536">
                  <c:v>3.4667269575702764E-3</c:v>
                </c:pt>
                <c:pt idx="537">
                  <c:v>4.3710905117190441E-3</c:v>
                </c:pt>
                <c:pt idx="538">
                  <c:v>1.5449544050041451E-3</c:v>
                </c:pt>
                <c:pt idx="539">
                  <c:v>1.6956816640289396E-3</c:v>
                </c:pt>
                <c:pt idx="540">
                  <c:v>1.997136182078529E-3</c:v>
                </c:pt>
                <c:pt idx="541">
                  <c:v>3.4290451428140778E-3</c:v>
                </c:pt>
                <c:pt idx="542">
                  <c:v>1.771045293541337E-3</c:v>
                </c:pt>
                <c:pt idx="543">
                  <c:v>1.6956816640289396E-3</c:v>
                </c:pt>
                <c:pt idx="544">
                  <c:v>2.1101816263471248E-3</c:v>
                </c:pt>
                <c:pt idx="545">
                  <c:v>1.2058180721983571E-3</c:v>
                </c:pt>
                <c:pt idx="546">
                  <c:v>8.6668173939256909E-4</c:v>
                </c:pt>
                <c:pt idx="547">
                  <c:v>7.5363629512397313E-4</c:v>
                </c:pt>
              </c:numCache>
            </c:numRef>
          </c:yVal>
          <c:smooth val="0"/>
          <c:extLst>
            <c:ext xmlns:c16="http://schemas.microsoft.com/office/drawing/2014/chart" uri="{C3380CC4-5D6E-409C-BE32-E72D297353CC}">
              <c16:uniqueId val="{00000000-0155-4E57-A652-D9E07DBAE343}"/>
            </c:ext>
          </c:extLst>
        </c:ser>
        <c:dLbls>
          <c:showLegendKey val="0"/>
          <c:showVal val="0"/>
          <c:showCatName val="0"/>
          <c:showSerName val="0"/>
          <c:showPercent val="0"/>
          <c:showBubbleSize val="0"/>
        </c:dLbls>
        <c:axId val="1187039808"/>
        <c:axId val="1187040288"/>
      </c:scatterChart>
      <c:valAx>
        <c:axId val="118703980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87040288"/>
        <c:crosses val="autoZero"/>
        <c:crossBetween val="midCat"/>
      </c:valAx>
      <c:valAx>
        <c:axId val="118704028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18703980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1" i="0" u="none" strike="noStrike" baseline="0">
                <a:solidFill>
                  <a:sysClr val="windowText" lastClr="000000"/>
                </a:solidFill>
              </a:rPr>
              <a:t>Carbon Footprint Correlation by Operating Hours</a:t>
            </a:r>
            <a:endParaRPr lang="tr-TR"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tx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0859215094737276"/>
                  <c:y val="-0.289122725738338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trendlineLbl>
          </c:trendline>
          <c:trendline>
            <c:spPr>
              <a:ln w="19050" cap="rnd">
                <a:solidFill>
                  <a:schemeClr val="tx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pivot!$CJ$4:$CJ$982</c:f>
              <c:numCache>
                <c:formatCode>General</c:formatCode>
                <c:ptCount val="979"/>
                <c:pt idx="0">
                  <c:v>3005</c:v>
                </c:pt>
                <c:pt idx="1">
                  <c:v>3054</c:v>
                </c:pt>
                <c:pt idx="2">
                  <c:v>3058</c:v>
                </c:pt>
                <c:pt idx="3">
                  <c:v>3131</c:v>
                </c:pt>
                <c:pt idx="4">
                  <c:v>3150</c:v>
                </c:pt>
                <c:pt idx="5">
                  <c:v>3176</c:v>
                </c:pt>
                <c:pt idx="6">
                  <c:v>3195</c:v>
                </c:pt>
                <c:pt idx="7">
                  <c:v>3249</c:v>
                </c:pt>
                <c:pt idx="8">
                  <c:v>3259</c:v>
                </c:pt>
                <c:pt idx="9">
                  <c:v>3299</c:v>
                </c:pt>
                <c:pt idx="10">
                  <c:v>3307</c:v>
                </c:pt>
                <c:pt idx="11">
                  <c:v>3309</c:v>
                </c:pt>
                <c:pt idx="12">
                  <c:v>3370</c:v>
                </c:pt>
                <c:pt idx="13">
                  <c:v>3398</c:v>
                </c:pt>
                <c:pt idx="14">
                  <c:v>3437</c:v>
                </c:pt>
                <c:pt idx="15">
                  <c:v>3509</c:v>
                </c:pt>
                <c:pt idx="16">
                  <c:v>3512</c:v>
                </c:pt>
                <c:pt idx="17">
                  <c:v>3532</c:v>
                </c:pt>
                <c:pt idx="18">
                  <c:v>3560</c:v>
                </c:pt>
                <c:pt idx="19">
                  <c:v>3562</c:v>
                </c:pt>
                <c:pt idx="20">
                  <c:v>3650</c:v>
                </c:pt>
                <c:pt idx="21">
                  <c:v>3722</c:v>
                </c:pt>
                <c:pt idx="22">
                  <c:v>3773</c:v>
                </c:pt>
                <c:pt idx="23">
                  <c:v>3807</c:v>
                </c:pt>
                <c:pt idx="24">
                  <c:v>3863</c:v>
                </c:pt>
                <c:pt idx="25">
                  <c:v>3881</c:v>
                </c:pt>
                <c:pt idx="26">
                  <c:v>3900</c:v>
                </c:pt>
                <c:pt idx="27">
                  <c:v>3952</c:v>
                </c:pt>
                <c:pt idx="28">
                  <c:v>3980</c:v>
                </c:pt>
                <c:pt idx="29">
                  <c:v>3987</c:v>
                </c:pt>
                <c:pt idx="30">
                  <c:v>4023</c:v>
                </c:pt>
                <c:pt idx="31">
                  <c:v>4033</c:v>
                </c:pt>
                <c:pt idx="32">
                  <c:v>4047</c:v>
                </c:pt>
                <c:pt idx="33">
                  <c:v>4054</c:v>
                </c:pt>
                <c:pt idx="34">
                  <c:v>4123</c:v>
                </c:pt>
                <c:pt idx="35">
                  <c:v>4139</c:v>
                </c:pt>
                <c:pt idx="36">
                  <c:v>4168</c:v>
                </c:pt>
                <c:pt idx="37">
                  <c:v>4211</c:v>
                </c:pt>
                <c:pt idx="38">
                  <c:v>4212</c:v>
                </c:pt>
                <c:pt idx="39">
                  <c:v>4278</c:v>
                </c:pt>
                <c:pt idx="40">
                  <c:v>4307</c:v>
                </c:pt>
                <c:pt idx="41">
                  <c:v>4321</c:v>
                </c:pt>
                <c:pt idx="42">
                  <c:v>4324</c:v>
                </c:pt>
                <c:pt idx="43">
                  <c:v>4342</c:v>
                </c:pt>
                <c:pt idx="44">
                  <c:v>4428</c:v>
                </c:pt>
                <c:pt idx="45">
                  <c:v>4450</c:v>
                </c:pt>
                <c:pt idx="46">
                  <c:v>4479</c:v>
                </c:pt>
                <c:pt idx="47">
                  <c:v>4669</c:v>
                </c:pt>
                <c:pt idx="48">
                  <c:v>4806</c:v>
                </c:pt>
                <c:pt idx="49">
                  <c:v>4811</c:v>
                </c:pt>
                <c:pt idx="50">
                  <c:v>4813</c:v>
                </c:pt>
                <c:pt idx="51">
                  <c:v>4835</c:v>
                </c:pt>
                <c:pt idx="52">
                  <c:v>4867</c:v>
                </c:pt>
                <c:pt idx="53">
                  <c:v>4869</c:v>
                </c:pt>
                <c:pt idx="54">
                  <c:v>4876</c:v>
                </c:pt>
                <c:pt idx="55">
                  <c:v>4904</c:v>
                </c:pt>
                <c:pt idx="56">
                  <c:v>4914</c:v>
                </c:pt>
                <c:pt idx="57">
                  <c:v>6030</c:v>
                </c:pt>
                <c:pt idx="58">
                  <c:v>6054</c:v>
                </c:pt>
                <c:pt idx="59">
                  <c:v>6128</c:v>
                </c:pt>
                <c:pt idx="60">
                  <c:v>6208</c:v>
                </c:pt>
                <c:pt idx="61">
                  <c:v>6218</c:v>
                </c:pt>
                <c:pt idx="62">
                  <c:v>6332</c:v>
                </c:pt>
                <c:pt idx="63">
                  <c:v>6336</c:v>
                </c:pt>
                <c:pt idx="64">
                  <c:v>6582</c:v>
                </c:pt>
                <c:pt idx="65">
                  <c:v>6614</c:v>
                </c:pt>
                <c:pt idx="66">
                  <c:v>6702</c:v>
                </c:pt>
                <c:pt idx="67">
                  <c:v>6750</c:v>
                </c:pt>
                <c:pt idx="68">
                  <c:v>6776</c:v>
                </c:pt>
                <c:pt idx="69">
                  <c:v>6910</c:v>
                </c:pt>
                <c:pt idx="70">
                  <c:v>6924</c:v>
                </c:pt>
                <c:pt idx="71">
                  <c:v>6958</c:v>
                </c:pt>
                <c:pt idx="72">
                  <c:v>6988</c:v>
                </c:pt>
                <c:pt idx="73">
                  <c:v>7058</c:v>
                </c:pt>
                <c:pt idx="74">
                  <c:v>7094</c:v>
                </c:pt>
                <c:pt idx="75">
                  <c:v>7244</c:v>
                </c:pt>
                <c:pt idx="76">
                  <c:v>7398</c:v>
                </c:pt>
                <c:pt idx="77">
                  <c:v>7482</c:v>
                </c:pt>
                <c:pt idx="78">
                  <c:v>7536</c:v>
                </c:pt>
                <c:pt idx="79">
                  <c:v>7550</c:v>
                </c:pt>
                <c:pt idx="80">
                  <c:v>7618</c:v>
                </c:pt>
                <c:pt idx="81">
                  <c:v>7650</c:v>
                </c:pt>
                <c:pt idx="82">
                  <c:v>7684</c:v>
                </c:pt>
                <c:pt idx="83">
                  <c:v>7786</c:v>
                </c:pt>
                <c:pt idx="84">
                  <c:v>7788</c:v>
                </c:pt>
                <c:pt idx="85">
                  <c:v>7872</c:v>
                </c:pt>
                <c:pt idx="86">
                  <c:v>7876</c:v>
                </c:pt>
                <c:pt idx="87">
                  <c:v>7934</c:v>
                </c:pt>
                <c:pt idx="88">
                  <c:v>7966</c:v>
                </c:pt>
                <c:pt idx="89">
                  <c:v>7986</c:v>
                </c:pt>
                <c:pt idx="90">
                  <c:v>7988</c:v>
                </c:pt>
                <c:pt idx="91">
                  <c:v>8090</c:v>
                </c:pt>
                <c:pt idx="92">
                  <c:v>8148</c:v>
                </c:pt>
                <c:pt idx="93">
                  <c:v>8168</c:v>
                </c:pt>
                <c:pt idx="94">
                  <c:v>8180</c:v>
                </c:pt>
                <c:pt idx="95">
                  <c:v>8196</c:v>
                </c:pt>
                <c:pt idx="96">
                  <c:v>8310</c:v>
                </c:pt>
                <c:pt idx="97">
                  <c:v>8382</c:v>
                </c:pt>
                <c:pt idx="98">
                  <c:v>8474</c:v>
                </c:pt>
                <c:pt idx="99">
                  <c:v>8752</c:v>
                </c:pt>
                <c:pt idx="100">
                  <c:v>8874</c:v>
                </c:pt>
                <c:pt idx="101">
                  <c:v>8880</c:v>
                </c:pt>
                <c:pt idx="102">
                  <c:v>8932</c:v>
                </c:pt>
                <c:pt idx="103">
                  <c:v>9006</c:v>
                </c:pt>
                <c:pt idx="104">
                  <c:v>9042</c:v>
                </c:pt>
                <c:pt idx="105">
                  <c:v>9070</c:v>
                </c:pt>
                <c:pt idx="106">
                  <c:v>9082</c:v>
                </c:pt>
                <c:pt idx="107">
                  <c:v>9134</c:v>
                </c:pt>
                <c:pt idx="108">
                  <c:v>9135</c:v>
                </c:pt>
                <c:pt idx="109">
                  <c:v>9183</c:v>
                </c:pt>
                <c:pt idx="110">
                  <c:v>9204</c:v>
                </c:pt>
                <c:pt idx="111">
                  <c:v>9258</c:v>
                </c:pt>
                <c:pt idx="112">
                  <c:v>9276</c:v>
                </c:pt>
                <c:pt idx="113">
                  <c:v>9420</c:v>
                </c:pt>
                <c:pt idx="114">
                  <c:v>9460</c:v>
                </c:pt>
                <c:pt idx="115">
                  <c:v>9488</c:v>
                </c:pt>
                <c:pt idx="116">
                  <c:v>9558</c:v>
                </c:pt>
                <c:pt idx="117">
                  <c:v>9572</c:v>
                </c:pt>
                <c:pt idx="118">
                  <c:v>9576</c:v>
                </c:pt>
                <c:pt idx="119">
                  <c:v>9591</c:v>
                </c:pt>
                <c:pt idx="120">
                  <c:v>9652</c:v>
                </c:pt>
                <c:pt idx="121">
                  <c:v>9654</c:v>
                </c:pt>
                <c:pt idx="122">
                  <c:v>9711</c:v>
                </c:pt>
                <c:pt idx="123">
                  <c:v>9714</c:v>
                </c:pt>
                <c:pt idx="124">
                  <c:v>9732</c:v>
                </c:pt>
                <c:pt idx="125">
                  <c:v>9762</c:v>
                </c:pt>
                <c:pt idx="126">
                  <c:v>9873</c:v>
                </c:pt>
                <c:pt idx="127">
                  <c:v>9984</c:v>
                </c:pt>
                <c:pt idx="128">
                  <c:v>10095</c:v>
                </c:pt>
                <c:pt idx="129">
                  <c:v>10131</c:v>
                </c:pt>
                <c:pt idx="130">
                  <c:v>10137</c:v>
                </c:pt>
                <c:pt idx="131">
                  <c:v>10167</c:v>
                </c:pt>
                <c:pt idx="132">
                  <c:v>10320</c:v>
                </c:pt>
                <c:pt idx="133">
                  <c:v>10419</c:v>
                </c:pt>
                <c:pt idx="134">
                  <c:v>10668</c:v>
                </c:pt>
                <c:pt idx="135">
                  <c:v>10755</c:v>
                </c:pt>
                <c:pt idx="136">
                  <c:v>10791</c:v>
                </c:pt>
                <c:pt idx="137">
                  <c:v>10854</c:v>
                </c:pt>
                <c:pt idx="138">
                  <c:v>10974</c:v>
                </c:pt>
                <c:pt idx="139">
                  <c:v>11022</c:v>
                </c:pt>
                <c:pt idx="140">
                  <c:v>11031</c:v>
                </c:pt>
                <c:pt idx="141">
                  <c:v>11283</c:v>
                </c:pt>
                <c:pt idx="142">
                  <c:v>11352</c:v>
                </c:pt>
                <c:pt idx="143">
                  <c:v>11457</c:v>
                </c:pt>
                <c:pt idx="144">
                  <c:v>11508</c:v>
                </c:pt>
                <c:pt idx="145">
                  <c:v>11724</c:v>
                </c:pt>
                <c:pt idx="146">
                  <c:v>11745</c:v>
                </c:pt>
                <c:pt idx="147">
                  <c:v>11979</c:v>
                </c:pt>
                <c:pt idx="148">
                  <c:v>12000</c:v>
                </c:pt>
                <c:pt idx="149">
                  <c:v>12096</c:v>
                </c:pt>
                <c:pt idx="150">
                  <c:v>12156</c:v>
                </c:pt>
                <c:pt idx="151">
                  <c:v>12297</c:v>
                </c:pt>
                <c:pt idx="152">
                  <c:v>12312</c:v>
                </c:pt>
                <c:pt idx="153">
                  <c:v>12729</c:v>
                </c:pt>
                <c:pt idx="154">
                  <c:v>12921</c:v>
                </c:pt>
                <c:pt idx="155">
                  <c:v>13004</c:v>
                </c:pt>
                <c:pt idx="156">
                  <c:v>13080</c:v>
                </c:pt>
                <c:pt idx="157">
                  <c:v>13108</c:v>
                </c:pt>
                <c:pt idx="158">
                  <c:v>13170</c:v>
                </c:pt>
                <c:pt idx="159">
                  <c:v>13484</c:v>
                </c:pt>
                <c:pt idx="160">
                  <c:v>13644</c:v>
                </c:pt>
                <c:pt idx="161">
                  <c:v>13773</c:v>
                </c:pt>
                <c:pt idx="162">
                  <c:v>13791</c:v>
                </c:pt>
                <c:pt idx="163">
                  <c:v>13878</c:v>
                </c:pt>
                <c:pt idx="164">
                  <c:v>13902</c:v>
                </c:pt>
                <c:pt idx="165">
                  <c:v>13965</c:v>
                </c:pt>
                <c:pt idx="166">
                  <c:v>14013</c:v>
                </c:pt>
                <c:pt idx="167">
                  <c:v>14037</c:v>
                </c:pt>
                <c:pt idx="168">
                  <c:v>14058</c:v>
                </c:pt>
                <c:pt idx="169">
                  <c:v>14128</c:v>
                </c:pt>
                <c:pt idx="170">
                  <c:v>14199</c:v>
                </c:pt>
                <c:pt idx="171">
                  <c:v>14319</c:v>
                </c:pt>
                <c:pt idx="172">
                  <c:v>14376</c:v>
                </c:pt>
                <c:pt idx="173">
                  <c:v>14460</c:v>
                </c:pt>
                <c:pt idx="174">
                  <c:v>14484</c:v>
                </c:pt>
                <c:pt idx="175">
                  <c:v>14559</c:v>
                </c:pt>
                <c:pt idx="176">
                  <c:v>14565</c:v>
                </c:pt>
                <c:pt idx="177">
                  <c:v>14600</c:v>
                </c:pt>
                <c:pt idx="178">
                  <c:v>14896</c:v>
                </c:pt>
                <c:pt idx="179">
                  <c:v>14898</c:v>
                </c:pt>
                <c:pt idx="180">
                  <c:v>14958</c:v>
                </c:pt>
                <c:pt idx="181">
                  <c:v>15000</c:v>
                </c:pt>
                <c:pt idx="182">
                  <c:v>15110</c:v>
                </c:pt>
                <c:pt idx="183">
                  <c:v>15156</c:v>
                </c:pt>
                <c:pt idx="184">
                  <c:v>15172</c:v>
                </c:pt>
                <c:pt idx="185">
                  <c:v>15490</c:v>
                </c:pt>
                <c:pt idx="186">
                  <c:v>15692</c:v>
                </c:pt>
                <c:pt idx="187">
                  <c:v>15795</c:v>
                </c:pt>
                <c:pt idx="188">
                  <c:v>15845</c:v>
                </c:pt>
                <c:pt idx="189">
                  <c:v>15856</c:v>
                </c:pt>
                <c:pt idx="190">
                  <c:v>16028</c:v>
                </c:pt>
                <c:pt idx="191">
                  <c:v>16065</c:v>
                </c:pt>
                <c:pt idx="192">
                  <c:v>16180</c:v>
                </c:pt>
                <c:pt idx="193">
                  <c:v>16196</c:v>
                </c:pt>
                <c:pt idx="194">
                  <c:v>16212</c:v>
                </c:pt>
                <c:pt idx="195">
                  <c:v>16300</c:v>
                </c:pt>
                <c:pt idx="196">
                  <c:v>16416</c:v>
                </c:pt>
                <c:pt idx="197">
                  <c:v>16480</c:v>
                </c:pt>
                <c:pt idx="198">
                  <c:v>16525</c:v>
                </c:pt>
                <c:pt idx="199">
                  <c:v>16695</c:v>
                </c:pt>
                <c:pt idx="200">
                  <c:v>16984</c:v>
                </c:pt>
                <c:pt idx="201">
                  <c:v>17020</c:v>
                </c:pt>
                <c:pt idx="202">
                  <c:v>17215</c:v>
                </c:pt>
                <c:pt idx="203">
                  <c:v>17604</c:v>
                </c:pt>
                <c:pt idx="204">
                  <c:v>17780</c:v>
                </c:pt>
                <c:pt idx="205">
                  <c:v>17804</c:v>
                </c:pt>
                <c:pt idx="206">
                  <c:v>18016</c:v>
                </c:pt>
                <c:pt idx="207">
                  <c:v>18078</c:v>
                </c:pt>
                <c:pt idx="208">
                  <c:v>18096</c:v>
                </c:pt>
                <c:pt idx="209">
                  <c:v>18120</c:v>
                </c:pt>
                <c:pt idx="210">
                  <c:v>18150</c:v>
                </c:pt>
                <c:pt idx="211">
                  <c:v>18306</c:v>
                </c:pt>
                <c:pt idx="212">
                  <c:v>18312</c:v>
                </c:pt>
                <c:pt idx="213">
                  <c:v>18440</c:v>
                </c:pt>
                <c:pt idx="214">
                  <c:v>18448</c:v>
                </c:pt>
                <c:pt idx="215">
                  <c:v>18455</c:v>
                </c:pt>
                <c:pt idx="216">
                  <c:v>18516</c:v>
                </c:pt>
                <c:pt idx="217">
                  <c:v>18524</c:v>
                </c:pt>
                <c:pt idx="218">
                  <c:v>18548</c:v>
                </c:pt>
                <c:pt idx="219">
                  <c:v>18584</c:v>
                </c:pt>
                <c:pt idx="220">
                  <c:v>18596</c:v>
                </c:pt>
                <c:pt idx="221">
                  <c:v>18645</c:v>
                </c:pt>
                <c:pt idx="222">
                  <c:v>18792</c:v>
                </c:pt>
                <c:pt idx="223">
                  <c:v>18828</c:v>
                </c:pt>
                <c:pt idx="224">
                  <c:v>18884</c:v>
                </c:pt>
                <c:pt idx="225">
                  <c:v>18885</c:v>
                </c:pt>
                <c:pt idx="226">
                  <c:v>18892</c:v>
                </c:pt>
                <c:pt idx="227">
                  <c:v>18990</c:v>
                </c:pt>
                <c:pt idx="228">
                  <c:v>19050</c:v>
                </c:pt>
                <c:pt idx="229">
                  <c:v>19096</c:v>
                </c:pt>
                <c:pt idx="230">
                  <c:v>19100</c:v>
                </c:pt>
                <c:pt idx="231">
                  <c:v>19128</c:v>
                </c:pt>
                <c:pt idx="232">
                  <c:v>19140</c:v>
                </c:pt>
                <c:pt idx="233">
                  <c:v>19152</c:v>
                </c:pt>
                <c:pt idx="234">
                  <c:v>19180</c:v>
                </c:pt>
                <c:pt idx="235">
                  <c:v>19188</c:v>
                </c:pt>
                <c:pt idx="236">
                  <c:v>19216</c:v>
                </c:pt>
                <c:pt idx="237">
                  <c:v>19336</c:v>
                </c:pt>
                <c:pt idx="238">
                  <c:v>19356</c:v>
                </c:pt>
                <c:pt idx="239">
                  <c:v>19452</c:v>
                </c:pt>
                <c:pt idx="240">
                  <c:v>19500</c:v>
                </c:pt>
                <c:pt idx="241">
                  <c:v>19636</c:v>
                </c:pt>
                <c:pt idx="242">
                  <c:v>19644</c:v>
                </c:pt>
                <c:pt idx="243">
                  <c:v>19722</c:v>
                </c:pt>
                <c:pt idx="244">
                  <c:v>19736</c:v>
                </c:pt>
                <c:pt idx="245">
                  <c:v>19878</c:v>
                </c:pt>
                <c:pt idx="246">
                  <c:v>19925</c:v>
                </c:pt>
                <c:pt idx="247">
                  <c:v>19932</c:v>
                </c:pt>
                <c:pt idx="248">
                  <c:v>19960</c:v>
                </c:pt>
                <c:pt idx="249">
                  <c:v>19976</c:v>
                </c:pt>
                <c:pt idx="250">
                  <c:v>20286</c:v>
                </c:pt>
                <c:pt idx="251">
                  <c:v>20760</c:v>
                </c:pt>
                <c:pt idx="252">
                  <c:v>20892</c:v>
                </c:pt>
                <c:pt idx="253">
                  <c:v>20928</c:v>
                </c:pt>
                <c:pt idx="254">
                  <c:v>20994</c:v>
                </c:pt>
                <c:pt idx="255">
                  <c:v>21006</c:v>
                </c:pt>
                <c:pt idx="256">
                  <c:v>21045</c:v>
                </c:pt>
                <c:pt idx="257">
                  <c:v>21070</c:v>
                </c:pt>
                <c:pt idx="258">
                  <c:v>21180</c:v>
                </c:pt>
                <c:pt idx="259">
                  <c:v>21240</c:v>
                </c:pt>
                <c:pt idx="260">
                  <c:v>21295</c:v>
                </c:pt>
                <c:pt idx="261">
                  <c:v>21318</c:v>
                </c:pt>
                <c:pt idx="262">
                  <c:v>21623</c:v>
                </c:pt>
                <c:pt idx="263">
                  <c:v>21630</c:v>
                </c:pt>
                <c:pt idx="264">
                  <c:v>21695</c:v>
                </c:pt>
                <c:pt idx="265">
                  <c:v>21702</c:v>
                </c:pt>
                <c:pt idx="266">
                  <c:v>21749</c:v>
                </c:pt>
                <c:pt idx="267">
                  <c:v>21750</c:v>
                </c:pt>
                <c:pt idx="268">
                  <c:v>21770</c:v>
                </c:pt>
                <c:pt idx="269">
                  <c:v>21786</c:v>
                </c:pt>
                <c:pt idx="270">
                  <c:v>21816</c:v>
                </c:pt>
                <c:pt idx="271">
                  <c:v>21895</c:v>
                </c:pt>
                <c:pt idx="272">
                  <c:v>21918</c:v>
                </c:pt>
                <c:pt idx="273">
                  <c:v>21952</c:v>
                </c:pt>
                <c:pt idx="274">
                  <c:v>22000</c:v>
                </c:pt>
                <c:pt idx="275">
                  <c:v>22122</c:v>
                </c:pt>
                <c:pt idx="276">
                  <c:v>22165</c:v>
                </c:pt>
                <c:pt idx="277">
                  <c:v>22250</c:v>
                </c:pt>
                <c:pt idx="278">
                  <c:v>22274</c:v>
                </c:pt>
                <c:pt idx="279">
                  <c:v>22380</c:v>
                </c:pt>
                <c:pt idx="280">
                  <c:v>22764</c:v>
                </c:pt>
                <c:pt idx="281">
                  <c:v>22995</c:v>
                </c:pt>
                <c:pt idx="282">
                  <c:v>23015</c:v>
                </c:pt>
                <c:pt idx="283">
                  <c:v>23190</c:v>
                </c:pt>
                <c:pt idx="284">
                  <c:v>23215</c:v>
                </c:pt>
                <c:pt idx="285">
                  <c:v>23255</c:v>
                </c:pt>
                <c:pt idx="286">
                  <c:v>23292</c:v>
                </c:pt>
                <c:pt idx="287">
                  <c:v>23350</c:v>
                </c:pt>
                <c:pt idx="288">
                  <c:v>23352</c:v>
                </c:pt>
                <c:pt idx="289">
                  <c:v>23382</c:v>
                </c:pt>
                <c:pt idx="290">
                  <c:v>23478</c:v>
                </c:pt>
                <c:pt idx="291">
                  <c:v>23544</c:v>
                </c:pt>
                <c:pt idx="292">
                  <c:v>23590</c:v>
                </c:pt>
                <c:pt idx="293">
                  <c:v>23744</c:v>
                </c:pt>
                <c:pt idx="294">
                  <c:v>23765</c:v>
                </c:pt>
                <c:pt idx="295">
                  <c:v>23805</c:v>
                </c:pt>
                <c:pt idx="296">
                  <c:v>23828</c:v>
                </c:pt>
                <c:pt idx="297">
                  <c:v>23868</c:v>
                </c:pt>
                <c:pt idx="298">
                  <c:v>24145</c:v>
                </c:pt>
                <c:pt idx="299">
                  <c:v>24206</c:v>
                </c:pt>
                <c:pt idx="300">
                  <c:v>24306</c:v>
                </c:pt>
                <c:pt idx="301">
                  <c:v>24540</c:v>
                </c:pt>
                <c:pt idx="302">
                  <c:v>24625</c:v>
                </c:pt>
                <c:pt idx="303">
                  <c:v>24787</c:v>
                </c:pt>
                <c:pt idx="304">
                  <c:v>24790</c:v>
                </c:pt>
                <c:pt idx="305">
                  <c:v>24885</c:v>
                </c:pt>
                <c:pt idx="306">
                  <c:v>24930</c:v>
                </c:pt>
                <c:pt idx="307">
                  <c:v>25086</c:v>
                </c:pt>
                <c:pt idx="308">
                  <c:v>25280</c:v>
                </c:pt>
                <c:pt idx="309">
                  <c:v>25302</c:v>
                </c:pt>
                <c:pt idx="310">
                  <c:v>25312</c:v>
                </c:pt>
                <c:pt idx="311">
                  <c:v>25392</c:v>
                </c:pt>
                <c:pt idx="312">
                  <c:v>25458</c:v>
                </c:pt>
                <c:pt idx="313">
                  <c:v>25650</c:v>
                </c:pt>
                <c:pt idx="314">
                  <c:v>25740</c:v>
                </c:pt>
                <c:pt idx="315">
                  <c:v>25968</c:v>
                </c:pt>
                <c:pt idx="316">
                  <c:v>26076</c:v>
                </c:pt>
                <c:pt idx="317">
                  <c:v>26117</c:v>
                </c:pt>
                <c:pt idx="318">
                  <c:v>26216</c:v>
                </c:pt>
                <c:pt idx="319">
                  <c:v>26240</c:v>
                </c:pt>
                <c:pt idx="320">
                  <c:v>26484</c:v>
                </c:pt>
                <c:pt idx="321">
                  <c:v>26568</c:v>
                </c:pt>
                <c:pt idx="322">
                  <c:v>26616</c:v>
                </c:pt>
                <c:pt idx="323">
                  <c:v>26742</c:v>
                </c:pt>
                <c:pt idx="324">
                  <c:v>26803</c:v>
                </c:pt>
                <c:pt idx="325">
                  <c:v>26874</c:v>
                </c:pt>
                <c:pt idx="326">
                  <c:v>27018</c:v>
                </c:pt>
                <c:pt idx="327">
                  <c:v>27072</c:v>
                </c:pt>
                <c:pt idx="328">
                  <c:v>27162</c:v>
                </c:pt>
                <c:pt idx="329">
                  <c:v>27328</c:v>
                </c:pt>
                <c:pt idx="330">
                  <c:v>27468</c:v>
                </c:pt>
                <c:pt idx="331">
                  <c:v>27472</c:v>
                </c:pt>
                <c:pt idx="332">
                  <c:v>27680</c:v>
                </c:pt>
                <c:pt idx="333">
                  <c:v>27708</c:v>
                </c:pt>
                <c:pt idx="334">
                  <c:v>27774</c:v>
                </c:pt>
                <c:pt idx="335">
                  <c:v>27810</c:v>
                </c:pt>
                <c:pt idx="336">
                  <c:v>27852</c:v>
                </c:pt>
                <c:pt idx="337">
                  <c:v>28014</c:v>
                </c:pt>
                <c:pt idx="338">
                  <c:v>28080</c:v>
                </c:pt>
                <c:pt idx="339">
                  <c:v>28164</c:v>
                </c:pt>
                <c:pt idx="340">
                  <c:v>28168</c:v>
                </c:pt>
                <c:pt idx="341">
                  <c:v>28203</c:v>
                </c:pt>
                <c:pt idx="342">
                  <c:v>28256</c:v>
                </c:pt>
                <c:pt idx="343">
                  <c:v>28332</c:v>
                </c:pt>
                <c:pt idx="344">
                  <c:v>28386</c:v>
                </c:pt>
                <c:pt idx="345">
                  <c:v>28521</c:v>
                </c:pt>
                <c:pt idx="346">
                  <c:v>28640</c:v>
                </c:pt>
                <c:pt idx="347">
                  <c:v>28662</c:v>
                </c:pt>
                <c:pt idx="348">
                  <c:v>28763</c:v>
                </c:pt>
                <c:pt idx="349">
                  <c:v>28764</c:v>
                </c:pt>
                <c:pt idx="350">
                  <c:v>28827</c:v>
                </c:pt>
                <c:pt idx="351">
                  <c:v>28902</c:v>
                </c:pt>
                <c:pt idx="352">
                  <c:v>28914</c:v>
                </c:pt>
                <c:pt idx="353">
                  <c:v>28992</c:v>
                </c:pt>
                <c:pt idx="354">
                  <c:v>29061</c:v>
                </c:pt>
                <c:pt idx="355">
                  <c:v>29277</c:v>
                </c:pt>
                <c:pt idx="356">
                  <c:v>29328</c:v>
                </c:pt>
                <c:pt idx="357">
                  <c:v>29520</c:v>
                </c:pt>
                <c:pt idx="358">
                  <c:v>29560</c:v>
                </c:pt>
                <c:pt idx="359">
                  <c:v>29608</c:v>
                </c:pt>
                <c:pt idx="360">
                  <c:v>29715</c:v>
                </c:pt>
                <c:pt idx="361">
                  <c:v>29724</c:v>
                </c:pt>
                <c:pt idx="362">
                  <c:v>29763</c:v>
                </c:pt>
                <c:pt idx="363">
                  <c:v>29764</c:v>
                </c:pt>
                <c:pt idx="364">
                  <c:v>29772</c:v>
                </c:pt>
                <c:pt idx="365">
                  <c:v>29848</c:v>
                </c:pt>
                <c:pt idx="366">
                  <c:v>29981</c:v>
                </c:pt>
                <c:pt idx="367">
                  <c:v>29994</c:v>
                </c:pt>
                <c:pt idx="368">
                  <c:v>30015</c:v>
                </c:pt>
                <c:pt idx="369">
                  <c:v>30100</c:v>
                </c:pt>
                <c:pt idx="370">
                  <c:v>30110</c:v>
                </c:pt>
                <c:pt idx="371">
                  <c:v>30120</c:v>
                </c:pt>
                <c:pt idx="372">
                  <c:v>30200</c:v>
                </c:pt>
                <c:pt idx="373">
                  <c:v>30310</c:v>
                </c:pt>
                <c:pt idx="374">
                  <c:v>30320</c:v>
                </c:pt>
                <c:pt idx="375">
                  <c:v>30352</c:v>
                </c:pt>
                <c:pt idx="376">
                  <c:v>30373</c:v>
                </c:pt>
                <c:pt idx="377">
                  <c:v>30765</c:v>
                </c:pt>
                <c:pt idx="378">
                  <c:v>30950</c:v>
                </c:pt>
                <c:pt idx="379">
                  <c:v>31040</c:v>
                </c:pt>
                <c:pt idx="380">
                  <c:v>31143</c:v>
                </c:pt>
                <c:pt idx="381">
                  <c:v>31302</c:v>
                </c:pt>
                <c:pt idx="382">
                  <c:v>31328</c:v>
                </c:pt>
                <c:pt idx="383">
                  <c:v>31370</c:v>
                </c:pt>
                <c:pt idx="384">
                  <c:v>31465</c:v>
                </c:pt>
                <c:pt idx="385">
                  <c:v>31563</c:v>
                </c:pt>
                <c:pt idx="386">
                  <c:v>31640</c:v>
                </c:pt>
                <c:pt idx="387">
                  <c:v>31670</c:v>
                </c:pt>
                <c:pt idx="388">
                  <c:v>31740</c:v>
                </c:pt>
                <c:pt idx="389">
                  <c:v>31977</c:v>
                </c:pt>
                <c:pt idx="390">
                  <c:v>32010</c:v>
                </c:pt>
                <c:pt idx="391">
                  <c:v>32018</c:v>
                </c:pt>
                <c:pt idx="392">
                  <c:v>32046</c:v>
                </c:pt>
                <c:pt idx="393">
                  <c:v>32207</c:v>
                </c:pt>
                <c:pt idx="394">
                  <c:v>32284</c:v>
                </c:pt>
                <c:pt idx="395">
                  <c:v>32375</c:v>
                </c:pt>
                <c:pt idx="396">
                  <c:v>32552</c:v>
                </c:pt>
                <c:pt idx="397">
                  <c:v>32616</c:v>
                </c:pt>
                <c:pt idx="398">
                  <c:v>32662</c:v>
                </c:pt>
                <c:pt idx="399">
                  <c:v>32680</c:v>
                </c:pt>
                <c:pt idx="400">
                  <c:v>32690</c:v>
                </c:pt>
                <c:pt idx="401">
                  <c:v>32778</c:v>
                </c:pt>
                <c:pt idx="402">
                  <c:v>32820</c:v>
                </c:pt>
                <c:pt idx="403">
                  <c:v>32872</c:v>
                </c:pt>
                <c:pt idx="404">
                  <c:v>33033</c:v>
                </c:pt>
                <c:pt idx="405">
                  <c:v>33140</c:v>
                </c:pt>
                <c:pt idx="406">
                  <c:v>33145</c:v>
                </c:pt>
                <c:pt idx="407">
                  <c:v>33187</c:v>
                </c:pt>
                <c:pt idx="408">
                  <c:v>33270</c:v>
                </c:pt>
                <c:pt idx="409">
                  <c:v>33318</c:v>
                </c:pt>
                <c:pt idx="410">
                  <c:v>33350</c:v>
                </c:pt>
                <c:pt idx="411">
                  <c:v>33363</c:v>
                </c:pt>
                <c:pt idx="412">
                  <c:v>33512</c:v>
                </c:pt>
                <c:pt idx="413">
                  <c:v>33600</c:v>
                </c:pt>
                <c:pt idx="414">
                  <c:v>33642</c:v>
                </c:pt>
                <c:pt idx="415">
                  <c:v>33789</c:v>
                </c:pt>
                <c:pt idx="416">
                  <c:v>33792</c:v>
                </c:pt>
                <c:pt idx="417">
                  <c:v>33803</c:v>
                </c:pt>
                <c:pt idx="418">
                  <c:v>33849</c:v>
                </c:pt>
                <c:pt idx="419">
                  <c:v>33901</c:v>
                </c:pt>
                <c:pt idx="420">
                  <c:v>33915</c:v>
                </c:pt>
                <c:pt idx="421">
                  <c:v>33952</c:v>
                </c:pt>
                <c:pt idx="422">
                  <c:v>34177</c:v>
                </c:pt>
                <c:pt idx="423">
                  <c:v>34272</c:v>
                </c:pt>
                <c:pt idx="424">
                  <c:v>34304</c:v>
                </c:pt>
                <c:pt idx="425">
                  <c:v>34416</c:v>
                </c:pt>
                <c:pt idx="426">
                  <c:v>34515</c:v>
                </c:pt>
                <c:pt idx="427">
                  <c:v>34560</c:v>
                </c:pt>
                <c:pt idx="428">
                  <c:v>34569</c:v>
                </c:pt>
                <c:pt idx="429">
                  <c:v>34573</c:v>
                </c:pt>
                <c:pt idx="430">
                  <c:v>34590</c:v>
                </c:pt>
                <c:pt idx="431">
                  <c:v>34741</c:v>
                </c:pt>
                <c:pt idx="432">
                  <c:v>34874</c:v>
                </c:pt>
                <c:pt idx="433">
                  <c:v>35068</c:v>
                </c:pt>
                <c:pt idx="434">
                  <c:v>35440</c:v>
                </c:pt>
                <c:pt idx="435">
                  <c:v>35595</c:v>
                </c:pt>
                <c:pt idx="436">
                  <c:v>35800</c:v>
                </c:pt>
                <c:pt idx="437">
                  <c:v>35811</c:v>
                </c:pt>
                <c:pt idx="438">
                  <c:v>35838</c:v>
                </c:pt>
                <c:pt idx="439">
                  <c:v>35912</c:v>
                </c:pt>
                <c:pt idx="440">
                  <c:v>36000</c:v>
                </c:pt>
                <c:pt idx="441">
                  <c:v>36140</c:v>
                </c:pt>
                <c:pt idx="442">
                  <c:v>36180</c:v>
                </c:pt>
                <c:pt idx="443">
                  <c:v>36261</c:v>
                </c:pt>
                <c:pt idx="444">
                  <c:v>36536</c:v>
                </c:pt>
                <c:pt idx="445">
                  <c:v>36684</c:v>
                </c:pt>
                <c:pt idx="446">
                  <c:v>36720</c:v>
                </c:pt>
                <c:pt idx="447">
                  <c:v>36870</c:v>
                </c:pt>
                <c:pt idx="448">
                  <c:v>36916</c:v>
                </c:pt>
                <c:pt idx="449">
                  <c:v>37008</c:v>
                </c:pt>
                <c:pt idx="450">
                  <c:v>37088</c:v>
                </c:pt>
                <c:pt idx="451">
                  <c:v>37130</c:v>
                </c:pt>
                <c:pt idx="452">
                  <c:v>37134</c:v>
                </c:pt>
                <c:pt idx="453">
                  <c:v>37160</c:v>
                </c:pt>
                <c:pt idx="454">
                  <c:v>37200</c:v>
                </c:pt>
                <c:pt idx="455">
                  <c:v>37256</c:v>
                </c:pt>
                <c:pt idx="456">
                  <c:v>37345</c:v>
                </c:pt>
                <c:pt idx="457">
                  <c:v>37356</c:v>
                </c:pt>
                <c:pt idx="458">
                  <c:v>37460</c:v>
                </c:pt>
                <c:pt idx="459">
                  <c:v>37480</c:v>
                </c:pt>
                <c:pt idx="460">
                  <c:v>37570</c:v>
                </c:pt>
                <c:pt idx="461">
                  <c:v>37640</c:v>
                </c:pt>
                <c:pt idx="462">
                  <c:v>37696</c:v>
                </c:pt>
                <c:pt idx="463">
                  <c:v>37744</c:v>
                </c:pt>
                <c:pt idx="464">
                  <c:v>37850</c:v>
                </c:pt>
                <c:pt idx="465">
                  <c:v>38100</c:v>
                </c:pt>
                <c:pt idx="466">
                  <c:v>38142</c:v>
                </c:pt>
                <c:pt idx="467">
                  <c:v>38240</c:v>
                </c:pt>
                <c:pt idx="468">
                  <c:v>38352</c:v>
                </c:pt>
                <c:pt idx="469">
                  <c:v>38421</c:v>
                </c:pt>
                <c:pt idx="470">
                  <c:v>38440</c:v>
                </c:pt>
                <c:pt idx="471">
                  <c:v>38504</c:v>
                </c:pt>
                <c:pt idx="472">
                  <c:v>38522</c:v>
                </c:pt>
                <c:pt idx="473">
                  <c:v>38570</c:v>
                </c:pt>
                <c:pt idx="474">
                  <c:v>38620</c:v>
                </c:pt>
                <c:pt idx="475">
                  <c:v>38700</c:v>
                </c:pt>
                <c:pt idx="476">
                  <c:v>38832</c:v>
                </c:pt>
                <c:pt idx="477">
                  <c:v>38988</c:v>
                </c:pt>
                <c:pt idx="478">
                  <c:v>39016</c:v>
                </c:pt>
                <c:pt idx="479">
                  <c:v>39040</c:v>
                </c:pt>
                <c:pt idx="480">
                  <c:v>39096</c:v>
                </c:pt>
                <c:pt idx="481">
                  <c:v>39195</c:v>
                </c:pt>
                <c:pt idx="482">
                  <c:v>39270</c:v>
                </c:pt>
                <c:pt idx="483">
                  <c:v>39369</c:v>
                </c:pt>
                <c:pt idx="484">
                  <c:v>39402</c:v>
                </c:pt>
                <c:pt idx="485">
                  <c:v>39456</c:v>
                </c:pt>
                <c:pt idx="486">
                  <c:v>39672</c:v>
                </c:pt>
                <c:pt idx="487">
                  <c:v>39712</c:v>
                </c:pt>
                <c:pt idx="488">
                  <c:v>39952</c:v>
                </c:pt>
                <c:pt idx="489">
                  <c:v>39960</c:v>
                </c:pt>
                <c:pt idx="490">
                  <c:v>40041</c:v>
                </c:pt>
                <c:pt idx="491">
                  <c:v>40090</c:v>
                </c:pt>
                <c:pt idx="492">
                  <c:v>40491</c:v>
                </c:pt>
                <c:pt idx="493">
                  <c:v>40656</c:v>
                </c:pt>
                <c:pt idx="494">
                  <c:v>40761</c:v>
                </c:pt>
                <c:pt idx="495">
                  <c:v>40800</c:v>
                </c:pt>
                <c:pt idx="496">
                  <c:v>40905</c:v>
                </c:pt>
                <c:pt idx="497">
                  <c:v>40960</c:v>
                </c:pt>
                <c:pt idx="498">
                  <c:v>40980</c:v>
                </c:pt>
                <c:pt idx="499">
                  <c:v>41256</c:v>
                </c:pt>
                <c:pt idx="500">
                  <c:v>41304</c:v>
                </c:pt>
                <c:pt idx="501">
                  <c:v>41379</c:v>
                </c:pt>
                <c:pt idx="502">
                  <c:v>41484</c:v>
                </c:pt>
                <c:pt idx="503">
                  <c:v>41556</c:v>
                </c:pt>
                <c:pt idx="504">
                  <c:v>41712</c:v>
                </c:pt>
                <c:pt idx="505">
                  <c:v>41778</c:v>
                </c:pt>
                <c:pt idx="506">
                  <c:v>41841</c:v>
                </c:pt>
                <c:pt idx="507">
                  <c:v>41855</c:v>
                </c:pt>
                <c:pt idx="508">
                  <c:v>41976</c:v>
                </c:pt>
                <c:pt idx="509">
                  <c:v>42100</c:v>
                </c:pt>
                <c:pt idx="510">
                  <c:v>42138</c:v>
                </c:pt>
                <c:pt idx="511">
                  <c:v>42174</c:v>
                </c:pt>
                <c:pt idx="512">
                  <c:v>42250</c:v>
                </c:pt>
                <c:pt idx="513">
                  <c:v>42614</c:v>
                </c:pt>
                <c:pt idx="514">
                  <c:v>42615</c:v>
                </c:pt>
                <c:pt idx="515">
                  <c:v>42728</c:v>
                </c:pt>
                <c:pt idx="516">
                  <c:v>42741</c:v>
                </c:pt>
                <c:pt idx="517">
                  <c:v>42921</c:v>
                </c:pt>
                <c:pt idx="518">
                  <c:v>42991</c:v>
                </c:pt>
                <c:pt idx="519">
                  <c:v>43176</c:v>
                </c:pt>
                <c:pt idx="520">
                  <c:v>43342</c:v>
                </c:pt>
                <c:pt idx="521">
                  <c:v>43404</c:v>
                </c:pt>
                <c:pt idx="522">
                  <c:v>43420</c:v>
                </c:pt>
                <c:pt idx="523">
                  <c:v>43494</c:v>
                </c:pt>
                <c:pt idx="524">
                  <c:v>43650</c:v>
                </c:pt>
                <c:pt idx="525">
                  <c:v>43740</c:v>
                </c:pt>
                <c:pt idx="526">
                  <c:v>43770</c:v>
                </c:pt>
                <c:pt idx="527">
                  <c:v>43830</c:v>
                </c:pt>
                <c:pt idx="528">
                  <c:v>43880</c:v>
                </c:pt>
                <c:pt idx="529">
                  <c:v>43901</c:v>
                </c:pt>
                <c:pt idx="530">
                  <c:v>43944</c:v>
                </c:pt>
                <c:pt idx="531">
                  <c:v>43978</c:v>
                </c:pt>
                <c:pt idx="532">
                  <c:v>43988</c:v>
                </c:pt>
                <c:pt idx="533">
                  <c:v>44018</c:v>
                </c:pt>
                <c:pt idx="534">
                  <c:v>44020</c:v>
                </c:pt>
                <c:pt idx="535">
                  <c:v>44086</c:v>
                </c:pt>
                <c:pt idx="536">
                  <c:v>44160</c:v>
                </c:pt>
                <c:pt idx="537">
                  <c:v>44280</c:v>
                </c:pt>
                <c:pt idx="538">
                  <c:v>44300</c:v>
                </c:pt>
                <c:pt idx="539">
                  <c:v>44424</c:v>
                </c:pt>
                <c:pt idx="540">
                  <c:v>44622</c:v>
                </c:pt>
                <c:pt idx="541">
                  <c:v>44640</c:v>
                </c:pt>
                <c:pt idx="542">
                  <c:v>44724</c:v>
                </c:pt>
                <c:pt idx="543">
                  <c:v>44814</c:v>
                </c:pt>
                <c:pt idx="544">
                  <c:v>44910</c:v>
                </c:pt>
                <c:pt idx="545">
                  <c:v>44926</c:v>
                </c:pt>
                <c:pt idx="546">
                  <c:v>44937</c:v>
                </c:pt>
                <c:pt idx="547">
                  <c:v>45012</c:v>
                </c:pt>
                <c:pt idx="548">
                  <c:v>45221</c:v>
                </c:pt>
                <c:pt idx="549">
                  <c:v>45331</c:v>
                </c:pt>
                <c:pt idx="550">
                  <c:v>45374</c:v>
                </c:pt>
                <c:pt idx="551">
                  <c:v>45485</c:v>
                </c:pt>
                <c:pt idx="552">
                  <c:v>45525</c:v>
                </c:pt>
                <c:pt idx="553">
                  <c:v>45735</c:v>
                </c:pt>
                <c:pt idx="554">
                  <c:v>45780</c:v>
                </c:pt>
                <c:pt idx="555">
                  <c:v>45816</c:v>
                </c:pt>
                <c:pt idx="556">
                  <c:v>45860</c:v>
                </c:pt>
                <c:pt idx="557">
                  <c:v>45980</c:v>
                </c:pt>
                <c:pt idx="558">
                  <c:v>46056</c:v>
                </c:pt>
                <c:pt idx="559">
                  <c:v>46150</c:v>
                </c:pt>
                <c:pt idx="560">
                  <c:v>46152</c:v>
                </c:pt>
                <c:pt idx="561">
                  <c:v>46176</c:v>
                </c:pt>
                <c:pt idx="562">
                  <c:v>46250</c:v>
                </c:pt>
                <c:pt idx="563">
                  <c:v>46392</c:v>
                </c:pt>
                <c:pt idx="564">
                  <c:v>46480</c:v>
                </c:pt>
                <c:pt idx="565">
                  <c:v>46772</c:v>
                </c:pt>
                <c:pt idx="566">
                  <c:v>46830</c:v>
                </c:pt>
                <c:pt idx="567">
                  <c:v>46917</c:v>
                </c:pt>
                <c:pt idx="568">
                  <c:v>46928</c:v>
                </c:pt>
                <c:pt idx="569">
                  <c:v>47216</c:v>
                </c:pt>
                <c:pt idx="570">
                  <c:v>47250</c:v>
                </c:pt>
                <c:pt idx="571">
                  <c:v>47294</c:v>
                </c:pt>
                <c:pt idx="572">
                  <c:v>47328</c:v>
                </c:pt>
                <c:pt idx="573">
                  <c:v>47388</c:v>
                </c:pt>
                <c:pt idx="574">
                  <c:v>47460</c:v>
                </c:pt>
                <c:pt idx="575">
                  <c:v>47509</c:v>
                </c:pt>
                <c:pt idx="576">
                  <c:v>47586</c:v>
                </c:pt>
                <c:pt idx="577">
                  <c:v>47619</c:v>
                </c:pt>
                <c:pt idx="578">
                  <c:v>47685</c:v>
                </c:pt>
                <c:pt idx="579">
                  <c:v>47749</c:v>
                </c:pt>
                <c:pt idx="580">
                  <c:v>48020</c:v>
                </c:pt>
                <c:pt idx="581">
                  <c:v>48156</c:v>
                </c:pt>
                <c:pt idx="582">
                  <c:v>48240</c:v>
                </c:pt>
                <c:pt idx="583">
                  <c:v>48323</c:v>
                </c:pt>
                <c:pt idx="584">
                  <c:v>48345</c:v>
                </c:pt>
                <c:pt idx="585">
                  <c:v>48356</c:v>
                </c:pt>
                <c:pt idx="586">
                  <c:v>48360</c:v>
                </c:pt>
                <c:pt idx="587">
                  <c:v>48373</c:v>
                </c:pt>
                <c:pt idx="588">
                  <c:v>48384</c:v>
                </c:pt>
                <c:pt idx="589">
                  <c:v>48503</c:v>
                </c:pt>
                <c:pt idx="590">
                  <c:v>48552</c:v>
                </c:pt>
                <c:pt idx="591">
                  <c:v>48568</c:v>
                </c:pt>
                <c:pt idx="592">
                  <c:v>48594</c:v>
                </c:pt>
                <c:pt idx="593">
                  <c:v>48607</c:v>
                </c:pt>
                <c:pt idx="594">
                  <c:v>48784</c:v>
                </c:pt>
                <c:pt idx="595">
                  <c:v>48800</c:v>
                </c:pt>
                <c:pt idx="596">
                  <c:v>48850</c:v>
                </c:pt>
                <c:pt idx="597">
                  <c:v>48900</c:v>
                </c:pt>
                <c:pt idx="598">
                  <c:v>48984</c:v>
                </c:pt>
                <c:pt idx="599">
                  <c:v>49023</c:v>
                </c:pt>
                <c:pt idx="600">
                  <c:v>49070</c:v>
                </c:pt>
                <c:pt idx="601">
                  <c:v>49090</c:v>
                </c:pt>
                <c:pt idx="602">
                  <c:v>49200</c:v>
                </c:pt>
                <c:pt idx="603">
                  <c:v>49291</c:v>
                </c:pt>
                <c:pt idx="604">
                  <c:v>49452</c:v>
                </c:pt>
                <c:pt idx="605">
                  <c:v>49574</c:v>
                </c:pt>
                <c:pt idx="606">
                  <c:v>49630</c:v>
                </c:pt>
                <c:pt idx="607">
                  <c:v>49665</c:v>
                </c:pt>
                <c:pt idx="608">
                  <c:v>49725</c:v>
                </c:pt>
                <c:pt idx="609">
                  <c:v>50182</c:v>
                </c:pt>
                <c:pt idx="610">
                  <c:v>50190</c:v>
                </c:pt>
                <c:pt idx="611">
                  <c:v>50280</c:v>
                </c:pt>
                <c:pt idx="612">
                  <c:v>50470</c:v>
                </c:pt>
                <c:pt idx="613">
                  <c:v>50505</c:v>
                </c:pt>
                <c:pt idx="614">
                  <c:v>50655</c:v>
                </c:pt>
                <c:pt idx="615">
                  <c:v>50664</c:v>
                </c:pt>
                <c:pt idx="616">
                  <c:v>50830</c:v>
                </c:pt>
                <c:pt idx="617">
                  <c:v>50946</c:v>
                </c:pt>
                <c:pt idx="618">
                  <c:v>51017</c:v>
                </c:pt>
                <c:pt idx="619">
                  <c:v>51304</c:v>
                </c:pt>
                <c:pt idx="620">
                  <c:v>51432</c:v>
                </c:pt>
                <c:pt idx="621">
                  <c:v>51441</c:v>
                </c:pt>
                <c:pt idx="622">
                  <c:v>51459</c:v>
                </c:pt>
                <c:pt idx="623">
                  <c:v>51600</c:v>
                </c:pt>
                <c:pt idx="624">
                  <c:v>51697</c:v>
                </c:pt>
                <c:pt idx="625">
                  <c:v>51716</c:v>
                </c:pt>
                <c:pt idx="626">
                  <c:v>51732</c:v>
                </c:pt>
                <c:pt idx="627">
                  <c:v>51821</c:v>
                </c:pt>
                <c:pt idx="628">
                  <c:v>51840</c:v>
                </c:pt>
                <c:pt idx="629">
                  <c:v>51852</c:v>
                </c:pt>
                <c:pt idx="630">
                  <c:v>51857</c:v>
                </c:pt>
                <c:pt idx="631">
                  <c:v>52088</c:v>
                </c:pt>
                <c:pt idx="632">
                  <c:v>52092</c:v>
                </c:pt>
                <c:pt idx="633">
                  <c:v>52236</c:v>
                </c:pt>
                <c:pt idx="634">
                  <c:v>52400</c:v>
                </c:pt>
                <c:pt idx="635">
                  <c:v>52472</c:v>
                </c:pt>
                <c:pt idx="636">
                  <c:v>52481</c:v>
                </c:pt>
                <c:pt idx="637">
                  <c:v>52488</c:v>
                </c:pt>
                <c:pt idx="638">
                  <c:v>52496</c:v>
                </c:pt>
                <c:pt idx="639">
                  <c:v>52615</c:v>
                </c:pt>
                <c:pt idx="640">
                  <c:v>52754</c:v>
                </c:pt>
                <c:pt idx="641">
                  <c:v>52832</c:v>
                </c:pt>
                <c:pt idx="642">
                  <c:v>52860</c:v>
                </c:pt>
                <c:pt idx="643">
                  <c:v>52905</c:v>
                </c:pt>
                <c:pt idx="644">
                  <c:v>52944</c:v>
                </c:pt>
                <c:pt idx="645">
                  <c:v>53064</c:v>
                </c:pt>
                <c:pt idx="646">
                  <c:v>53196</c:v>
                </c:pt>
                <c:pt idx="647">
                  <c:v>53214</c:v>
                </c:pt>
                <c:pt idx="648">
                  <c:v>53251</c:v>
                </c:pt>
                <c:pt idx="649">
                  <c:v>53363</c:v>
                </c:pt>
                <c:pt idx="650">
                  <c:v>53438</c:v>
                </c:pt>
                <c:pt idx="651">
                  <c:v>53592</c:v>
                </c:pt>
                <c:pt idx="652">
                  <c:v>53595</c:v>
                </c:pt>
                <c:pt idx="653">
                  <c:v>53652</c:v>
                </c:pt>
                <c:pt idx="654">
                  <c:v>53680</c:v>
                </c:pt>
                <c:pt idx="655">
                  <c:v>53760</c:v>
                </c:pt>
                <c:pt idx="656">
                  <c:v>53772</c:v>
                </c:pt>
                <c:pt idx="657">
                  <c:v>53834</c:v>
                </c:pt>
                <c:pt idx="658">
                  <c:v>53886</c:v>
                </c:pt>
                <c:pt idx="659">
                  <c:v>53928</c:v>
                </c:pt>
                <c:pt idx="660">
                  <c:v>53955</c:v>
                </c:pt>
                <c:pt idx="661">
                  <c:v>53977</c:v>
                </c:pt>
                <c:pt idx="662">
                  <c:v>53992</c:v>
                </c:pt>
                <c:pt idx="663">
                  <c:v>54036</c:v>
                </c:pt>
                <c:pt idx="664">
                  <c:v>54094</c:v>
                </c:pt>
                <c:pt idx="665">
                  <c:v>54241</c:v>
                </c:pt>
                <c:pt idx="666">
                  <c:v>54270</c:v>
                </c:pt>
                <c:pt idx="667">
                  <c:v>54327</c:v>
                </c:pt>
                <c:pt idx="668">
                  <c:v>54384</c:v>
                </c:pt>
                <c:pt idx="669">
                  <c:v>54396</c:v>
                </c:pt>
                <c:pt idx="670">
                  <c:v>54406</c:v>
                </c:pt>
                <c:pt idx="671">
                  <c:v>54516</c:v>
                </c:pt>
                <c:pt idx="672">
                  <c:v>54538</c:v>
                </c:pt>
                <c:pt idx="673">
                  <c:v>54639</c:v>
                </c:pt>
                <c:pt idx="674">
                  <c:v>54648</c:v>
                </c:pt>
                <c:pt idx="675">
                  <c:v>54655</c:v>
                </c:pt>
                <c:pt idx="676">
                  <c:v>54800</c:v>
                </c:pt>
                <c:pt idx="677">
                  <c:v>54840</c:v>
                </c:pt>
                <c:pt idx="678">
                  <c:v>54894</c:v>
                </c:pt>
                <c:pt idx="679">
                  <c:v>54899</c:v>
                </c:pt>
                <c:pt idx="680">
                  <c:v>54948</c:v>
                </c:pt>
                <c:pt idx="681">
                  <c:v>54951</c:v>
                </c:pt>
                <c:pt idx="682">
                  <c:v>55006</c:v>
                </c:pt>
                <c:pt idx="683">
                  <c:v>55080</c:v>
                </c:pt>
                <c:pt idx="684">
                  <c:v>55184</c:v>
                </c:pt>
                <c:pt idx="685">
                  <c:v>55198</c:v>
                </c:pt>
                <c:pt idx="686">
                  <c:v>55258</c:v>
                </c:pt>
                <c:pt idx="687">
                  <c:v>55267</c:v>
                </c:pt>
                <c:pt idx="688">
                  <c:v>55275</c:v>
                </c:pt>
                <c:pt idx="689">
                  <c:v>55308</c:v>
                </c:pt>
                <c:pt idx="690">
                  <c:v>55440</c:v>
                </c:pt>
                <c:pt idx="691">
                  <c:v>55458</c:v>
                </c:pt>
                <c:pt idx="692">
                  <c:v>55512</c:v>
                </c:pt>
                <c:pt idx="693">
                  <c:v>55709</c:v>
                </c:pt>
                <c:pt idx="694">
                  <c:v>55908</c:v>
                </c:pt>
                <c:pt idx="695">
                  <c:v>55972</c:v>
                </c:pt>
                <c:pt idx="696">
                  <c:v>56076</c:v>
                </c:pt>
                <c:pt idx="697">
                  <c:v>56136</c:v>
                </c:pt>
                <c:pt idx="698">
                  <c:v>56145</c:v>
                </c:pt>
                <c:pt idx="699">
                  <c:v>56376</c:v>
                </c:pt>
                <c:pt idx="700">
                  <c:v>56466</c:v>
                </c:pt>
                <c:pt idx="701">
                  <c:v>56589</c:v>
                </c:pt>
                <c:pt idx="702">
                  <c:v>56624</c:v>
                </c:pt>
                <c:pt idx="703">
                  <c:v>56826</c:v>
                </c:pt>
                <c:pt idx="704">
                  <c:v>57036</c:v>
                </c:pt>
                <c:pt idx="705">
                  <c:v>57057</c:v>
                </c:pt>
                <c:pt idx="706">
                  <c:v>57109</c:v>
                </c:pt>
                <c:pt idx="707">
                  <c:v>57156</c:v>
                </c:pt>
                <c:pt idx="708">
                  <c:v>57232</c:v>
                </c:pt>
                <c:pt idx="709">
                  <c:v>57240</c:v>
                </c:pt>
                <c:pt idx="710">
                  <c:v>57366</c:v>
                </c:pt>
                <c:pt idx="711">
                  <c:v>57392</c:v>
                </c:pt>
                <c:pt idx="712">
                  <c:v>57568</c:v>
                </c:pt>
                <c:pt idx="713">
                  <c:v>57612</c:v>
                </c:pt>
                <c:pt idx="714">
                  <c:v>57798</c:v>
                </c:pt>
                <c:pt idx="715">
                  <c:v>57825</c:v>
                </c:pt>
                <c:pt idx="716">
                  <c:v>57864</c:v>
                </c:pt>
                <c:pt idx="717">
                  <c:v>57941</c:v>
                </c:pt>
                <c:pt idx="718">
                  <c:v>58019</c:v>
                </c:pt>
                <c:pt idx="719">
                  <c:v>58050</c:v>
                </c:pt>
                <c:pt idx="720">
                  <c:v>58159</c:v>
                </c:pt>
                <c:pt idx="721">
                  <c:v>58350</c:v>
                </c:pt>
                <c:pt idx="722">
                  <c:v>58357</c:v>
                </c:pt>
                <c:pt idx="723">
                  <c:v>58482</c:v>
                </c:pt>
                <c:pt idx="724">
                  <c:v>58653</c:v>
                </c:pt>
                <c:pt idx="725">
                  <c:v>58680</c:v>
                </c:pt>
                <c:pt idx="726">
                  <c:v>58752</c:v>
                </c:pt>
                <c:pt idx="727">
                  <c:v>58836</c:v>
                </c:pt>
                <c:pt idx="728">
                  <c:v>58871</c:v>
                </c:pt>
                <c:pt idx="729">
                  <c:v>58928</c:v>
                </c:pt>
                <c:pt idx="730">
                  <c:v>59020</c:v>
                </c:pt>
                <c:pt idx="731">
                  <c:v>59038</c:v>
                </c:pt>
                <c:pt idx="732">
                  <c:v>59058</c:v>
                </c:pt>
                <c:pt idx="733">
                  <c:v>59094</c:v>
                </c:pt>
                <c:pt idx="734">
                  <c:v>59122</c:v>
                </c:pt>
                <c:pt idx="735">
                  <c:v>59166</c:v>
                </c:pt>
                <c:pt idx="736">
                  <c:v>59172</c:v>
                </c:pt>
                <c:pt idx="737">
                  <c:v>59211</c:v>
                </c:pt>
                <c:pt idx="738">
                  <c:v>59220</c:v>
                </c:pt>
                <c:pt idx="739">
                  <c:v>59265</c:v>
                </c:pt>
                <c:pt idx="740">
                  <c:v>59385</c:v>
                </c:pt>
                <c:pt idx="741">
                  <c:v>59415</c:v>
                </c:pt>
                <c:pt idx="742">
                  <c:v>59508</c:v>
                </c:pt>
                <c:pt idx="743">
                  <c:v>59514</c:v>
                </c:pt>
                <c:pt idx="744">
                  <c:v>59610</c:v>
                </c:pt>
                <c:pt idx="745">
                  <c:v>59696</c:v>
                </c:pt>
                <c:pt idx="746">
                  <c:v>59722</c:v>
                </c:pt>
                <c:pt idx="747">
                  <c:v>59805</c:v>
                </c:pt>
                <c:pt idx="748">
                  <c:v>59836</c:v>
                </c:pt>
                <c:pt idx="749">
                  <c:v>59891</c:v>
                </c:pt>
                <c:pt idx="750">
                  <c:v>59940</c:v>
                </c:pt>
                <c:pt idx="751">
                  <c:v>60151</c:v>
                </c:pt>
                <c:pt idx="752">
                  <c:v>60197</c:v>
                </c:pt>
                <c:pt idx="753">
                  <c:v>60200</c:v>
                </c:pt>
                <c:pt idx="754">
                  <c:v>60265</c:v>
                </c:pt>
                <c:pt idx="755">
                  <c:v>60282</c:v>
                </c:pt>
                <c:pt idx="756">
                  <c:v>60285</c:v>
                </c:pt>
                <c:pt idx="757">
                  <c:v>60375</c:v>
                </c:pt>
                <c:pt idx="758">
                  <c:v>60382</c:v>
                </c:pt>
                <c:pt idx="759">
                  <c:v>60384</c:v>
                </c:pt>
                <c:pt idx="760">
                  <c:v>60420</c:v>
                </c:pt>
                <c:pt idx="761">
                  <c:v>60512</c:v>
                </c:pt>
                <c:pt idx="762">
                  <c:v>60525</c:v>
                </c:pt>
                <c:pt idx="763">
                  <c:v>60705</c:v>
                </c:pt>
                <c:pt idx="764">
                  <c:v>60724</c:v>
                </c:pt>
                <c:pt idx="765">
                  <c:v>60752</c:v>
                </c:pt>
                <c:pt idx="766">
                  <c:v>61096</c:v>
                </c:pt>
                <c:pt idx="767">
                  <c:v>61152</c:v>
                </c:pt>
                <c:pt idx="768">
                  <c:v>61166</c:v>
                </c:pt>
                <c:pt idx="769">
                  <c:v>61292</c:v>
                </c:pt>
                <c:pt idx="770">
                  <c:v>61308</c:v>
                </c:pt>
                <c:pt idx="771">
                  <c:v>61319</c:v>
                </c:pt>
                <c:pt idx="772">
                  <c:v>61484</c:v>
                </c:pt>
                <c:pt idx="773">
                  <c:v>61536</c:v>
                </c:pt>
                <c:pt idx="774">
                  <c:v>61659</c:v>
                </c:pt>
                <c:pt idx="775">
                  <c:v>61794</c:v>
                </c:pt>
                <c:pt idx="776">
                  <c:v>61884</c:v>
                </c:pt>
                <c:pt idx="777">
                  <c:v>61950</c:v>
                </c:pt>
                <c:pt idx="778">
                  <c:v>61997</c:v>
                </c:pt>
                <c:pt idx="779">
                  <c:v>62096</c:v>
                </c:pt>
                <c:pt idx="780">
                  <c:v>62237</c:v>
                </c:pt>
                <c:pt idx="781">
                  <c:v>62257</c:v>
                </c:pt>
                <c:pt idx="782">
                  <c:v>62272</c:v>
                </c:pt>
                <c:pt idx="783">
                  <c:v>62339</c:v>
                </c:pt>
                <c:pt idx="784">
                  <c:v>62434</c:v>
                </c:pt>
                <c:pt idx="785">
                  <c:v>62538</c:v>
                </c:pt>
                <c:pt idx="786">
                  <c:v>62604</c:v>
                </c:pt>
                <c:pt idx="787">
                  <c:v>62700</c:v>
                </c:pt>
                <c:pt idx="788">
                  <c:v>62720</c:v>
                </c:pt>
                <c:pt idx="789">
                  <c:v>62790</c:v>
                </c:pt>
                <c:pt idx="790">
                  <c:v>62856</c:v>
                </c:pt>
                <c:pt idx="791">
                  <c:v>62866</c:v>
                </c:pt>
                <c:pt idx="792">
                  <c:v>63084</c:v>
                </c:pt>
                <c:pt idx="793">
                  <c:v>63152</c:v>
                </c:pt>
                <c:pt idx="794">
                  <c:v>63156</c:v>
                </c:pt>
                <c:pt idx="795">
                  <c:v>63289</c:v>
                </c:pt>
                <c:pt idx="796">
                  <c:v>63360</c:v>
                </c:pt>
                <c:pt idx="797">
                  <c:v>63462</c:v>
                </c:pt>
                <c:pt idx="798">
                  <c:v>63488</c:v>
                </c:pt>
                <c:pt idx="799">
                  <c:v>63492</c:v>
                </c:pt>
                <c:pt idx="800">
                  <c:v>63856</c:v>
                </c:pt>
                <c:pt idx="801">
                  <c:v>63897</c:v>
                </c:pt>
                <c:pt idx="802">
                  <c:v>64005</c:v>
                </c:pt>
                <c:pt idx="803">
                  <c:v>64022</c:v>
                </c:pt>
                <c:pt idx="804">
                  <c:v>64549</c:v>
                </c:pt>
                <c:pt idx="805">
                  <c:v>64701</c:v>
                </c:pt>
                <c:pt idx="806">
                  <c:v>64753</c:v>
                </c:pt>
                <c:pt idx="807">
                  <c:v>64854</c:v>
                </c:pt>
                <c:pt idx="808">
                  <c:v>64906</c:v>
                </c:pt>
                <c:pt idx="809">
                  <c:v>64926</c:v>
                </c:pt>
                <c:pt idx="810">
                  <c:v>64991</c:v>
                </c:pt>
                <c:pt idx="811">
                  <c:v>65072</c:v>
                </c:pt>
                <c:pt idx="812">
                  <c:v>65198</c:v>
                </c:pt>
                <c:pt idx="813">
                  <c:v>65212</c:v>
                </c:pt>
                <c:pt idx="814">
                  <c:v>65254</c:v>
                </c:pt>
                <c:pt idx="815">
                  <c:v>65355</c:v>
                </c:pt>
                <c:pt idx="816">
                  <c:v>65478</c:v>
                </c:pt>
                <c:pt idx="817">
                  <c:v>65562</c:v>
                </c:pt>
                <c:pt idx="818">
                  <c:v>65728</c:v>
                </c:pt>
                <c:pt idx="819">
                  <c:v>65730</c:v>
                </c:pt>
                <c:pt idx="820">
                  <c:v>65760</c:v>
                </c:pt>
                <c:pt idx="821">
                  <c:v>65828</c:v>
                </c:pt>
                <c:pt idx="822">
                  <c:v>65872</c:v>
                </c:pt>
                <c:pt idx="823">
                  <c:v>66024</c:v>
                </c:pt>
                <c:pt idx="824">
                  <c:v>66079</c:v>
                </c:pt>
                <c:pt idx="825">
                  <c:v>66120</c:v>
                </c:pt>
                <c:pt idx="826">
                  <c:v>66232</c:v>
                </c:pt>
                <c:pt idx="827">
                  <c:v>66556</c:v>
                </c:pt>
                <c:pt idx="828">
                  <c:v>66630</c:v>
                </c:pt>
                <c:pt idx="829">
                  <c:v>66652</c:v>
                </c:pt>
                <c:pt idx="830">
                  <c:v>66810</c:v>
                </c:pt>
                <c:pt idx="831">
                  <c:v>66899</c:v>
                </c:pt>
                <c:pt idx="832">
                  <c:v>66929</c:v>
                </c:pt>
                <c:pt idx="833">
                  <c:v>67018</c:v>
                </c:pt>
                <c:pt idx="834">
                  <c:v>67070</c:v>
                </c:pt>
                <c:pt idx="835">
                  <c:v>67099</c:v>
                </c:pt>
                <c:pt idx="836">
                  <c:v>67122</c:v>
                </c:pt>
                <c:pt idx="837">
                  <c:v>67320</c:v>
                </c:pt>
                <c:pt idx="838">
                  <c:v>67464</c:v>
                </c:pt>
                <c:pt idx="839">
                  <c:v>67536</c:v>
                </c:pt>
                <c:pt idx="840">
                  <c:v>67590</c:v>
                </c:pt>
                <c:pt idx="841">
                  <c:v>67621</c:v>
                </c:pt>
                <c:pt idx="842">
                  <c:v>67881</c:v>
                </c:pt>
                <c:pt idx="843">
                  <c:v>67935</c:v>
                </c:pt>
                <c:pt idx="844">
                  <c:v>68048</c:v>
                </c:pt>
                <c:pt idx="845">
                  <c:v>68068</c:v>
                </c:pt>
                <c:pt idx="846">
                  <c:v>68172</c:v>
                </c:pt>
                <c:pt idx="847">
                  <c:v>68190</c:v>
                </c:pt>
                <c:pt idx="848">
                  <c:v>68202</c:v>
                </c:pt>
                <c:pt idx="849">
                  <c:v>68274</c:v>
                </c:pt>
                <c:pt idx="850">
                  <c:v>68346</c:v>
                </c:pt>
                <c:pt idx="851">
                  <c:v>68400</c:v>
                </c:pt>
                <c:pt idx="852">
                  <c:v>68416</c:v>
                </c:pt>
                <c:pt idx="853">
                  <c:v>68608</c:v>
                </c:pt>
                <c:pt idx="854">
                  <c:v>68628</c:v>
                </c:pt>
                <c:pt idx="855">
                  <c:v>68629</c:v>
                </c:pt>
                <c:pt idx="856">
                  <c:v>68913</c:v>
                </c:pt>
                <c:pt idx="857">
                  <c:v>68918</c:v>
                </c:pt>
                <c:pt idx="858">
                  <c:v>68976</c:v>
                </c:pt>
                <c:pt idx="859">
                  <c:v>69141</c:v>
                </c:pt>
                <c:pt idx="860">
                  <c:v>69179</c:v>
                </c:pt>
                <c:pt idx="861">
                  <c:v>69236</c:v>
                </c:pt>
                <c:pt idx="862">
                  <c:v>69244</c:v>
                </c:pt>
                <c:pt idx="863">
                  <c:v>69314</c:v>
                </c:pt>
                <c:pt idx="864">
                  <c:v>69343</c:v>
                </c:pt>
                <c:pt idx="865">
                  <c:v>69559</c:v>
                </c:pt>
                <c:pt idx="866">
                  <c:v>69616</c:v>
                </c:pt>
                <c:pt idx="867">
                  <c:v>69635</c:v>
                </c:pt>
                <c:pt idx="868">
                  <c:v>69690</c:v>
                </c:pt>
                <c:pt idx="869">
                  <c:v>69732</c:v>
                </c:pt>
                <c:pt idx="870">
                  <c:v>69802</c:v>
                </c:pt>
                <c:pt idx="871">
                  <c:v>69916</c:v>
                </c:pt>
                <c:pt idx="872">
                  <c:v>69958</c:v>
                </c:pt>
                <c:pt idx="873">
                  <c:v>70048</c:v>
                </c:pt>
                <c:pt idx="874">
                  <c:v>70159</c:v>
                </c:pt>
                <c:pt idx="875">
                  <c:v>70500</c:v>
                </c:pt>
                <c:pt idx="876">
                  <c:v>70665</c:v>
                </c:pt>
                <c:pt idx="877">
                  <c:v>70935</c:v>
                </c:pt>
                <c:pt idx="878">
                  <c:v>70980</c:v>
                </c:pt>
                <c:pt idx="879">
                  <c:v>70992</c:v>
                </c:pt>
                <c:pt idx="880">
                  <c:v>71328</c:v>
                </c:pt>
                <c:pt idx="881">
                  <c:v>71392</c:v>
                </c:pt>
                <c:pt idx="882">
                  <c:v>71408</c:v>
                </c:pt>
                <c:pt idx="883">
                  <c:v>71611</c:v>
                </c:pt>
                <c:pt idx="884">
                  <c:v>71730</c:v>
                </c:pt>
                <c:pt idx="885">
                  <c:v>71808</c:v>
                </c:pt>
                <c:pt idx="886">
                  <c:v>71859</c:v>
                </c:pt>
                <c:pt idx="887">
                  <c:v>71934</c:v>
                </c:pt>
                <c:pt idx="888">
                  <c:v>72352</c:v>
                </c:pt>
                <c:pt idx="889">
                  <c:v>72368</c:v>
                </c:pt>
                <c:pt idx="890">
                  <c:v>72378</c:v>
                </c:pt>
                <c:pt idx="891">
                  <c:v>72592</c:v>
                </c:pt>
                <c:pt idx="892">
                  <c:v>72630</c:v>
                </c:pt>
                <c:pt idx="893">
                  <c:v>72640</c:v>
                </c:pt>
                <c:pt idx="894">
                  <c:v>73062</c:v>
                </c:pt>
                <c:pt idx="895">
                  <c:v>73134</c:v>
                </c:pt>
                <c:pt idx="896">
                  <c:v>73206</c:v>
                </c:pt>
                <c:pt idx="897">
                  <c:v>73350</c:v>
                </c:pt>
                <c:pt idx="898">
                  <c:v>73440</c:v>
                </c:pt>
                <c:pt idx="899">
                  <c:v>73525</c:v>
                </c:pt>
                <c:pt idx="900">
                  <c:v>73536</c:v>
                </c:pt>
                <c:pt idx="901">
                  <c:v>74484</c:v>
                </c:pt>
                <c:pt idx="902">
                  <c:v>74556</c:v>
                </c:pt>
                <c:pt idx="903">
                  <c:v>74562</c:v>
                </c:pt>
                <c:pt idx="904">
                  <c:v>75024</c:v>
                </c:pt>
                <c:pt idx="905">
                  <c:v>75344</c:v>
                </c:pt>
                <c:pt idx="906">
                  <c:v>75798</c:v>
                </c:pt>
                <c:pt idx="907">
                  <c:v>76058</c:v>
                </c:pt>
                <c:pt idx="908">
                  <c:v>76122</c:v>
                </c:pt>
                <c:pt idx="909">
                  <c:v>76158</c:v>
                </c:pt>
                <c:pt idx="910">
                  <c:v>76176</c:v>
                </c:pt>
                <c:pt idx="911">
                  <c:v>76228</c:v>
                </c:pt>
                <c:pt idx="912">
                  <c:v>76570</c:v>
                </c:pt>
                <c:pt idx="913">
                  <c:v>76832</c:v>
                </c:pt>
                <c:pt idx="914">
                  <c:v>76942</c:v>
                </c:pt>
                <c:pt idx="915">
                  <c:v>76988</c:v>
                </c:pt>
                <c:pt idx="916">
                  <c:v>77292</c:v>
                </c:pt>
                <c:pt idx="917">
                  <c:v>77316</c:v>
                </c:pt>
                <c:pt idx="918">
                  <c:v>77501</c:v>
                </c:pt>
                <c:pt idx="919">
                  <c:v>77600</c:v>
                </c:pt>
                <c:pt idx="920">
                  <c:v>77690</c:v>
                </c:pt>
                <c:pt idx="921">
                  <c:v>77691</c:v>
                </c:pt>
                <c:pt idx="922">
                  <c:v>77840</c:v>
                </c:pt>
                <c:pt idx="923">
                  <c:v>77886</c:v>
                </c:pt>
                <c:pt idx="924">
                  <c:v>78166</c:v>
                </c:pt>
                <c:pt idx="925">
                  <c:v>78744</c:v>
                </c:pt>
                <c:pt idx="926">
                  <c:v>78795</c:v>
                </c:pt>
                <c:pt idx="927">
                  <c:v>78863</c:v>
                </c:pt>
                <c:pt idx="928">
                  <c:v>78864</c:v>
                </c:pt>
                <c:pt idx="929">
                  <c:v>78948</c:v>
                </c:pt>
                <c:pt idx="930">
                  <c:v>79059</c:v>
                </c:pt>
                <c:pt idx="931">
                  <c:v>79248</c:v>
                </c:pt>
                <c:pt idx="932">
                  <c:v>79456</c:v>
                </c:pt>
                <c:pt idx="933">
                  <c:v>79496</c:v>
                </c:pt>
                <c:pt idx="934">
                  <c:v>79838</c:v>
                </c:pt>
                <c:pt idx="935">
                  <c:v>79883</c:v>
                </c:pt>
                <c:pt idx="936">
                  <c:v>79956</c:v>
                </c:pt>
                <c:pt idx="937">
                  <c:v>80750</c:v>
                </c:pt>
                <c:pt idx="938">
                  <c:v>81162</c:v>
                </c:pt>
                <c:pt idx="939">
                  <c:v>81515</c:v>
                </c:pt>
                <c:pt idx="940">
                  <c:v>81648</c:v>
                </c:pt>
                <c:pt idx="941">
                  <c:v>81846</c:v>
                </c:pt>
                <c:pt idx="942">
                  <c:v>82346</c:v>
                </c:pt>
                <c:pt idx="943">
                  <c:v>82872</c:v>
                </c:pt>
                <c:pt idx="944">
                  <c:v>83052</c:v>
                </c:pt>
                <c:pt idx="945">
                  <c:v>83232</c:v>
                </c:pt>
                <c:pt idx="946">
                  <c:v>83250</c:v>
                </c:pt>
                <c:pt idx="947">
                  <c:v>83556</c:v>
                </c:pt>
                <c:pt idx="948">
                  <c:v>83733</c:v>
                </c:pt>
                <c:pt idx="949">
                  <c:v>84550</c:v>
                </c:pt>
                <c:pt idx="950">
                  <c:v>84643</c:v>
                </c:pt>
                <c:pt idx="951">
                  <c:v>84870</c:v>
                </c:pt>
                <c:pt idx="952">
                  <c:v>85122</c:v>
                </c:pt>
                <c:pt idx="953">
                  <c:v>85392</c:v>
                </c:pt>
                <c:pt idx="954">
                  <c:v>87001</c:v>
                </c:pt>
                <c:pt idx="955">
                  <c:v>87048</c:v>
                </c:pt>
                <c:pt idx="956">
                  <c:v>87742</c:v>
                </c:pt>
                <c:pt idx="957">
                  <c:v>87799</c:v>
                </c:pt>
                <c:pt idx="958">
                  <c:v>87913</c:v>
                </c:pt>
                <c:pt idx="959">
                  <c:v>88084</c:v>
                </c:pt>
                <c:pt idx="960">
                  <c:v>88164</c:v>
                </c:pt>
                <c:pt idx="961">
                  <c:v>88254</c:v>
                </c:pt>
                <c:pt idx="962">
                  <c:v>88308</c:v>
                </c:pt>
                <c:pt idx="963">
                  <c:v>88388</c:v>
                </c:pt>
                <c:pt idx="964">
                  <c:v>88596</c:v>
                </c:pt>
                <c:pt idx="965">
                  <c:v>88730</c:v>
                </c:pt>
                <c:pt idx="966">
                  <c:v>89224</c:v>
                </c:pt>
                <c:pt idx="967">
                  <c:v>89280</c:v>
                </c:pt>
                <c:pt idx="968">
                  <c:v>89490</c:v>
                </c:pt>
                <c:pt idx="969">
                  <c:v>89712</c:v>
                </c:pt>
                <c:pt idx="970">
                  <c:v>89870</c:v>
                </c:pt>
                <c:pt idx="971">
                  <c:v>90706</c:v>
                </c:pt>
                <c:pt idx="972">
                  <c:v>91010</c:v>
                </c:pt>
                <c:pt idx="973">
                  <c:v>91846</c:v>
                </c:pt>
                <c:pt idx="974">
                  <c:v>91960</c:v>
                </c:pt>
                <c:pt idx="975">
                  <c:v>93556</c:v>
                </c:pt>
                <c:pt idx="976">
                  <c:v>94468</c:v>
                </c:pt>
                <c:pt idx="977">
                  <c:v>94487</c:v>
                </c:pt>
                <c:pt idx="978">
                  <c:v>94848</c:v>
                </c:pt>
              </c:numCache>
            </c:numRef>
          </c:xVal>
          <c:yVal>
            <c:numRef>
              <c:f>pivot!$CK$4:$CK$982</c:f>
              <c:numCache>
                <c:formatCode>General</c:formatCode>
                <c:ptCount val="979"/>
                <c:pt idx="0">
                  <c:v>30.744336569579289</c:v>
                </c:pt>
                <c:pt idx="1">
                  <c:v>4.2071197411003238</c:v>
                </c:pt>
                <c:pt idx="2">
                  <c:v>25.242718446601941</c:v>
                </c:pt>
                <c:pt idx="3">
                  <c:v>20.064724919093852</c:v>
                </c:pt>
                <c:pt idx="4">
                  <c:v>3.2362459546925564</c:v>
                </c:pt>
                <c:pt idx="5">
                  <c:v>26.537216828478964</c:v>
                </c:pt>
                <c:pt idx="6">
                  <c:v>23.948220064724918</c:v>
                </c:pt>
                <c:pt idx="7">
                  <c:v>12.944983818770226</c:v>
                </c:pt>
                <c:pt idx="8">
                  <c:v>15.857605177993527</c:v>
                </c:pt>
                <c:pt idx="9">
                  <c:v>29.449838187702266</c:v>
                </c:pt>
                <c:pt idx="10">
                  <c:v>32.362459546925564</c:v>
                </c:pt>
                <c:pt idx="11">
                  <c:v>23.300970873786408</c:v>
                </c:pt>
                <c:pt idx="12">
                  <c:v>37.216828478964402</c:v>
                </c:pt>
                <c:pt idx="13">
                  <c:v>26.537216828478964</c:v>
                </c:pt>
                <c:pt idx="14">
                  <c:v>45.954692556634299</c:v>
                </c:pt>
                <c:pt idx="15">
                  <c:v>12.621359223300971</c:v>
                </c:pt>
                <c:pt idx="16">
                  <c:v>28.802588996763756</c:v>
                </c:pt>
                <c:pt idx="17">
                  <c:v>17.15210355987055</c:v>
                </c:pt>
                <c:pt idx="18">
                  <c:v>37.864077669902912</c:v>
                </c:pt>
                <c:pt idx="19">
                  <c:v>14.239482200647249</c:v>
                </c:pt>
                <c:pt idx="20">
                  <c:v>25.889967637540451</c:v>
                </c:pt>
                <c:pt idx="21">
                  <c:v>14.239482200647249</c:v>
                </c:pt>
                <c:pt idx="22">
                  <c:v>20.711974110032365</c:v>
                </c:pt>
                <c:pt idx="23">
                  <c:v>19.093851132686083</c:v>
                </c:pt>
                <c:pt idx="24">
                  <c:v>8.4142394822006477</c:v>
                </c:pt>
                <c:pt idx="25">
                  <c:v>7.4433656957928811</c:v>
                </c:pt>
                <c:pt idx="26">
                  <c:v>22.97734627831715</c:v>
                </c:pt>
                <c:pt idx="27">
                  <c:v>6.4724919093851128</c:v>
                </c:pt>
                <c:pt idx="28">
                  <c:v>15.210355987055015</c:v>
                </c:pt>
                <c:pt idx="29">
                  <c:v>4.5307443365695796</c:v>
                </c:pt>
                <c:pt idx="30">
                  <c:v>19.093851132686083</c:v>
                </c:pt>
                <c:pt idx="31">
                  <c:v>19.093851132686083</c:v>
                </c:pt>
                <c:pt idx="32">
                  <c:v>20.064724919093852</c:v>
                </c:pt>
                <c:pt idx="33">
                  <c:v>23.948220064724918</c:v>
                </c:pt>
                <c:pt idx="34">
                  <c:v>32.038834951456316</c:v>
                </c:pt>
                <c:pt idx="35">
                  <c:v>36.569579288025892</c:v>
                </c:pt>
                <c:pt idx="36">
                  <c:v>20.388349514563107</c:v>
                </c:pt>
                <c:pt idx="37">
                  <c:v>13.915857605177994</c:v>
                </c:pt>
                <c:pt idx="38">
                  <c:v>17.79935275080906</c:v>
                </c:pt>
                <c:pt idx="39">
                  <c:v>24.271844660194176</c:v>
                </c:pt>
                <c:pt idx="40">
                  <c:v>6.7961165048543686</c:v>
                </c:pt>
                <c:pt idx="41">
                  <c:v>30.744336569579289</c:v>
                </c:pt>
                <c:pt idx="42">
                  <c:v>5.825242718446602</c:v>
                </c:pt>
                <c:pt idx="43">
                  <c:v>7.1197411003236244</c:v>
                </c:pt>
                <c:pt idx="44">
                  <c:v>15.857605177993527</c:v>
                </c:pt>
                <c:pt idx="45">
                  <c:v>18.122977346278319</c:v>
                </c:pt>
                <c:pt idx="46">
                  <c:v>13.915857605177994</c:v>
                </c:pt>
                <c:pt idx="47">
                  <c:v>25.242718446601941</c:v>
                </c:pt>
                <c:pt idx="48">
                  <c:v>1.6181229773462782</c:v>
                </c:pt>
                <c:pt idx="49">
                  <c:v>9.7087378640776691</c:v>
                </c:pt>
                <c:pt idx="50">
                  <c:v>13.592233009708737</c:v>
                </c:pt>
                <c:pt idx="51">
                  <c:v>4.8543689320388346</c:v>
                </c:pt>
                <c:pt idx="52">
                  <c:v>26.860841423948216</c:v>
                </c:pt>
                <c:pt idx="53">
                  <c:v>1.9417475728155338</c:v>
                </c:pt>
                <c:pt idx="54">
                  <c:v>18.446601941747574</c:v>
                </c:pt>
                <c:pt idx="55">
                  <c:v>32.038834951456316</c:v>
                </c:pt>
                <c:pt idx="56">
                  <c:v>2.5889967637540456</c:v>
                </c:pt>
                <c:pt idx="57">
                  <c:v>20.064724919093852</c:v>
                </c:pt>
                <c:pt idx="58">
                  <c:v>29.126213592233007</c:v>
                </c:pt>
                <c:pt idx="59">
                  <c:v>37.216828478964402</c:v>
                </c:pt>
                <c:pt idx="60">
                  <c:v>17.15210355987055</c:v>
                </c:pt>
                <c:pt idx="61">
                  <c:v>11.003236245954692</c:v>
                </c:pt>
                <c:pt idx="62">
                  <c:v>17.79935275080906</c:v>
                </c:pt>
                <c:pt idx="63">
                  <c:v>15.210355987055015</c:v>
                </c:pt>
                <c:pt idx="64">
                  <c:v>9.7087378640776691</c:v>
                </c:pt>
                <c:pt idx="65">
                  <c:v>22.330097087378643</c:v>
                </c:pt>
                <c:pt idx="66">
                  <c:v>34.95145631067961</c:v>
                </c:pt>
                <c:pt idx="67">
                  <c:v>22.653721682847898</c:v>
                </c:pt>
                <c:pt idx="68">
                  <c:v>14.563106796116504</c:v>
                </c:pt>
                <c:pt idx="69">
                  <c:v>26.860841423948216</c:v>
                </c:pt>
                <c:pt idx="70">
                  <c:v>11.974110032362459</c:v>
                </c:pt>
                <c:pt idx="71">
                  <c:v>17.79935275080906</c:v>
                </c:pt>
                <c:pt idx="72">
                  <c:v>24.919093851132686</c:v>
                </c:pt>
                <c:pt idx="73">
                  <c:v>4.8543689320388346</c:v>
                </c:pt>
                <c:pt idx="74">
                  <c:v>33.980582524271846</c:v>
                </c:pt>
                <c:pt idx="75">
                  <c:v>30.420711974110031</c:v>
                </c:pt>
                <c:pt idx="76">
                  <c:v>14.563106796116504</c:v>
                </c:pt>
                <c:pt idx="77">
                  <c:v>33.656957928802591</c:v>
                </c:pt>
                <c:pt idx="78">
                  <c:v>25.889967637540451</c:v>
                </c:pt>
                <c:pt idx="79">
                  <c:v>19.417475728155338</c:v>
                </c:pt>
                <c:pt idx="80">
                  <c:v>28.802588996763756</c:v>
                </c:pt>
                <c:pt idx="81">
                  <c:v>33.656957928802591</c:v>
                </c:pt>
                <c:pt idx="82">
                  <c:v>13.592233009708737</c:v>
                </c:pt>
                <c:pt idx="83">
                  <c:v>8.7378640776699026</c:v>
                </c:pt>
                <c:pt idx="84">
                  <c:v>22.330097087378643</c:v>
                </c:pt>
                <c:pt idx="85">
                  <c:v>16.50485436893204</c:v>
                </c:pt>
                <c:pt idx="86">
                  <c:v>12.621359223300971</c:v>
                </c:pt>
                <c:pt idx="87">
                  <c:v>17.475728155339805</c:v>
                </c:pt>
                <c:pt idx="88">
                  <c:v>13.915857605177994</c:v>
                </c:pt>
                <c:pt idx="89">
                  <c:v>5.5016181229773462</c:v>
                </c:pt>
                <c:pt idx="90">
                  <c:v>19.417475728155338</c:v>
                </c:pt>
                <c:pt idx="91">
                  <c:v>22.006472491909385</c:v>
                </c:pt>
                <c:pt idx="92">
                  <c:v>3.8834951456310676</c:v>
                </c:pt>
                <c:pt idx="93">
                  <c:v>22.653721682847898</c:v>
                </c:pt>
                <c:pt idx="94">
                  <c:v>23.624595469255663</c:v>
                </c:pt>
                <c:pt idx="95">
                  <c:v>25.5663430420712</c:v>
                </c:pt>
                <c:pt idx="96">
                  <c:v>23.948220064724918</c:v>
                </c:pt>
                <c:pt idx="97">
                  <c:v>13.268608414239482</c:v>
                </c:pt>
                <c:pt idx="98">
                  <c:v>13.592233009708737</c:v>
                </c:pt>
                <c:pt idx="99">
                  <c:v>25.889967637540451</c:v>
                </c:pt>
                <c:pt idx="100">
                  <c:v>13.268608414239482</c:v>
                </c:pt>
                <c:pt idx="101">
                  <c:v>16.181229773462782</c:v>
                </c:pt>
                <c:pt idx="102">
                  <c:v>28.155339805825243</c:v>
                </c:pt>
                <c:pt idx="103">
                  <c:v>28.155339805825243</c:v>
                </c:pt>
                <c:pt idx="104">
                  <c:v>29.773462783171524</c:v>
                </c:pt>
                <c:pt idx="105">
                  <c:v>20.064724919093852</c:v>
                </c:pt>
                <c:pt idx="106">
                  <c:v>0</c:v>
                </c:pt>
                <c:pt idx="107">
                  <c:v>38.511326860841422</c:v>
                </c:pt>
                <c:pt idx="108">
                  <c:v>25.242718446601941</c:v>
                </c:pt>
                <c:pt idx="109">
                  <c:v>26.21359223300971</c:v>
                </c:pt>
                <c:pt idx="110">
                  <c:v>45.954692556634299</c:v>
                </c:pt>
                <c:pt idx="111">
                  <c:v>13.592233009708737</c:v>
                </c:pt>
                <c:pt idx="112">
                  <c:v>18.446601941747574</c:v>
                </c:pt>
                <c:pt idx="113">
                  <c:v>14.563106796116504</c:v>
                </c:pt>
                <c:pt idx="114">
                  <c:v>12.297734627831716</c:v>
                </c:pt>
                <c:pt idx="115">
                  <c:v>24.271844660194176</c:v>
                </c:pt>
                <c:pt idx="116">
                  <c:v>15.857605177993527</c:v>
                </c:pt>
                <c:pt idx="117">
                  <c:v>25.889967637540451</c:v>
                </c:pt>
                <c:pt idx="118">
                  <c:v>12.297734627831716</c:v>
                </c:pt>
                <c:pt idx="119">
                  <c:v>27.184466019417474</c:v>
                </c:pt>
                <c:pt idx="120">
                  <c:v>21.035598705501616</c:v>
                </c:pt>
                <c:pt idx="121">
                  <c:v>42.394822006472495</c:v>
                </c:pt>
                <c:pt idx="122">
                  <c:v>12.944983818770226</c:v>
                </c:pt>
                <c:pt idx="123">
                  <c:v>11.974110032362459</c:v>
                </c:pt>
                <c:pt idx="124">
                  <c:v>31.067961165048541</c:v>
                </c:pt>
                <c:pt idx="125">
                  <c:v>31.067961165048541</c:v>
                </c:pt>
                <c:pt idx="126">
                  <c:v>22.330097087378643</c:v>
                </c:pt>
                <c:pt idx="127">
                  <c:v>7.7669902912621351</c:v>
                </c:pt>
                <c:pt idx="128">
                  <c:v>44.983818770226534</c:v>
                </c:pt>
                <c:pt idx="129">
                  <c:v>13.268608414239482</c:v>
                </c:pt>
                <c:pt idx="130">
                  <c:v>53.398058252427184</c:v>
                </c:pt>
                <c:pt idx="131">
                  <c:v>25.889967637540451</c:v>
                </c:pt>
                <c:pt idx="132">
                  <c:v>26.21359223300971</c:v>
                </c:pt>
                <c:pt idx="133">
                  <c:v>28.802588996763756</c:v>
                </c:pt>
                <c:pt idx="134">
                  <c:v>34.3042071197411</c:v>
                </c:pt>
                <c:pt idx="135">
                  <c:v>17.79935275080906</c:v>
                </c:pt>
                <c:pt idx="136">
                  <c:v>39.805825242718448</c:v>
                </c:pt>
                <c:pt idx="137">
                  <c:v>11.003236245954692</c:v>
                </c:pt>
                <c:pt idx="138">
                  <c:v>27.184466019417474</c:v>
                </c:pt>
                <c:pt idx="139">
                  <c:v>22.653721682847898</c:v>
                </c:pt>
                <c:pt idx="140">
                  <c:v>31.067961165048541</c:v>
                </c:pt>
                <c:pt idx="141">
                  <c:v>16.828478964401295</c:v>
                </c:pt>
                <c:pt idx="142">
                  <c:v>19.741100323624593</c:v>
                </c:pt>
                <c:pt idx="143">
                  <c:v>5.5016181229773462</c:v>
                </c:pt>
                <c:pt idx="144">
                  <c:v>13.915857605177994</c:v>
                </c:pt>
                <c:pt idx="145">
                  <c:v>31.715210355987054</c:v>
                </c:pt>
                <c:pt idx="146">
                  <c:v>20.064724919093852</c:v>
                </c:pt>
                <c:pt idx="147">
                  <c:v>32.362459546925564</c:v>
                </c:pt>
                <c:pt idx="148">
                  <c:v>19.093851132686083</c:v>
                </c:pt>
                <c:pt idx="149">
                  <c:v>83.495145631067956</c:v>
                </c:pt>
                <c:pt idx="150">
                  <c:v>25.889967637540451</c:v>
                </c:pt>
                <c:pt idx="151">
                  <c:v>19.741100323624593</c:v>
                </c:pt>
                <c:pt idx="152">
                  <c:v>10.032362459546926</c:v>
                </c:pt>
                <c:pt idx="153">
                  <c:v>26.860841423948216</c:v>
                </c:pt>
                <c:pt idx="154">
                  <c:v>18.446601941747574</c:v>
                </c:pt>
                <c:pt idx="155">
                  <c:v>8.4142394822006477</c:v>
                </c:pt>
                <c:pt idx="156">
                  <c:v>20.064724919093852</c:v>
                </c:pt>
                <c:pt idx="157">
                  <c:v>42.718446601941743</c:v>
                </c:pt>
                <c:pt idx="158">
                  <c:v>18.122977346278319</c:v>
                </c:pt>
                <c:pt idx="159">
                  <c:v>38.834951456310677</c:v>
                </c:pt>
                <c:pt idx="160">
                  <c:v>8.090614886731391</c:v>
                </c:pt>
                <c:pt idx="161">
                  <c:v>26.21359223300971</c:v>
                </c:pt>
                <c:pt idx="162">
                  <c:v>33.333333333333329</c:v>
                </c:pt>
                <c:pt idx="163">
                  <c:v>19.093851132686083</c:v>
                </c:pt>
                <c:pt idx="164">
                  <c:v>33.656957928802591</c:v>
                </c:pt>
                <c:pt idx="165">
                  <c:v>11.003236245954692</c:v>
                </c:pt>
                <c:pt idx="166">
                  <c:v>5.825242718446602</c:v>
                </c:pt>
                <c:pt idx="167">
                  <c:v>28.155339805825243</c:v>
                </c:pt>
                <c:pt idx="168">
                  <c:v>22.330097087378643</c:v>
                </c:pt>
                <c:pt idx="169">
                  <c:v>18.446601941747574</c:v>
                </c:pt>
                <c:pt idx="170">
                  <c:v>35.275080906148865</c:v>
                </c:pt>
                <c:pt idx="171">
                  <c:v>28.155339805825243</c:v>
                </c:pt>
                <c:pt idx="172">
                  <c:v>42.071197411003233</c:v>
                </c:pt>
                <c:pt idx="173">
                  <c:v>44.983818770226534</c:v>
                </c:pt>
                <c:pt idx="174">
                  <c:v>25.5663430420712</c:v>
                </c:pt>
                <c:pt idx="175">
                  <c:v>21.035598705501616</c:v>
                </c:pt>
                <c:pt idx="176">
                  <c:v>15.53398058252427</c:v>
                </c:pt>
                <c:pt idx="177">
                  <c:v>23.300970873786408</c:v>
                </c:pt>
                <c:pt idx="178">
                  <c:v>36.245954692556637</c:v>
                </c:pt>
                <c:pt idx="179">
                  <c:v>44.336569579288025</c:v>
                </c:pt>
                <c:pt idx="180">
                  <c:v>29.449838187702266</c:v>
                </c:pt>
                <c:pt idx="181">
                  <c:v>38.834951456310677</c:v>
                </c:pt>
                <c:pt idx="182">
                  <c:v>31.391585760517799</c:v>
                </c:pt>
                <c:pt idx="183">
                  <c:v>23.948220064724918</c:v>
                </c:pt>
                <c:pt idx="184">
                  <c:v>18.122977346278319</c:v>
                </c:pt>
                <c:pt idx="185">
                  <c:v>29.126213592233007</c:v>
                </c:pt>
                <c:pt idx="186">
                  <c:v>13.592233009708737</c:v>
                </c:pt>
                <c:pt idx="187">
                  <c:v>19.417475728155338</c:v>
                </c:pt>
                <c:pt idx="188">
                  <c:v>29.773462783171524</c:v>
                </c:pt>
                <c:pt idx="189">
                  <c:v>28.478964401294498</c:v>
                </c:pt>
                <c:pt idx="190">
                  <c:v>44.336569579288025</c:v>
                </c:pt>
                <c:pt idx="191">
                  <c:v>16.828478964401295</c:v>
                </c:pt>
                <c:pt idx="192">
                  <c:v>19.093851132686083</c:v>
                </c:pt>
                <c:pt idx="193">
                  <c:v>17.79935275080906</c:v>
                </c:pt>
                <c:pt idx="194">
                  <c:v>23.300970873786408</c:v>
                </c:pt>
                <c:pt idx="195">
                  <c:v>34.627831715210355</c:v>
                </c:pt>
                <c:pt idx="196">
                  <c:v>23.300970873786408</c:v>
                </c:pt>
                <c:pt idx="197">
                  <c:v>34.627831715210355</c:v>
                </c:pt>
                <c:pt idx="198">
                  <c:v>35.922330097087382</c:v>
                </c:pt>
                <c:pt idx="199">
                  <c:v>59.22330097087378</c:v>
                </c:pt>
                <c:pt idx="200">
                  <c:v>32.362459546925564</c:v>
                </c:pt>
                <c:pt idx="201">
                  <c:v>38.187702265372167</c:v>
                </c:pt>
                <c:pt idx="202">
                  <c:v>46.278317152103561</c:v>
                </c:pt>
                <c:pt idx="203">
                  <c:v>21.035598705501616</c:v>
                </c:pt>
                <c:pt idx="204">
                  <c:v>32.362459546925564</c:v>
                </c:pt>
                <c:pt idx="205">
                  <c:v>14.239482200647249</c:v>
                </c:pt>
                <c:pt idx="206">
                  <c:v>17.15210355987055</c:v>
                </c:pt>
                <c:pt idx="207">
                  <c:v>21.68284789644013</c:v>
                </c:pt>
                <c:pt idx="208">
                  <c:v>24.919093851132686</c:v>
                </c:pt>
                <c:pt idx="209">
                  <c:v>36.893203883495147</c:v>
                </c:pt>
                <c:pt idx="210">
                  <c:v>27.184466019417474</c:v>
                </c:pt>
                <c:pt idx="211">
                  <c:v>17.15210355987055</c:v>
                </c:pt>
                <c:pt idx="212">
                  <c:v>23.948220064724918</c:v>
                </c:pt>
                <c:pt idx="213">
                  <c:v>26.860841423948216</c:v>
                </c:pt>
                <c:pt idx="214">
                  <c:v>31.067961165048541</c:v>
                </c:pt>
                <c:pt idx="215">
                  <c:v>39.482200647249186</c:v>
                </c:pt>
                <c:pt idx="216">
                  <c:v>40.453074433656958</c:v>
                </c:pt>
                <c:pt idx="217">
                  <c:v>40.453074433656958</c:v>
                </c:pt>
                <c:pt idx="218">
                  <c:v>23.624595469255663</c:v>
                </c:pt>
                <c:pt idx="219">
                  <c:v>23.624595469255663</c:v>
                </c:pt>
                <c:pt idx="220">
                  <c:v>30.420711974110031</c:v>
                </c:pt>
                <c:pt idx="221">
                  <c:v>22.006472491909385</c:v>
                </c:pt>
                <c:pt idx="222">
                  <c:v>32.038834951456316</c:v>
                </c:pt>
                <c:pt idx="223">
                  <c:v>27.184466019417474</c:v>
                </c:pt>
                <c:pt idx="224">
                  <c:v>23.300970873786408</c:v>
                </c:pt>
                <c:pt idx="225">
                  <c:v>38.187702265372167</c:v>
                </c:pt>
                <c:pt idx="226">
                  <c:v>24.919093851132686</c:v>
                </c:pt>
                <c:pt idx="227">
                  <c:v>26.537216828478964</c:v>
                </c:pt>
                <c:pt idx="228">
                  <c:v>18.770226537216828</c:v>
                </c:pt>
                <c:pt idx="229">
                  <c:v>24.919093851132686</c:v>
                </c:pt>
                <c:pt idx="230">
                  <c:v>33.333333333333329</c:v>
                </c:pt>
                <c:pt idx="231">
                  <c:v>31.715210355987054</c:v>
                </c:pt>
                <c:pt idx="232">
                  <c:v>32.038834951456316</c:v>
                </c:pt>
                <c:pt idx="233">
                  <c:v>5.1779935275080913</c:v>
                </c:pt>
                <c:pt idx="234">
                  <c:v>34.95145631067961</c:v>
                </c:pt>
                <c:pt idx="235">
                  <c:v>38.187702265372167</c:v>
                </c:pt>
                <c:pt idx="236">
                  <c:v>22.006472491909385</c:v>
                </c:pt>
                <c:pt idx="237">
                  <c:v>20.388349514563107</c:v>
                </c:pt>
                <c:pt idx="238">
                  <c:v>34.3042071197411</c:v>
                </c:pt>
                <c:pt idx="239">
                  <c:v>13.915857605177994</c:v>
                </c:pt>
                <c:pt idx="240">
                  <c:v>33.333333333333329</c:v>
                </c:pt>
                <c:pt idx="241">
                  <c:v>34.95145631067961</c:v>
                </c:pt>
                <c:pt idx="242">
                  <c:v>23.624595469255663</c:v>
                </c:pt>
                <c:pt idx="243">
                  <c:v>31.715210355987054</c:v>
                </c:pt>
                <c:pt idx="244">
                  <c:v>21.035598705501616</c:v>
                </c:pt>
                <c:pt idx="245">
                  <c:v>27.831715210355988</c:v>
                </c:pt>
                <c:pt idx="246">
                  <c:v>26.21359223300971</c:v>
                </c:pt>
                <c:pt idx="247">
                  <c:v>40.776699029126213</c:v>
                </c:pt>
                <c:pt idx="248">
                  <c:v>17.79935275080906</c:v>
                </c:pt>
                <c:pt idx="249">
                  <c:v>23.300970873786408</c:v>
                </c:pt>
                <c:pt idx="250">
                  <c:v>26.21359223300971</c:v>
                </c:pt>
                <c:pt idx="251">
                  <c:v>41.747572815533978</c:v>
                </c:pt>
                <c:pt idx="252">
                  <c:v>55.663430420711975</c:v>
                </c:pt>
                <c:pt idx="253">
                  <c:v>36.893203883495147</c:v>
                </c:pt>
                <c:pt idx="254">
                  <c:v>40.776699029126213</c:v>
                </c:pt>
                <c:pt idx="255">
                  <c:v>54.692556634304211</c:v>
                </c:pt>
                <c:pt idx="256">
                  <c:v>41.42394822006473</c:v>
                </c:pt>
                <c:pt idx="257">
                  <c:v>12.944983818770226</c:v>
                </c:pt>
                <c:pt idx="258">
                  <c:v>15.210355987055015</c:v>
                </c:pt>
                <c:pt idx="259">
                  <c:v>51.456310679611647</c:v>
                </c:pt>
                <c:pt idx="260">
                  <c:v>24.595469255663431</c:v>
                </c:pt>
                <c:pt idx="261">
                  <c:v>48.867313915857608</c:v>
                </c:pt>
                <c:pt idx="262">
                  <c:v>37.216828478964402</c:v>
                </c:pt>
                <c:pt idx="263">
                  <c:v>25.5663430420712</c:v>
                </c:pt>
                <c:pt idx="264">
                  <c:v>38.187702265372167</c:v>
                </c:pt>
                <c:pt idx="265">
                  <c:v>31.715210355987054</c:v>
                </c:pt>
                <c:pt idx="266">
                  <c:v>37.864077669902912</c:v>
                </c:pt>
                <c:pt idx="267">
                  <c:v>35.59870550161812</c:v>
                </c:pt>
                <c:pt idx="268">
                  <c:v>33.980582524271846</c:v>
                </c:pt>
                <c:pt idx="269">
                  <c:v>37.864077669902912</c:v>
                </c:pt>
                <c:pt idx="270">
                  <c:v>29.449838187702266</c:v>
                </c:pt>
                <c:pt idx="271">
                  <c:v>31.715210355987054</c:v>
                </c:pt>
                <c:pt idx="272">
                  <c:v>22.97734627831715</c:v>
                </c:pt>
                <c:pt idx="273">
                  <c:v>41.747572815533978</c:v>
                </c:pt>
                <c:pt idx="274">
                  <c:v>32.686084142394819</c:v>
                </c:pt>
                <c:pt idx="275">
                  <c:v>19.417475728155338</c:v>
                </c:pt>
                <c:pt idx="276">
                  <c:v>34.3042071197411</c:v>
                </c:pt>
                <c:pt idx="277">
                  <c:v>28.802588996763756</c:v>
                </c:pt>
                <c:pt idx="278">
                  <c:v>38.511326860841422</c:v>
                </c:pt>
                <c:pt idx="279">
                  <c:v>23.624595469255663</c:v>
                </c:pt>
                <c:pt idx="280">
                  <c:v>46.925566343042071</c:v>
                </c:pt>
                <c:pt idx="281">
                  <c:v>25.242718446601941</c:v>
                </c:pt>
                <c:pt idx="282">
                  <c:v>31.715210355987054</c:v>
                </c:pt>
                <c:pt idx="283">
                  <c:v>16.828478964401295</c:v>
                </c:pt>
                <c:pt idx="284">
                  <c:v>15.210355987055015</c:v>
                </c:pt>
                <c:pt idx="285">
                  <c:v>15.53398058252427</c:v>
                </c:pt>
                <c:pt idx="286">
                  <c:v>21.035598705501616</c:v>
                </c:pt>
                <c:pt idx="287">
                  <c:v>39.482200647249186</c:v>
                </c:pt>
                <c:pt idx="288">
                  <c:v>12.944983818770226</c:v>
                </c:pt>
                <c:pt idx="289">
                  <c:v>45.954692556634299</c:v>
                </c:pt>
                <c:pt idx="290">
                  <c:v>24.595469255663431</c:v>
                </c:pt>
                <c:pt idx="291">
                  <c:v>42.071197411003233</c:v>
                </c:pt>
                <c:pt idx="292">
                  <c:v>17.475728155339805</c:v>
                </c:pt>
                <c:pt idx="293">
                  <c:v>38.187702265372167</c:v>
                </c:pt>
                <c:pt idx="294">
                  <c:v>42.071197411003233</c:v>
                </c:pt>
                <c:pt idx="295">
                  <c:v>24.271844660194176</c:v>
                </c:pt>
                <c:pt idx="296">
                  <c:v>28.155339805825243</c:v>
                </c:pt>
                <c:pt idx="297">
                  <c:v>17.15210355987055</c:v>
                </c:pt>
                <c:pt idx="298">
                  <c:v>37.864077669902912</c:v>
                </c:pt>
                <c:pt idx="299">
                  <c:v>20.064724919093852</c:v>
                </c:pt>
                <c:pt idx="300">
                  <c:v>21.035598705501616</c:v>
                </c:pt>
                <c:pt idx="301">
                  <c:v>32.362459546925564</c:v>
                </c:pt>
                <c:pt idx="302">
                  <c:v>36.893203883495147</c:v>
                </c:pt>
                <c:pt idx="303">
                  <c:v>44.336569579288025</c:v>
                </c:pt>
                <c:pt idx="304">
                  <c:v>19.417475728155338</c:v>
                </c:pt>
                <c:pt idx="305">
                  <c:v>24.919093851132686</c:v>
                </c:pt>
                <c:pt idx="306">
                  <c:v>20.711974110032365</c:v>
                </c:pt>
                <c:pt idx="307">
                  <c:v>33.980582524271846</c:v>
                </c:pt>
                <c:pt idx="308">
                  <c:v>59.22330097087378</c:v>
                </c:pt>
                <c:pt idx="309">
                  <c:v>45.954692556634299</c:v>
                </c:pt>
                <c:pt idx="310">
                  <c:v>33.980582524271846</c:v>
                </c:pt>
                <c:pt idx="311">
                  <c:v>55.339805825242721</c:v>
                </c:pt>
                <c:pt idx="312">
                  <c:v>20.711974110032365</c:v>
                </c:pt>
                <c:pt idx="313">
                  <c:v>37.540453074433657</c:v>
                </c:pt>
                <c:pt idx="314">
                  <c:v>31.391585760517799</c:v>
                </c:pt>
                <c:pt idx="315">
                  <c:v>41.42394822006473</c:v>
                </c:pt>
                <c:pt idx="316">
                  <c:v>16.828478964401295</c:v>
                </c:pt>
                <c:pt idx="317">
                  <c:v>60.194174757281552</c:v>
                </c:pt>
                <c:pt idx="318">
                  <c:v>21.68284789644013</c:v>
                </c:pt>
                <c:pt idx="319">
                  <c:v>33.009708737864081</c:v>
                </c:pt>
                <c:pt idx="320">
                  <c:v>48.867313915857608</c:v>
                </c:pt>
                <c:pt idx="321">
                  <c:v>34.95145631067961</c:v>
                </c:pt>
                <c:pt idx="322">
                  <c:v>36.245954692556637</c:v>
                </c:pt>
                <c:pt idx="323">
                  <c:v>48.543689320388353</c:v>
                </c:pt>
                <c:pt idx="324">
                  <c:v>55.016181229773466</c:v>
                </c:pt>
                <c:pt idx="325">
                  <c:v>38.511326860841422</c:v>
                </c:pt>
                <c:pt idx="326">
                  <c:v>32.686084142394819</c:v>
                </c:pt>
                <c:pt idx="327">
                  <c:v>31.067961165048541</c:v>
                </c:pt>
                <c:pt idx="328">
                  <c:v>45.954692556634299</c:v>
                </c:pt>
                <c:pt idx="329">
                  <c:v>40.453074433656958</c:v>
                </c:pt>
                <c:pt idx="330">
                  <c:v>39.158576051779939</c:v>
                </c:pt>
                <c:pt idx="331">
                  <c:v>47.896440129449836</c:v>
                </c:pt>
                <c:pt idx="332">
                  <c:v>30.744336569579289</c:v>
                </c:pt>
                <c:pt idx="333">
                  <c:v>24.595469255663431</c:v>
                </c:pt>
                <c:pt idx="334">
                  <c:v>44.01294498381877</c:v>
                </c:pt>
                <c:pt idx="335">
                  <c:v>28.802588996763756</c:v>
                </c:pt>
                <c:pt idx="336">
                  <c:v>33.333333333333329</c:v>
                </c:pt>
                <c:pt idx="337">
                  <c:v>53.074433656957929</c:v>
                </c:pt>
                <c:pt idx="338">
                  <c:v>33.656957928802591</c:v>
                </c:pt>
                <c:pt idx="339">
                  <c:v>34.627831715210355</c:v>
                </c:pt>
                <c:pt idx="340">
                  <c:v>27.831715210355988</c:v>
                </c:pt>
                <c:pt idx="341">
                  <c:v>31.067961165048541</c:v>
                </c:pt>
                <c:pt idx="342">
                  <c:v>40.776699029126213</c:v>
                </c:pt>
                <c:pt idx="343">
                  <c:v>21.68284789644013</c:v>
                </c:pt>
                <c:pt idx="344">
                  <c:v>43.042071197411005</c:v>
                </c:pt>
                <c:pt idx="345">
                  <c:v>25.242718446601941</c:v>
                </c:pt>
                <c:pt idx="346">
                  <c:v>53.074433656957929</c:v>
                </c:pt>
                <c:pt idx="347">
                  <c:v>24.919093851132686</c:v>
                </c:pt>
                <c:pt idx="348">
                  <c:v>25.889967637540451</c:v>
                </c:pt>
                <c:pt idx="349">
                  <c:v>26.860841423948216</c:v>
                </c:pt>
                <c:pt idx="350">
                  <c:v>36.245954692556637</c:v>
                </c:pt>
                <c:pt idx="351">
                  <c:v>40.129449838187703</c:v>
                </c:pt>
                <c:pt idx="352">
                  <c:v>31.715210355987054</c:v>
                </c:pt>
                <c:pt idx="353">
                  <c:v>30.097087378640776</c:v>
                </c:pt>
                <c:pt idx="354">
                  <c:v>31.067961165048541</c:v>
                </c:pt>
                <c:pt idx="355">
                  <c:v>34.95145631067961</c:v>
                </c:pt>
                <c:pt idx="356">
                  <c:v>39.805825242718448</c:v>
                </c:pt>
                <c:pt idx="357">
                  <c:v>41.100323624595468</c:v>
                </c:pt>
                <c:pt idx="358">
                  <c:v>27.508090614886733</c:v>
                </c:pt>
                <c:pt idx="359">
                  <c:v>45.954692556634299</c:v>
                </c:pt>
                <c:pt idx="360">
                  <c:v>22.006472491909385</c:v>
                </c:pt>
                <c:pt idx="361">
                  <c:v>32.686084142394819</c:v>
                </c:pt>
                <c:pt idx="362">
                  <c:v>50.485436893203882</c:v>
                </c:pt>
                <c:pt idx="363">
                  <c:v>39.805825242718448</c:v>
                </c:pt>
                <c:pt idx="364">
                  <c:v>35.275080906148865</c:v>
                </c:pt>
                <c:pt idx="365">
                  <c:v>47.249190938511326</c:v>
                </c:pt>
                <c:pt idx="366">
                  <c:v>36.893203883495147</c:v>
                </c:pt>
                <c:pt idx="367">
                  <c:v>46.278317152103561</c:v>
                </c:pt>
                <c:pt idx="368">
                  <c:v>49.190938511326863</c:v>
                </c:pt>
                <c:pt idx="369">
                  <c:v>22.97734627831715</c:v>
                </c:pt>
                <c:pt idx="370">
                  <c:v>33.009708737864081</c:v>
                </c:pt>
                <c:pt idx="371">
                  <c:v>32.038834951456316</c:v>
                </c:pt>
                <c:pt idx="372">
                  <c:v>34.627831715210355</c:v>
                </c:pt>
                <c:pt idx="373">
                  <c:v>44.983818770226534</c:v>
                </c:pt>
                <c:pt idx="374">
                  <c:v>39.158576051779939</c:v>
                </c:pt>
                <c:pt idx="375">
                  <c:v>23.624595469255663</c:v>
                </c:pt>
                <c:pt idx="376">
                  <c:v>33.333333333333329</c:v>
                </c:pt>
                <c:pt idx="377">
                  <c:v>40.129449838187703</c:v>
                </c:pt>
                <c:pt idx="378">
                  <c:v>22.006472491909385</c:v>
                </c:pt>
                <c:pt idx="379">
                  <c:v>23.624595469255663</c:v>
                </c:pt>
                <c:pt idx="380">
                  <c:v>45.631067961165051</c:v>
                </c:pt>
                <c:pt idx="381">
                  <c:v>69.579288025889966</c:v>
                </c:pt>
                <c:pt idx="382">
                  <c:v>33.980582524271846</c:v>
                </c:pt>
                <c:pt idx="383">
                  <c:v>33.980582524271846</c:v>
                </c:pt>
                <c:pt idx="384">
                  <c:v>36.893203883495147</c:v>
                </c:pt>
                <c:pt idx="385">
                  <c:v>34.95145631067961</c:v>
                </c:pt>
                <c:pt idx="386">
                  <c:v>27.508090614886733</c:v>
                </c:pt>
                <c:pt idx="387">
                  <c:v>42.071197411003233</c:v>
                </c:pt>
                <c:pt idx="388">
                  <c:v>36.245954692556637</c:v>
                </c:pt>
                <c:pt idx="389">
                  <c:v>64.401294498381873</c:v>
                </c:pt>
                <c:pt idx="390">
                  <c:v>37.216828478964402</c:v>
                </c:pt>
                <c:pt idx="391">
                  <c:v>21.035598705501616</c:v>
                </c:pt>
                <c:pt idx="392">
                  <c:v>47.896440129449836</c:v>
                </c:pt>
                <c:pt idx="393">
                  <c:v>30.744336569579289</c:v>
                </c:pt>
                <c:pt idx="394">
                  <c:v>29.126213592233007</c:v>
                </c:pt>
                <c:pt idx="395">
                  <c:v>50.809061488673137</c:v>
                </c:pt>
                <c:pt idx="396">
                  <c:v>22.97734627831715</c:v>
                </c:pt>
                <c:pt idx="397">
                  <c:v>44.660194174757287</c:v>
                </c:pt>
                <c:pt idx="398">
                  <c:v>42.394822006472495</c:v>
                </c:pt>
                <c:pt idx="399">
                  <c:v>43.042071197411005</c:v>
                </c:pt>
                <c:pt idx="400">
                  <c:v>32.362459546925564</c:v>
                </c:pt>
                <c:pt idx="401">
                  <c:v>47.249190938511326</c:v>
                </c:pt>
                <c:pt idx="402">
                  <c:v>56.634304207119747</c:v>
                </c:pt>
                <c:pt idx="403">
                  <c:v>47.896440129449836</c:v>
                </c:pt>
                <c:pt idx="404">
                  <c:v>58.576051779935277</c:v>
                </c:pt>
                <c:pt idx="405">
                  <c:v>52.427184466019419</c:v>
                </c:pt>
                <c:pt idx="406">
                  <c:v>25.889967637540451</c:v>
                </c:pt>
                <c:pt idx="407">
                  <c:v>29.126213592233007</c:v>
                </c:pt>
                <c:pt idx="408">
                  <c:v>25.242718446601941</c:v>
                </c:pt>
                <c:pt idx="409">
                  <c:v>44.01294498381877</c:v>
                </c:pt>
                <c:pt idx="410">
                  <c:v>32.686084142394819</c:v>
                </c:pt>
                <c:pt idx="411">
                  <c:v>48.867313915857608</c:v>
                </c:pt>
                <c:pt idx="412">
                  <c:v>45.954692556634299</c:v>
                </c:pt>
                <c:pt idx="413">
                  <c:v>40.453074433656958</c:v>
                </c:pt>
                <c:pt idx="414">
                  <c:v>31.067961165048541</c:v>
                </c:pt>
                <c:pt idx="415">
                  <c:v>31.715210355987054</c:v>
                </c:pt>
                <c:pt idx="416">
                  <c:v>54.692556634304211</c:v>
                </c:pt>
                <c:pt idx="417">
                  <c:v>52.750809061488667</c:v>
                </c:pt>
                <c:pt idx="418">
                  <c:v>31.715210355987054</c:v>
                </c:pt>
                <c:pt idx="419">
                  <c:v>32.038834951456316</c:v>
                </c:pt>
                <c:pt idx="420">
                  <c:v>38.834951456310677</c:v>
                </c:pt>
                <c:pt idx="421">
                  <c:v>38.511326860841422</c:v>
                </c:pt>
                <c:pt idx="422">
                  <c:v>69.902912621359221</c:v>
                </c:pt>
                <c:pt idx="423">
                  <c:v>18.122977346278319</c:v>
                </c:pt>
                <c:pt idx="424">
                  <c:v>37.864077669902912</c:v>
                </c:pt>
                <c:pt idx="425">
                  <c:v>46.278317152103561</c:v>
                </c:pt>
                <c:pt idx="426">
                  <c:v>44.01294498381877</c:v>
                </c:pt>
                <c:pt idx="427">
                  <c:v>54.692556634304211</c:v>
                </c:pt>
                <c:pt idx="428">
                  <c:v>33.656957928802591</c:v>
                </c:pt>
                <c:pt idx="429">
                  <c:v>34.95145631067961</c:v>
                </c:pt>
                <c:pt idx="430">
                  <c:v>50.809061488673137</c:v>
                </c:pt>
                <c:pt idx="431">
                  <c:v>33.656957928802591</c:v>
                </c:pt>
                <c:pt idx="432">
                  <c:v>26.537216828478964</c:v>
                </c:pt>
                <c:pt idx="433">
                  <c:v>53.398058252427184</c:v>
                </c:pt>
                <c:pt idx="434">
                  <c:v>24.919093851132686</c:v>
                </c:pt>
                <c:pt idx="435">
                  <c:v>21.359223300970871</c:v>
                </c:pt>
                <c:pt idx="436">
                  <c:v>40.776699029126213</c:v>
                </c:pt>
                <c:pt idx="437">
                  <c:v>38.834951456310677</c:v>
                </c:pt>
                <c:pt idx="438">
                  <c:v>43.042071197411005</c:v>
                </c:pt>
                <c:pt idx="439">
                  <c:v>24.919093851132686</c:v>
                </c:pt>
                <c:pt idx="440">
                  <c:v>61.812297734627833</c:v>
                </c:pt>
                <c:pt idx="441">
                  <c:v>60.841423948220061</c:v>
                </c:pt>
                <c:pt idx="442">
                  <c:v>55.663430420711975</c:v>
                </c:pt>
                <c:pt idx="443">
                  <c:v>35.275080906148865</c:v>
                </c:pt>
                <c:pt idx="444">
                  <c:v>43.36569579288026</c:v>
                </c:pt>
                <c:pt idx="445">
                  <c:v>53.074433656957929</c:v>
                </c:pt>
                <c:pt idx="446">
                  <c:v>29.126213592233007</c:v>
                </c:pt>
                <c:pt idx="447">
                  <c:v>38.834951456310677</c:v>
                </c:pt>
                <c:pt idx="448">
                  <c:v>55.98705501618123</c:v>
                </c:pt>
                <c:pt idx="449">
                  <c:v>41.42394822006473</c:v>
                </c:pt>
                <c:pt idx="450">
                  <c:v>30.097087378640776</c:v>
                </c:pt>
                <c:pt idx="451">
                  <c:v>62.783171521035598</c:v>
                </c:pt>
                <c:pt idx="452">
                  <c:v>39.805825242718448</c:v>
                </c:pt>
                <c:pt idx="453">
                  <c:v>36.569579288025892</c:v>
                </c:pt>
                <c:pt idx="454">
                  <c:v>43.042071197411005</c:v>
                </c:pt>
                <c:pt idx="455">
                  <c:v>36.245954692556637</c:v>
                </c:pt>
                <c:pt idx="456">
                  <c:v>49.514563106796118</c:v>
                </c:pt>
                <c:pt idx="457">
                  <c:v>42.071197411003233</c:v>
                </c:pt>
                <c:pt idx="458">
                  <c:v>39.805825242718448</c:v>
                </c:pt>
                <c:pt idx="459">
                  <c:v>32.038834951456316</c:v>
                </c:pt>
                <c:pt idx="460">
                  <c:v>43.36569579288026</c:v>
                </c:pt>
                <c:pt idx="461">
                  <c:v>46.278317152103561</c:v>
                </c:pt>
                <c:pt idx="462">
                  <c:v>47.572815533980581</c:v>
                </c:pt>
                <c:pt idx="463">
                  <c:v>47.572815533980581</c:v>
                </c:pt>
                <c:pt idx="464">
                  <c:v>28.155339805825243</c:v>
                </c:pt>
                <c:pt idx="465">
                  <c:v>109.06148867313917</c:v>
                </c:pt>
                <c:pt idx="466">
                  <c:v>51.456310679611647</c:v>
                </c:pt>
                <c:pt idx="467">
                  <c:v>33.333333333333329</c:v>
                </c:pt>
                <c:pt idx="468">
                  <c:v>29.449838187702266</c:v>
                </c:pt>
                <c:pt idx="469">
                  <c:v>63.430420711974108</c:v>
                </c:pt>
                <c:pt idx="470">
                  <c:v>47.249190938511326</c:v>
                </c:pt>
                <c:pt idx="471">
                  <c:v>36.245954692556637</c:v>
                </c:pt>
                <c:pt idx="472">
                  <c:v>61.165048543689316</c:v>
                </c:pt>
                <c:pt idx="473">
                  <c:v>63.430420711974108</c:v>
                </c:pt>
                <c:pt idx="474">
                  <c:v>42.718446601941743</c:v>
                </c:pt>
                <c:pt idx="475">
                  <c:v>56.634304207119747</c:v>
                </c:pt>
                <c:pt idx="476">
                  <c:v>37.216828478964402</c:v>
                </c:pt>
                <c:pt idx="477">
                  <c:v>25.242718446601941</c:v>
                </c:pt>
                <c:pt idx="478">
                  <c:v>15.210355987055015</c:v>
                </c:pt>
                <c:pt idx="479">
                  <c:v>34.95145631067961</c:v>
                </c:pt>
                <c:pt idx="480">
                  <c:v>49.190938511326863</c:v>
                </c:pt>
                <c:pt idx="481">
                  <c:v>45.954692556634299</c:v>
                </c:pt>
                <c:pt idx="482">
                  <c:v>48.867313915857608</c:v>
                </c:pt>
                <c:pt idx="483">
                  <c:v>46.278317152103561</c:v>
                </c:pt>
                <c:pt idx="484">
                  <c:v>40.776699029126213</c:v>
                </c:pt>
                <c:pt idx="485">
                  <c:v>40.129449838187703</c:v>
                </c:pt>
                <c:pt idx="486">
                  <c:v>51.456310679611647</c:v>
                </c:pt>
                <c:pt idx="487">
                  <c:v>53.074433656957929</c:v>
                </c:pt>
                <c:pt idx="488">
                  <c:v>32.362459546925564</c:v>
                </c:pt>
                <c:pt idx="489">
                  <c:v>46.925566343042071</c:v>
                </c:pt>
                <c:pt idx="490">
                  <c:v>39.805825242718448</c:v>
                </c:pt>
                <c:pt idx="491">
                  <c:v>39.805825242718448</c:v>
                </c:pt>
                <c:pt idx="492">
                  <c:v>35.922330097087382</c:v>
                </c:pt>
                <c:pt idx="493">
                  <c:v>63.10679611650486</c:v>
                </c:pt>
                <c:pt idx="494">
                  <c:v>47.896440129449836</c:v>
                </c:pt>
                <c:pt idx="495">
                  <c:v>92.233009708737868</c:v>
                </c:pt>
                <c:pt idx="496">
                  <c:v>60.841423948220061</c:v>
                </c:pt>
                <c:pt idx="497">
                  <c:v>32.038834951456316</c:v>
                </c:pt>
                <c:pt idx="498">
                  <c:v>70.873786407766985</c:v>
                </c:pt>
                <c:pt idx="499">
                  <c:v>80.258899676375407</c:v>
                </c:pt>
                <c:pt idx="500">
                  <c:v>43.689320388349515</c:v>
                </c:pt>
                <c:pt idx="501">
                  <c:v>40.129449838187703</c:v>
                </c:pt>
                <c:pt idx="502">
                  <c:v>36.245954692556637</c:v>
                </c:pt>
                <c:pt idx="503">
                  <c:v>53.398058252427184</c:v>
                </c:pt>
                <c:pt idx="504">
                  <c:v>46.925566343042071</c:v>
                </c:pt>
                <c:pt idx="505">
                  <c:v>44.660194174757287</c:v>
                </c:pt>
                <c:pt idx="506">
                  <c:v>34.3042071197411</c:v>
                </c:pt>
                <c:pt idx="507">
                  <c:v>92.233009708737868</c:v>
                </c:pt>
                <c:pt idx="508">
                  <c:v>44.660194174757287</c:v>
                </c:pt>
                <c:pt idx="509">
                  <c:v>41.100323624595468</c:v>
                </c:pt>
                <c:pt idx="510">
                  <c:v>27.508090614886733</c:v>
                </c:pt>
                <c:pt idx="511">
                  <c:v>32.686084142394819</c:v>
                </c:pt>
                <c:pt idx="512">
                  <c:v>38.834951456310677</c:v>
                </c:pt>
                <c:pt idx="513">
                  <c:v>37.216828478964402</c:v>
                </c:pt>
                <c:pt idx="514">
                  <c:v>44.336569579288025</c:v>
                </c:pt>
                <c:pt idx="515">
                  <c:v>62.459546925566343</c:v>
                </c:pt>
                <c:pt idx="516">
                  <c:v>62.783171521035598</c:v>
                </c:pt>
                <c:pt idx="517">
                  <c:v>29.449838187702266</c:v>
                </c:pt>
                <c:pt idx="518">
                  <c:v>66.666666666666657</c:v>
                </c:pt>
                <c:pt idx="519">
                  <c:v>43.689320388349515</c:v>
                </c:pt>
                <c:pt idx="520">
                  <c:v>60.194174757281552</c:v>
                </c:pt>
                <c:pt idx="521">
                  <c:v>56.634304207119747</c:v>
                </c:pt>
                <c:pt idx="522">
                  <c:v>54.045307443365701</c:v>
                </c:pt>
                <c:pt idx="523">
                  <c:v>38.834951456310677</c:v>
                </c:pt>
                <c:pt idx="524">
                  <c:v>43.042071197411005</c:v>
                </c:pt>
                <c:pt idx="525">
                  <c:v>80.258899676375407</c:v>
                </c:pt>
                <c:pt idx="526">
                  <c:v>51.456310679611647</c:v>
                </c:pt>
                <c:pt idx="527">
                  <c:v>44.983818770226534</c:v>
                </c:pt>
                <c:pt idx="528">
                  <c:v>31.715210355987054</c:v>
                </c:pt>
                <c:pt idx="529">
                  <c:v>36.893203883495147</c:v>
                </c:pt>
                <c:pt idx="530">
                  <c:v>58.899676375404532</c:v>
                </c:pt>
                <c:pt idx="531">
                  <c:v>48.220064724919091</c:v>
                </c:pt>
                <c:pt idx="532">
                  <c:v>43.042071197411005</c:v>
                </c:pt>
                <c:pt idx="533">
                  <c:v>50.485436893203882</c:v>
                </c:pt>
                <c:pt idx="534">
                  <c:v>44.336569579288025</c:v>
                </c:pt>
                <c:pt idx="535">
                  <c:v>68.608414239482201</c:v>
                </c:pt>
                <c:pt idx="536">
                  <c:v>51.456310679611647</c:v>
                </c:pt>
                <c:pt idx="537">
                  <c:v>47.572815533980581</c:v>
                </c:pt>
                <c:pt idx="538">
                  <c:v>33.009708737864081</c:v>
                </c:pt>
                <c:pt idx="539">
                  <c:v>37.540453074433657</c:v>
                </c:pt>
                <c:pt idx="540">
                  <c:v>44.01294498381877</c:v>
                </c:pt>
                <c:pt idx="541">
                  <c:v>60.517799352750814</c:v>
                </c:pt>
                <c:pt idx="542">
                  <c:v>38.511326860841422</c:v>
                </c:pt>
                <c:pt idx="543">
                  <c:v>58.576051779935277</c:v>
                </c:pt>
                <c:pt idx="544">
                  <c:v>50.161812297734635</c:v>
                </c:pt>
                <c:pt idx="545">
                  <c:v>59.546925566343049</c:v>
                </c:pt>
                <c:pt idx="546">
                  <c:v>38.511326860841422</c:v>
                </c:pt>
                <c:pt idx="547">
                  <c:v>58.252427184466015</c:v>
                </c:pt>
                <c:pt idx="548">
                  <c:v>43.689320388349515</c:v>
                </c:pt>
                <c:pt idx="549">
                  <c:v>43.36569579288026</c:v>
                </c:pt>
                <c:pt idx="550">
                  <c:v>52.427184466019419</c:v>
                </c:pt>
                <c:pt idx="551">
                  <c:v>41.747572815533978</c:v>
                </c:pt>
                <c:pt idx="552">
                  <c:v>63.10679611650486</c:v>
                </c:pt>
                <c:pt idx="553">
                  <c:v>53.074433656957929</c:v>
                </c:pt>
                <c:pt idx="554">
                  <c:v>56.634304207119747</c:v>
                </c:pt>
                <c:pt idx="555">
                  <c:v>37.540453074433657</c:v>
                </c:pt>
                <c:pt idx="556">
                  <c:v>49.838187702265373</c:v>
                </c:pt>
                <c:pt idx="557">
                  <c:v>29.773462783171524</c:v>
                </c:pt>
                <c:pt idx="558">
                  <c:v>57.928802588996767</c:v>
                </c:pt>
                <c:pt idx="559">
                  <c:v>47.572815533980581</c:v>
                </c:pt>
                <c:pt idx="560">
                  <c:v>61.488673139158578</c:v>
                </c:pt>
                <c:pt idx="561">
                  <c:v>40.453074433656958</c:v>
                </c:pt>
                <c:pt idx="562">
                  <c:v>51.132686084142399</c:v>
                </c:pt>
                <c:pt idx="563">
                  <c:v>41.100323624595468</c:v>
                </c:pt>
                <c:pt idx="564">
                  <c:v>32.686084142394819</c:v>
                </c:pt>
                <c:pt idx="565">
                  <c:v>37.216828478964402</c:v>
                </c:pt>
                <c:pt idx="566">
                  <c:v>59.870550161812297</c:v>
                </c:pt>
                <c:pt idx="567">
                  <c:v>47.572815533980581</c:v>
                </c:pt>
                <c:pt idx="568">
                  <c:v>57.28155339805825</c:v>
                </c:pt>
                <c:pt idx="569">
                  <c:v>47.896440129449836</c:v>
                </c:pt>
                <c:pt idx="570">
                  <c:v>47.572815533980581</c:v>
                </c:pt>
                <c:pt idx="571">
                  <c:v>68.932038834951456</c:v>
                </c:pt>
                <c:pt idx="572">
                  <c:v>55.663430420711975</c:v>
                </c:pt>
                <c:pt idx="573">
                  <c:v>49.838187702265373</c:v>
                </c:pt>
                <c:pt idx="574">
                  <c:v>52.103559870550164</c:v>
                </c:pt>
                <c:pt idx="575">
                  <c:v>55.98705501618123</c:v>
                </c:pt>
                <c:pt idx="576">
                  <c:v>71.844660194174764</c:v>
                </c:pt>
                <c:pt idx="577">
                  <c:v>43.36569579288026</c:v>
                </c:pt>
                <c:pt idx="578">
                  <c:v>44.983818770226534</c:v>
                </c:pt>
                <c:pt idx="579">
                  <c:v>69.579288025889966</c:v>
                </c:pt>
                <c:pt idx="580">
                  <c:v>38.834951456310677</c:v>
                </c:pt>
                <c:pt idx="581">
                  <c:v>47.249190938511326</c:v>
                </c:pt>
                <c:pt idx="582">
                  <c:v>34.627831715210355</c:v>
                </c:pt>
                <c:pt idx="583">
                  <c:v>46.601941747572816</c:v>
                </c:pt>
                <c:pt idx="584">
                  <c:v>55.016181229773466</c:v>
                </c:pt>
                <c:pt idx="585">
                  <c:v>47.896440129449836</c:v>
                </c:pt>
                <c:pt idx="586">
                  <c:v>35.59870550161812</c:v>
                </c:pt>
                <c:pt idx="587">
                  <c:v>61.812297734627833</c:v>
                </c:pt>
                <c:pt idx="588">
                  <c:v>124.59546925566343</c:v>
                </c:pt>
                <c:pt idx="589">
                  <c:v>46.601941747572816</c:v>
                </c:pt>
                <c:pt idx="590">
                  <c:v>45.954692556634299</c:v>
                </c:pt>
                <c:pt idx="591">
                  <c:v>54.045307443365701</c:v>
                </c:pt>
                <c:pt idx="592">
                  <c:v>69.579288025889966</c:v>
                </c:pt>
                <c:pt idx="593">
                  <c:v>62.459546925566343</c:v>
                </c:pt>
                <c:pt idx="594">
                  <c:v>37.216828478964402</c:v>
                </c:pt>
                <c:pt idx="595">
                  <c:v>52.103559870550164</c:v>
                </c:pt>
                <c:pt idx="596">
                  <c:v>57.28155339805825</c:v>
                </c:pt>
                <c:pt idx="597">
                  <c:v>35.59870550161812</c:v>
                </c:pt>
                <c:pt idx="598">
                  <c:v>43.36569579288026</c:v>
                </c:pt>
                <c:pt idx="599">
                  <c:v>46.278317152103561</c:v>
                </c:pt>
                <c:pt idx="600">
                  <c:v>45.307443365695796</c:v>
                </c:pt>
                <c:pt idx="601">
                  <c:v>28.802588996763756</c:v>
                </c:pt>
                <c:pt idx="602">
                  <c:v>64.077669902912632</c:v>
                </c:pt>
                <c:pt idx="603">
                  <c:v>57.928802588996767</c:v>
                </c:pt>
                <c:pt idx="604">
                  <c:v>45.954692556634299</c:v>
                </c:pt>
                <c:pt idx="605">
                  <c:v>55.016181229773466</c:v>
                </c:pt>
                <c:pt idx="606">
                  <c:v>70.873786407766985</c:v>
                </c:pt>
                <c:pt idx="607">
                  <c:v>49.838187702265373</c:v>
                </c:pt>
                <c:pt idx="608">
                  <c:v>47.896440129449836</c:v>
                </c:pt>
                <c:pt idx="609">
                  <c:v>78.964401294498373</c:v>
                </c:pt>
                <c:pt idx="610">
                  <c:v>57.605177993527512</c:v>
                </c:pt>
                <c:pt idx="611">
                  <c:v>63.10679611650486</c:v>
                </c:pt>
                <c:pt idx="612">
                  <c:v>56.957928802588995</c:v>
                </c:pt>
                <c:pt idx="613">
                  <c:v>38.834951456310677</c:v>
                </c:pt>
                <c:pt idx="614">
                  <c:v>33.980582524271846</c:v>
                </c:pt>
                <c:pt idx="615">
                  <c:v>44.983818770226534</c:v>
                </c:pt>
                <c:pt idx="616">
                  <c:v>48.867313915857608</c:v>
                </c:pt>
                <c:pt idx="617">
                  <c:v>48.543689320388353</c:v>
                </c:pt>
                <c:pt idx="618">
                  <c:v>54.692556634304211</c:v>
                </c:pt>
                <c:pt idx="619">
                  <c:v>64.401294498381873</c:v>
                </c:pt>
                <c:pt idx="620">
                  <c:v>40.453074433656958</c:v>
                </c:pt>
                <c:pt idx="621">
                  <c:v>39.158576051779939</c:v>
                </c:pt>
                <c:pt idx="622">
                  <c:v>55.339805825242713</c:v>
                </c:pt>
                <c:pt idx="623">
                  <c:v>79.935275080906152</c:v>
                </c:pt>
                <c:pt idx="624">
                  <c:v>49.190938511326863</c:v>
                </c:pt>
                <c:pt idx="625">
                  <c:v>38.187702265372167</c:v>
                </c:pt>
                <c:pt idx="626">
                  <c:v>50.161812297734635</c:v>
                </c:pt>
                <c:pt idx="627">
                  <c:v>45.631067961165051</c:v>
                </c:pt>
                <c:pt idx="628">
                  <c:v>65.048543689320397</c:v>
                </c:pt>
                <c:pt idx="629">
                  <c:v>77.669902912621353</c:v>
                </c:pt>
                <c:pt idx="630">
                  <c:v>38.834951456310677</c:v>
                </c:pt>
                <c:pt idx="631">
                  <c:v>51.779935275080902</c:v>
                </c:pt>
                <c:pt idx="632">
                  <c:v>39.805825242718448</c:v>
                </c:pt>
                <c:pt idx="633">
                  <c:v>47.249190938511326</c:v>
                </c:pt>
                <c:pt idx="634">
                  <c:v>53.398058252427184</c:v>
                </c:pt>
                <c:pt idx="635">
                  <c:v>53.398058252427184</c:v>
                </c:pt>
                <c:pt idx="636">
                  <c:v>23.300970873786408</c:v>
                </c:pt>
                <c:pt idx="637">
                  <c:v>47.249190938511326</c:v>
                </c:pt>
                <c:pt idx="638">
                  <c:v>73.139158576051784</c:v>
                </c:pt>
                <c:pt idx="639">
                  <c:v>51.132686084142399</c:v>
                </c:pt>
                <c:pt idx="640">
                  <c:v>47.249190938511326</c:v>
                </c:pt>
                <c:pt idx="641">
                  <c:v>45.631067961165051</c:v>
                </c:pt>
                <c:pt idx="642">
                  <c:v>40.776699029126213</c:v>
                </c:pt>
                <c:pt idx="643">
                  <c:v>66.666666666666657</c:v>
                </c:pt>
                <c:pt idx="644">
                  <c:v>59.22330097087378</c:v>
                </c:pt>
                <c:pt idx="645">
                  <c:v>44.336569579288025</c:v>
                </c:pt>
                <c:pt idx="646">
                  <c:v>64.077669902912632</c:v>
                </c:pt>
                <c:pt idx="647">
                  <c:v>69.255663430420711</c:v>
                </c:pt>
                <c:pt idx="648">
                  <c:v>42.394822006472495</c:v>
                </c:pt>
                <c:pt idx="649">
                  <c:v>84.142394822006466</c:v>
                </c:pt>
                <c:pt idx="650">
                  <c:v>43.36569579288026</c:v>
                </c:pt>
                <c:pt idx="651">
                  <c:v>48.867313915857608</c:v>
                </c:pt>
                <c:pt idx="652">
                  <c:v>62.135922330097081</c:v>
                </c:pt>
                <c:pt idx="653">
                  <c:v>57.28155339805825</c:v>
                </c:pt>
                <c:pt idx="654">
                  <c:v>41.42394822006473</c:v>
                </c:pt>
                <c:pt idx="655">
                  <c:v>85.760517799352755</c:v>
                </c:pt>
                <c:pt idx="656">
                  <c:v>39.482200647249186</c:v>
                </c:pt>
                <c:pt idx="657">
                  <c:v>41.42394822006473</c:v>
                </c:pt>
                <c:pt idx="658">
                  <c:v>29.126213592233007</c:v>
                </c:pt>
                <c:pt idx="659">
                  <c:v>60.517799352750814</c:v>
                </c:pt>
                <c:pt idx="660">
                  <c:v>70.550161812297731</c:v>
                </c:pt>
                <c:pt idx="661">
                  <c:v>44.983818770226534</c:v>
                </c:pt>
                <c:pt idx="662">
                  <c:v>72.491909385113274</c:v>
                </c:pt>
                <c:pt idx="663">
                  <c:v>47.249190938511326</c:v>
                </c:pt>
                <c:pt idx="664">
                  <c:v>55.98705501618123</c:v>
                </c:pt>
                <c:pt idx="665">
                  <c:v>61.165048543689316</c:v>
                </c:pt>
                <c:pt idx="666">
                  <c:v>56.634304207119747</c:v>
                </c:pt>
                <c:pt idx="667">
                  <c:v>58.899676375404532</c:v>
                </c:pt>
                <c:pt idx="668">
                  <c:v>49.190938511326863</c:v>
                </c:pt>
                <c:pt idx="669">
                  <c:v>59.870550161812297</c:v>
                </c:pt>
                <c:pt idx="670">
                  <c:v>50.485436893203882</c:v>
                </c:pt>
                <c:pt idx="671">
                  <c:v>45.631067961165051</c:v>
                </c:pt>
                <c:pt idx="672">
                  <c:v>44.983818770226534</c:v>
                </c:pt>
                <c:pt idx="673">
                  <c:v>35.59870550161812</c:v>
                </c:pt>
                <c:pt idx="674">
                  <c:v>33.656957928802591</c:v>
                </c:pt>
                <c:pt idx="675">
                  <c:v>45.307443365695796</c:v>
                </c:pt>
                <c:pt idx="676">
                  <c:v>55.98705501618123</c:v>
                </c:pt>
                <c:pt idx="677">
                  <c:v>44.660194174757287</c:v>
                </c:pt>
                <c:pt idx="678">
                  <c:v>70.873786407766985</c:v>
                </c:pt>
                <c:pt idx="679">
                  <c:v>45.954692556634299</c:v>
                </c:pt>
                <c:pt idx="680">
                  <c:v>57.605177993527512</c:v>
                </c:pt>
                <c:pt idx="681">
                  <c:v>48.867313915857608</c:v>
                </c:pt>
                <c:pt idx="682">
                  <c:v>52.103559870550164</c:v>
                </c:pt>
                <c:pt idx="683">
                  <c:v>62.459546925566343</c:v>
                </c:pt>
                <c:pt idx="684">
                  <c:v>55.339805825242713</c:v>
                </c:pt>
                <c:pt idx="685">
                  <c:v>55.339805825242713</c:v>
                </c:pt>
                <c:pt idx="686">
                  <c:v>48.867313915857608</c:v>
                </c:pt>
                <c:pt idx="687">
                  <c:v>71.844660194174764</c:v>
                </c:pt>
                <c:pt idx="688">
                  <c:v>55.016181229773466</c:v>
                </c:pt>
                <c:pt idx="689">
                  <c:v>59.870550161812297</c:v>
                </c:pt>
                <c:pt idx="690">
                  <c:v>72.815533980582529</c:v>
                </c:pt>
                <c:pt idx="691">
                  <c:v>59.870550161812297</c:v>
                </c:pt>
                <c:pt idx="692">
                  <c:v>44.660194174757287</c:v>
                </c:pt>
                <c:pt idx="693">
                  <c:v>57.928802588996767</c:v>
                </c:pt>
                <c:pt idx="694">
                  <c:v>68.608414239482201</c:v>
                </c:pt>
                <c:pt idx="695">
                  <c:v>64.077669902912632</c:v>
                </c:pt>
                <c:pt idx="696">
                  <c:v>43.689320388349515</c:v>
                </c:pt>
                <c:pt idx="697">
                  <c:v>52.750809061488667</c:v>
                </c:pt>
                <c:pt idx="698">
                  <c:v>50.485436893203882</c:v>
                </c:pt>
                <c:pt idx="699">
                  <c:v>56.957928802588995</c:v>
                </c:pt>
                <c:pt idx="700">
                  <c:v>66.990291262135926</c:v>
                </c:pt>
                <c:pt idx="701">
                  <c:v>48.867313915857608</c:v>
                </c:pt>
                <c:pt idx="702">
                  <c:v>60.841423948220061</c:v>
                </c:pt>
                <c:pt idx="703">
                  <c:v>62.459546925566343</c:v>
                </c:pt>
                <c:pt idx="704">
                  <c:v>60.194174757281552</c:v>
                </c:pt>
                <c:pt idx="705">
                  <c:v>76.051779935275079</c:v>
                </c:pt>
                <c:pt idx="706">
                  <c:v>62.783171521035598</c:v>
                </c:pt>
                <c:pt idx="707">
                  <c:v>47.572815533980581</c:v>
                </c:pt>
                <c:pt idx="708">
                  <c:v>55.98705501618123</c:v>
                </c:pt>
                <c:pt idx="709">
                  <c:v>120.3883495145631</c:v>
                </c:pt>
                <c:pt idx="710">
                  <c:v>77.993527508090608</c:v>
                </c:pt>
                <c:pt idx="711">
                  <c:v>61.165048543689316</c:v>
                </c:pt>
                <c:pt idx="712">
                  <c:v>75.080906148867314</c:v>
                </c:pt>
                <c:pt idx="713">
                  <c:v>48.220064724919091</c:v>
                </c:pt>
                <c:pt idx="714">
                  <c:v>68.932038834951456</c:v>
                </c:pt>
                <c:pt idx="715">
                  <c:v>64.401294498381873</c:v>
                </c:pt>
                <c:pt idx="716">
                  <c:v>53.074433656957929</c:v>
                </c:pt>
                <c:pt idx="717">
                  <c:v>47.249190938511326</c:v>
                </c:pt>
                <c:pt idx="718">
                  <c:v>62.135922330097081</c:v>
                </c:pt>
                <c:pt idx="719">
                  <c:v>64.401294498381873</c:v>
                </c:pt>
                <c:pt idx="720">
                  <c:v>76.051779935275079</c:v>
                </c:pt>
                <c:pt idx="721">
                  <c:v>52.750809061488667</c:v>
                </c:pt>
                <c:pt idx="722">
                  <c:v>79.935275080906152</c:v>
                </c:pt>
                <c:pt idx="723">
                  <c:v>71.844660194174764</c:v>
                </c:pt>
                <c:pt idx="724">
                  <c:v>80.906148867313917</c:v>
                </c:pt>
                <c:pt idx="725">
                  <c:v>42.071197411003233</c:v>
                </c:pt>
                <c:pt idx="726">
                  <c:v>36.569579288025892</c:v>
                </c:pt>
                <c:pt idx="727">
                  <c:v>51.456310679611647</c:v>
                </c:pt>
                <c:pt idx="728">
                  <c:v>55.016181229773466</c:v>
                </c:pt>
                <c:pt idx="729">
                  <c:v>55.98705501618123</c:v>
                </c:pt>
                <c:pt idx="730">
                  <c:v>49.838187702265373</c:v>
                </c:pt>
                <c:pt idx="731">
                  <c:v>59.546925566343049</c:v>
                </c:pt>
                <c:pt idx="732">
                  <c:v>44.983818770226534</c:v>
                </c:pt>
                <c:pt idx="733">
                  <c:v>68.284789644012946</c:v>
                </c:pt>
                <c:pt idx="734">
                  <c:v>36.893203883495147</c:v>
                </c:pt>
                <c:pt idx="735">
                  <c:v>55.663430420711975</c:v>
                </c:pt>
                <c:pt idx="736">
                  <c:v>43.689320388349515</c:v>
                </c:pt>
                <c:pt idx="737">
                  <c:v>70.550161812297731</c:v>
                </c:pt>
                <c:pt idx="738">
                  <c:v>58.252427184466015</c:v>
                </c:pt>
                <c:pt idx="739">
                  <c:v>62.783171521035598</c:v>
                </c:pt>
                <c:pt idx="740">
                  <c:v>49.514563106796118</c:v>
                </c:pt>
                <c:pt idx="741">
                  <c:v>63.430420711974108</c:v>
                </c:pt>
                <c:pt idx="742">
                  <c:v>45.631067961165051</c:v>
                </c:pt>
                <c:pt idx="743">
                  <c:v>49.514563106796118</c:v>
                </c:pt>
                <c:pt idx="744">
                  <c:v>65.372168284789637</c:v>
                </c:pt>
                <c:pt idx="745">
                  <c:v>66.666666666666657</c:v>
                </c:pt>
                <c:pt idx="746">
                  <c:v>35.922330097087382</c:v>
                </c:pt>
                <c:pt idx="747">
                  <c:v>38.511326860841422</c:v>
                </c:pt>
                <c:pt idx="748">
                  <c:v>32.362459546925564</c:v>
                </c:pt>
                <c:pt idx="749">
                  <c:v>72.168284789644005</c:v>
                </c:pt>
                <c:pt idx="750">
                  <c:v>138.8349514563107</c:v>
                </c:pt>
                <c:pt idx="751">
                  <c:v>22.97734627831715</c:v>
                </c:pt>
                <c:pt idx="752">
                  <c:v>53.721682847896432</c:v>
                </c:pt>
                <c:pt idx="753">
                  <c:v>64.077669902912632</c:v>
                </c:pt>
                <c:pt idx="754">
                  <c:v>60.841423948220061</c:v>
                </c:pt>
                <c:pt idx="755">
                  <c:v>61.165048543689316</c:v>
                </c:pt>
                <c:pt idx="756">
                  <c:v>52.750809061488667</c:v>
                </c:pt>
                <c:pt idx="757">
                  <c:v>56.634304207119747</c:v>
                </c:pt>
                <c:pt idx="758">
                  <c:v>59.870550161812297</c:v>
                </c:pt>
                <c:pt idx="759">
                  <c:v>62.459546925566343</c:v>
                </c:pt>
                <c:pt idx="760">
                  <c:v>59.870550161812297</c:v>
                </c:pt>
                <c:pt idx="761">
                  <c:v>59.22330097087378</c:v>
                </c:pt>
                <c:pt idx="762">
                  <c:v>60.517799352750814</c:v>
                </c:pt>
                <c:pt idx="763">
                  <c:v>55.016181229773466</c:v>
                </c:pt>
                <c:pt idx="764">
                  <c:v>47.896440129449836</c:v>
                </c:pt>
                <c:pt idx="765">
                  <c:v>64.401294498381873</c:v>
                </c:pt>
                <c:pt idx="766">
                  <c:v>43.36569579288026</c:v>
                </c:pt>
                <c:pt idx="767">
                  <c:v>66.990291262135926</c:v>
                </c:pt>
                <c:pt idx="768">
                  <c:v>53.721682847896432</c:v>
                </c:pt>
                <c:pt idx="769">
                  <c:v>54.692556634304211</c:v>
                </c:pt>
                <c:pt idx="770">
                  <c:v>68.608414239482201</c:v>
                </c:pt>
                <c:pt idx="771">
                  <c:v>55.98705501618123</c:v>
                </c:pt>
                <c:pt idx="772">
                  <c:v>60.841423948220061</c:v>
                </c:pt>
                <c:pt idx="773">
                  <c:v>59.22330097087378</c:v>
                </c:pt>
                <c:pt idx="774">
                  <c:v>38.834951456310677</c:v>
                </c:pt>
                <c:pt idx="775">
                  <c:v>44.336569579288025</c:v>
                </c:pt>
                <c:pt idx="776">
                  <c:v>75.404530744336569</c:v>
                </c:pt>
                <c:pt idx="777">
                  <c:v>60.841423948220061</c:v>
                </c:pt>
                <c:pt idx="778">
                  <c:v>61.488673139158578</c:v>
                </c:pt>
                <c:pt idx="779">
                  <c:v>55.016181229773466</c:v>
                </c:pt>
                <c:pt idx="780">
                  <c:v>88.025889967637539</c:v>
                </c:pt>
                <c:pt idx="781">
                  <c:v>75.404530744336569</c:v>
                </c:pt>
                <c:pt idx="782">
                  <c:v>69.579288025889966</c:v>
                </c:pt>
                <c:pt idx="783">
                  <c:v>57.605177993527512</c:v>
                </c:pt>
                <c:pt idx="784">
                  <c:v>87.055016181229774</c:v>
                </c:pt>
                <c:pt idx="785">
                  <c:v>67.961165048543691</c:v>
                </c:pt>
                <c:pt idx="786">
                  <c:v>59.870550161812297</c:v>
                </c:pt>
                <c:pt idx="787">
                  <c:v>59.546925566343049</c:v>
                </c:pt>
                <c:pt idx="788">
                  <c:v>58.576051779935277</c:v>
                </c:pt>
                <c:pt idx="789">
                  <c:v>61.488673139158578</c:v>
                </c:pt>
                <c:pt idx="790">
                  <c:v>58.576051779935277</c:v>
                </c:pt>
                <c:pt idx="791">
                  <c:v>71.52103559870551</c:v>
                </c:pt>
                <c:pt idx="792">
                  <c:v>52.750809061488667</c:v>
                </c:pt>
                <c:pt idx="793">
                  <c:v>75.080906148867314</c:v>
                </c:pt>
                <c:pt idx="794">
                  <c:v>74.433656957928804</c:v>
                </c:pt>
                <c:pt idx="795">
                  <c:v>53.398058252427184</c:v>
                </c:pt>
                <c:pt idx="796">
                  <c:v>66.019417475728162</c:v>
                </c:pt>
                <c:pt idx="797">
                  <c:v>69.902912621359221</c:v>
                </c:pt>
                <c:pt idx="798">
                  <c:v>43.042071197411005</c:v>
                </c:pt>
                <c:pt idx="799">
                  <c:v>55.016181229773466</c:v>
                </c:pt>
                <c:pt idx="800">
                  <c:v>108.0906148867314</c:v>
                </c:pt>
                <c:pt idx="801">
                  <c:v>74.110032362459549</c:v>
                </c:pt>
                <c:pt idx="802">
                  <c:v>51.779935275080902</c:v>
                </c:pt>
                <c:pt idx="803">
                  <c:v>66.990291262135926</c:v>
                </c:pt>
                <c:pt idx="804">
                  <c:v>52.103559870550164</c:v>
                </c:pt>
                <c:pt idx="805">
                  <c:v>52.750809061488667</c:v>
                </c:pt>
                <c:pt idx="806">
                  <c:v>70.873786407766985</c:v>
                </c:pt>
                <c:pt idx="807">
                  <c:v>72.168284789644005</c:v>
                </c:pt>
                <c:pt idx="808">
                  <c:v>56.310679611650485</c:v>
                </c:pt>
                <c:pt idx="809">
                  <c:v>76.699029126213588</c:v>
                </c:pt>
                <c:pt idx="810">
                  <c:v>48.543689320388353</c:v>
                </c:pt>
                <c:pt idx="811">
                  <c:v>70.226537216828476</c:v>
                </c:pt>
                <c:pt idx="812">
                  <c:v>58.252427184466015</c:v>
                </c:pt>
                <c:pt idx="813">
                  <c:v>58.899676375404532</c:v>
                </c:pt>
                <c:pt idx="814">
                  <c:v>68.284789644012946</c:v>
                </c:pt>
                <c:pt idx="815">
                  <c:v>73.786407766990294</c:v>
                </c:pt>
                <c:pt idx="816">
                  <c:v>50.485436893203882</c:v>
                </c:pt>
                <c:pt idx="817">
                  <c:v>65.048543689320397</c:v>
                </c:pt>
                <c:pt idx="818">
                  <c:v>65.372168284789637</c:v>
                </c:pt>
                <c:pt idx="819">
                  <c:v>57.605177993527512</c:v>
                </c:pt>
                <c:pt idx="820">
                  <c:v>51.779935275080902</c:v>
                </c:pt>
                <c:pt idx="821">
                  <c:v>61.165048543689316</c:v>
                </c:pt>
                <c:pt idx="822">
                  <c:v>72.815533980582529</c:v>
                </c:pt>
                <c:pt idx="823">
                  <c:v>55.339805825242713</c:v>
                </c:pt>
                <c:pt idx="824">
                  <c:v>66.666666666666657</c:v>
                </c:pt>
                <c:pt idx="825">
                  <c:v>77.346278317152112</c:v>
                </c:pt>
                <c:pt idx="826">
                  <c:v>61.165048543689316</c:v>
                </c:pt>
                <c:pt idx="827">
                  <c:v>40.776699029126213</c:v>
                </c:pt>
                <c:pt idx="828">
                  <c:v>64.724919093851128</c:v>
                </c:pt>
                <c:pt idx="829">
                  <c:v>61.165048543689316</c:v>
                </c:pt>
                <c:pt idx="830">
                  <c:v>49.514563106796118</c:v>
                </c:pt>
                <c:pt idx="831">
                  <c:v>79.611650485436897</c:v>
                </c:pt>
                <c:pt idx="832">
                  <c:v>60.517799352750814</c:v>
                </c:pt>
                <c:pt idx="833">
                  <c:v>61.812297734627833</c:v>
                </c:pt>
                <c:pt idx="834">
                  <c:v>65.372168284789637</c:v>
                </c:pt>
                <c:pt idx="835">
                  <c:v>48.220064724919091</c:v>
                </c:pt>
                <c:pt idx="836">
                  <c:v>55.663430420711975</c:v>
                </c:pt>
                <c:pt idx="837">
                  <c:v>54.368932038834949</c:v>
                </c:pt>
                <c:pt idx="838">
                  <c:v>51.132686084142399</c:v>
                </c:pt>
                <c:pt idx="839">
                  <c:v>70.873786407766985</c:v>
                </c:pt>
                <c:pt idx="840">
                  <c:v>69.255663430420711</c:v>
                </c:pt>
                <c:pt idx="841">
                  <c:v>81.877022653721681</c:v>
                </c:pt>
                <c:pt idx="842">
                  <c:v>67.637540453074436</c:v>
                </c:pt>
                <c:pt idx="843">
                  <c:v>48.543689320388353</c:v>
                </c:pt>
                <c:pt idx="844">
                  <c:v>57.28155339805825</c:v>
                </c:pt>
                <c:pt idx="845">
                  <c:v>63.754045307443363</c:v>
                </c:pt>
                <c:pt idx="846">
                  <c:v>67.961165048543691</c:v>
                </c:pt>
                <c:pt idx="847">
                  <c:v>67.637540453074436</c:v>
                </c:pt>
                <c:pt idx="848">
                  <c:v>67.637540453074436</c:v>
                </c:pt>
                <c:pt idx="849">
                  <c:v>78.964401294498373</c:v>
                </c:pt>
                <c:pt idx="850">
                  <c:v>53.398058252427184</c:v>
                </c:pt>
                <c:pt idx="851">
                  <c:v>55.339805825242713</c:v>
                </c:pt>
                <c:pt idx="852">
                  <c:v>47.896440129449836</c:v>
                </c:pt>
                <c:pt idx="853">
                  <c:v>61.488673139158578</c:v>
                </c:pt>
                <c:pt idx="854">
                  <c:v>57.28155339805825</c:v>
                </c:pt>
                <c:pt idx="855">
                  <c:v>58.899676375404532</c:v>
                </c:pt>
                <c:pt idx="856">
                  <c:v>57.928802588996767</c:v>
                </c:pt>
                <c:pt idx="857">
                  <c:v>80.258899676375407</c:v>
                </c:pt>
                <c:pt idx="858">
                  <c:v>49.514563106796118</c:v>
                </c:pt>
                <c:pt idx="859">
                  <c:v>86.40776699029125</c:v>
                </c:pt>
                <c:pt idx="860">
                  <c:v>71.52103559870551</c:v>
                </c:pt>
                <c:pt idx="861">
                  <c:v>67.313915857605181</c:v>
                </c:pt>
                <c:pt idx="862">
                  <c:v>44.01294498381877</c:v>
                </c:pt>
                <c:pt idx="863">
                  <c:v>64.724919093851128</c:v>
                </c:pt>
                <c:pt idx="864">
                  <c:v>55.016181229773466</c:v>
                </c:pt>
                <c:pt idx="865">
                  <c:v>71.19741100323624</c:v>
                </c:pt>
                <c:pt idx="866">
                  <c:v>66.343042071197416</c:v>
                </c:pt>
                <c:pt idx="867">
                  <c:v>61.165048543689316</c:v>
                </c:pt>
                <c:pt idx="868">
                  <c:v>57.605177993527512</c:v>
                </c:pt>
                <c:pt idx="869">
                  <c:v>70.550161812297731</c:v>
                </c:pt>
                <c:pt idx="870">
                  <c:v>55.339805825242713</c:v>
                </c:pt>
                <c:pt idx="871">
                  <c:v>72.815533980582529</c:v>
                </c:pt>
                <c:pt idx="872">
                  <c:v>64.724919093851128</c:v>
                </c:pt>
                <c:pt idx="873">
                  <c:v>51.779935275080902</c:v>
                </c:pt>
                <c:pt idx="874">
                  <c:v>63.430420711974108</c:v>
                </c:pt>
                <c:pt idx="875">
                  <c:v>66.019417475728162</c:v>
                </c:pt>
                <c:pt idx="876">
                  <c:v>76.051779935275079</c:v>
                </c:pt>
                <c:pt idx="877">
                  <c:v>50.161812297734635</c:v>
                </c:pt>
                <c:pt idx="878">
                  <c:v>67.961165048543691</c:v>
                </c:pt>
                <c:pt idx="879">
                  <c:v>59.870550161812297</c:v>
                </c:pt>
                <c:pt idx="880">
                  <c:v>81.877022653721681</c:v>
                </c:pt>
                <c:pt idx="881">
                  <c:v>64.724919093851128</c:v>
                </c:pt>
                <c:pt idx="882">
                  <c:v>88.349514563106794</c:v>
                </c:pt>
                <c:pt idx="883">
                  <c:v>89.320388349514573</c:v>
                </c:pt>
                <c:pt idx="884">
                  <c:v>60.194174757281552</c:v>
                </c:pt>
                <c:pt idx="885">
                  <c:v>76.051779935275079</c:v>
                </c:pt>
                <c:pt idx="886">
                  <c:v>50.161812297734635</c:v>
                </c:pt>
                <c:pt idx="887">
                  <c:v>70.873786407766985</c:v>
                </c:pt>
                <c:pt idx="888">
                  <c:v>73.462783171521039</c:v>
                </c:pt>
                <c:pt idx="889">
                  <c:v>51.456310679611647</c:v>
                </c:pt>
                <c:pt idx="890">
                  <c:v>60.841423948220061</c:v>
                </c:pt>
                <c:pt idx="891">
                  <c:v>77.993527508090608</c:v>
                </c:pt>
                <c:pt idx="892">
                  <c:v>53.398058252427184</c:v>
                </c:pt>
                <c:pt idx="893">
                  <c:v>59.870550161812297</c:v>
                </c:pt>
                <c:pt idx="894">
                  <c:v>62.135922330097081</c:v>
                </c:pt>
                <c:pt idx="895">
                  <c:v>50.485436893203882</c:v>
                </c:pt>
                <c:pt idx="896">
                  <c:v>52.750809061488667</c:v>
                </c:pt>
                <c:pt idx="897">
                  <c:v>60.517799352750814</c:v>
                </c:pt>
                <c:pt idx="898">
                  <c:v>138.51132686084142</c:v>
                </c:pt>
                <c:pt idx="899">
                  <c:v>56.310679611650485</c:v>
                </c:pt>
                <c:pt idx="900">
                  <c:v>56.310679611650485</c:v>
                </c:pt>
                <c:pt idx="901">
                  <c:v>45.954692556634299</c:v>
                </c:pt>
                <c:pt idx="902">
                  <c:v>75.080906148867314</c:v>
                </c:pt>
                <c:pt idx="903">
                  <c:v>52.103559870550164</c:v>
                </c:pt>
                <c:pt idx="904">
                  <c:v>67.961165048543691</c:v>
                </c:pt>
                <c:pt idx="905">
                  <c:v>52.427184466019419</c:v>
                </c:pt>
                <c:pt idx="906">
                  <c:v>78.317152103559877</c:v>
                </c:pt>
                <c:pt idx="907">
                  <c:v>63.754045307443363</c:v>
                </c:pt>
                <c:pt idx="908">
                  <c:v>102.58899676375404</c:v>
                </c:pt>
                <c:pt idx="909">
                  <c:v>66.343042071197416</c:v>
                </c:pt>
                <c:pt idx="910">
                  <c:v>50.809061488673137</c:v>
                </c:pt>
                <c:pt idx="911">
                  <c:v>72.815533980582529</c:v>
                </c:pt>
                <c:pt idx="912">
                  <c:v>78.640776699029118</c:v>
                </c:pt>
                <c:pt idx="913">
                  <c:v>52.750809061488667</c:v>
                </c:pt>
                <c:pt idx="914">
                  <c:v>63.754045307443363</c:v>
                </c:pt>
                <c:pt idx="915">
                  <c:v>56.957928802588995</c:v>
                </c:pt>
                <c:pt idx="916">
                  <c:v>69.902912621359221</c:v>
                </c:pt>
                <c:pt idx="917">
                  <c:v>52.750809061488667</c:v>
                </c:pt>
                <c:pt idx="918">
                  <c:v>74.110032362459549</c:v>
                </c:pt>
                <c:pt idx="919">
                  <c:v>61.165048543689316</c:v>
                </c:pt>
                <c:pt idx="920">
                  <c:v>70.550161812297731</c:v>
                </c:pt>
                <c:pt idx="921">
                  <c:v>72.491909385113274</c:v>
                </c:pt>
                <c:pt idx="922">
                  <c:v>66.343042071197416</c:v>
                </c:pt>
                <c:pt idx="923">
                  <c:v>143.04207119741099</c:v>
                </c:pt>
                <c:pt idx="924">
                  <c:v>49.514563106796118</c:v>
                </c:pt>
                <c:pt idx="925">
                  <c:v>72.491909385113274</c:v>
                </c:pt>
                <c:pt idx="926">
                  <c:v>64.724919093851128</c:v>
                </c:pt>
                <c:pt idx="927">
                  <c:v>65.695792880258892</c:v>
                </c:pt>
                <c:pt idx="928">
                  <c:v>47.896440129449836</c:v>
                </c:pt>
                <c:pt idx="929">
                  <c:v>75.728155339805824</c:v>
                </c:pt>
                <c:pt idx="930">
                  <c:v>81.553398058252426</c:v>
                </c:pt>
                <c:pt idx="931">
                  <c:v>54.692556634304211</c:v>
                </c:pt>
                <c:pt idx="932">
                  <c:v>61.488673139158578</c:v>
                </c:pt>
                <c:pt idx="933">
                  <c:v>65.695792880258892</c:v>
                </c:pt>
                <c:pt idx="934">
                  <c:v>78.640776699029118</c:v>
                </c:pt>
                <c:pt idx="935">
                  <c:v>50.809061488673137</c:v>
                </c:pt>
                <c:pt idx="936">
                  <c:v>75.080906148867314</c:v>
                </c:pt>
                <c:pt idx="937">
                  <c:v>86.73139158576052</c:v>
                </c:pt>
                <c:pt idx="938">
                  <c:v>67.637540453074436</c:v>
                </c:pt>
                <c:pt idx="939">
                  <c:v>65.372168284789637</c:v>
                </c:pt>
                <c:pt idx="940">
                  <c:v>82.84789644012946</c:v>
                </c:pt>
                <c:pt idx="941">
                  <c:v>67.313915857605181</c:v>
                </c:pt>
                <c:pt idx="942">
                  <c:v>74.757281553398059</c:v>
                </c:pt>
                <c:pt idx="943">
                  <c:v>65.048543689320397</c:v>
                </c:pt>
                <c:pt idx="944">
                  <c:v>71.52103559870551</c:v>
                </c:pt>
                <c:pt idx="945">
                  <c:v>60.194174757281552</c:v>
                </c:pt>
                <c:pt idx="946">
                  <c:v>64.401294498381873</c:v>
                </c:pt>
                <c:pt idx="947">
                  <c:v>68.932038834951456</c:v>
                </c:pt>
                <c:pt idx="948">
                  <c:v>89.644012944983814</c:v>
                </c:pt>
                <c:pt idx="949">
                  <c:v>95.145631067961162</c:v>
                </c:pt>
                <c:pt idx="950">
                  <c:v>120.71197411003234</c:v>
                </c:pt>
                <c:pt idx="951">
                  <c:v>67.313915857605181</c:v>
                </c:pt>
                <c:pt idx="952">
                  <c:v>73.462783171521039</c:v>
                </c:pt>
                <c:pt idx="953">
                  <c:v>79.935275080906152</c:v>
                </c:pt>
                <c:pt idx="954">
                  <c:v>64.401294498381873</c:v>
                </c:pt>
                <c:pt idx="955">
                  <c:v>55.016181229773466</c:v>
                </c:pt>
                <c:pt idx="956">
                  <c:v>81.553398058252426</c:v>
                </c:pt>
                <c:pt idx="957">
                  <c:v>66.666666666666657</c:v>
                </c:pt>
                <c:pt idx="958">
                  <c:v>77.993527508090608</c:v>
                </c:pt>
                <c:pt idx="959">
                  <c:v>100</c:v>
                </c:pt>
                <c:pt idx="960">
                  <c:v>60.841423948220061</c:v>
                </c:pt>
                <c:pt idx="961">
                  <c:v>80.582524271844662</c:v>
                </c:pt>
                <c:pt idx="962">
                  <c:v>87.702265372168284</c:v>
                </c:pt>
                <c:pt idx="963">
                  <c:v>78.640776699029118</c:v>
                </c:pt>
                <c:pt idx="964">
                  <c:v>93.527508090614887</c:v>
                </c:pt>
                <c:pt idx="965">
                  <c:v>69.255663430420711</c:v>
                </c:pt>
                <c:pt idx="966">
                  <c:v>73.139158576051784</c:v>
                </c:pt>
                <c:pt idx="967">
                  <c:v>72.491909385113274</c:v>
                </c:pt>
                <c:pt idx="968">
                  <c:v>55.663430420711975</c:v>
                </c:pt>
                <c:pt idx="969">
                  <c:v>64.077669902912632</c:v>
                </c:pt>
                <c:pt idx="970">
                  <c:v>64.401294498381873</c:v>
                </c:pt>
                <c:pt idx="971">
                  <c:v>78.964401294498373</c:v>
                </c:pt>
                <c:pt idx="972">
                  <c:v>73.786407766990294</c:v>
                </c:pt>
                <c:pt idx="973">
                  <c:v>73.786407766990294</c:v>
                </c:pt>
                <c:pt idx="974">
                  <c:v>69.255663430420711</c:v>
                </c:pt>
                <c:pt idx="975">
                  <c:v>73.462783171521039</c:v>
                </c:pt>
                <c:pt idx="976">
                  <c:v>52.427184466019419</c:v>
                </c:pt>
                <c:pt idx="977">
                  <c:v>66.343042071197416</c:v>
                </c:pt>
                <c:pt idx="978">
                  <c:v>73.139158576051784</c:v>
                </c:pt>
              </c:numCache>
            </c:numRef>
          </c:yVal>
          <c:smooth val="0"/>
          <c:extLst>
            <c:ext xmlns:c16="http://schemas.microsoft.com/office/drawing/2014/chart" uri="{C3380CC4-5D6E-409C-BE32-E72D297353CC}">
              <c16:uniqueId val="{00000000-DD20-4FE2-AC6C-A819528F6DC1}"/>
            </c:ext>
          </c:extLst>
        </c:ser>
        <c:dLbls>
          <c:showLegendKey val="0"/>
          <c:showVal val="0"/>
          <c:showCatName val="0"/>
          <c:showSerName val="0"/>
          <c:showPercent val="0"/>
          <c:showBubbleSize val="0"/>
        </c:dLbls>
        <c:axId val="1203941152"/>
        <c:axId val="1203951232"/>
      </c:scatterChart>
      <c:valAx>
        <c:axId val="12039411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03951232"/>
        <c:crosses val="autoZero"/>
        <c:crossBetween val="midCat"/>
      </c:valAx>
      <c:valAx>
        <c:axId val="120395123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0394115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1" i="0" u="none" strike="noStrike" baseline="0">
                <a:solidFill>
                  <a:sysClr val="windowText" lastClr="000000"/>
                </a:solidFill>
              </a:rPr>
              <a:t>Maintenance(last) Intervals &amp; Emission Correlation</a:t>
            </a:r>
            <a:endParaRPr lang="tr-TR" b="1">
              <a:solidFill>
                <a:sysClr val="windowText" lastClr="000000"/>
              </a:solidFill>
            </a:endParaRPr>
          </a:p>
        </c:rich>
      </c:tx>
      <c:layout>
        <c:manualLayout>
          <c:xMode val="edge"/>
          <c:yMode val="edge"/>
          <c:x val="0.18319801335102934"/>
          <c:y val="0.144527811327218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pivot!$CO$3</c:f>
              <c:strCache>
                <c:ptCount val="1"/>
                <c:pt idx="0">
                  <c:v>time since last maintanence</c:v>
                </c:pt>
              </c:strCache>
            </c:strRef>
          </c:tx>
          <c:spPr>
            <a:ln w="28575" cap="rnd">
              <a:solidFill>
                <a:schemeClr val="accent1"/>
              </a:solidFill>
              <a:round/>
            </a:ln>
            <a:effectLst/>
          </c:spPr>
          <c:marker>
            <c:symbol val="none"/>
          </c:marker>
          <c:val>
            <c:numRef>
              <c:f>pivot!$CO$4:$CO$192</c:f>
              <c:numCache>
                <c:formatCode>General</c:formatCode>
                <c:ptCount val="18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116</c:v>
                </c:pt>
                <c:pt idx="115">
                  <c:v>117</c:v>
                </c:pt>
                <c:pt idx="116">
                  <c:v>118</c:v>
                </c:pt>
                <c:pt idx="117">
                  <c:v>119</c:v>
                </c:pt>
                <c:pt idx="118">
                  <c:v>120</c:v>
                </c:pt>
                <c:pt idx="119">
                  <c:v>121</c:v>
                </c:pt>
                <c:pt idx="120">
                  <c:v>122</c:v>
                </c:pt>
                <c:pt idx="121">
                  <c:v>123</c:v>
                </c:pt>
                <c:pt idx="122">
                  <c:v>124</c:v>
                </c:pt>
                <c:pt idx="123">
                  <c:v>125</c:v>
                </c:pt>
                <c:pt idx="124">
                  <c:v>126</c:v>
                </c:pt>
                <c:pt idx="125">
                  <c:v>127</c:v>
                </c:pt>
                <c:pt idx="126">
                  <c:v>129</c:v>
                </c:pt>
                <c:pt idx="127">
                  <c:v>130</c:v>
                </c:pt>
                <c:pt idx="128">
                  <c:v>131</c:v>
                </c:pt>
                <c:pt idx="129">
                  <c:v>132</c:v>
                </c:pt>
                <c:pt idx="130">
                  <c:v>133</c:v>
                </c:pt>
                <c:pt idx="131">
                  <c:v>134</c:v>
                </c:pt>
                <c:pt idx="132">
                  <c:v>135</c:v>
                </c:pt>
                <c:pt idx="133">
                  <c:v>136</c:v>
                </c:pt>
                <c:pt idx="134">
                  <c:v>137</c:v>
                </c:pt>
                <c:pt idx="135">
                  <c:v>140</c:v>
                </c:pt>
                <c:pt idx="136">
                  <c:v>141</c:v>
                </c:pt>
                <c:pt idx="137">
                  <c:v>142</c:v>
                </c:pt>
                <c:pt idx="138">
                  <c:v>143</c:v>
                </c:pt>
                <c:pt idx="139">
                  <c:v>144</c:v>
                </c:pt>
                <c:pt idx="140">
                  <c:v>145</c:v>
                </c:pt>
                <c:pt idx="141">
                  <c:v>146</c:v>
                </c:pt>
                <c:pt idx="142">
                  <c:v>147</c:v>
                </c:pt>
                <c:pt idx="143">
                  <c:v>148</c:v>
                </c:pt>
                <c:pt idx="144">
                  <c:v>149</c:v>
                </c:pt>
                <c:pt idx="145">
                  <c:v>150</c:v>
                </c:pt>
                <c:pt idx="146">
                  <c:v>151</c:v>
                </c:pt>
                <c:pt idx="147">
                  <c:v>152</c:v>
                </c:pt>
                <c:pt idx="148">
                  <c:v>154</c:v>
                </c:pt>
                <c:pt idx="149">
                  <c:v>156</c:v>
                </c:pt>
                <c:pt idx="150">
                  <c:v>158</c:v>
                </c:pt>
                <c:pt idx="151">
                  <c:v>159</c:v>
                </c:pt>
                <c:pt idx="152">
                  <c:v>160</c:v>
                </c:pt>
                <c:pt idx="153">
                  <c:v>161</c:v>
                </c:pt>
                <c:pt idx="154">
                  <c:v>162</c:v>
                </c:pt>
                <c:pt idx="155">
                  <c:v>163</c:v>
                </c:pt>
                <c:pt idx="156">
                  <c:v>164</c:v>
                </c:pt>
                <c:pt idx="157">
                  <c:v>165</c:v>
                </c:pt>
                <c:pt idx="158">
                  <c:v>166</c:v>
                </c:pt>
                <c:pt idx="159">
                  <c:v>168</c:v>
                </c:pt>
                <c:pt idx="160">
                  <c:v>169</c:v>
                </c:pt>
                <c:pt idx="161">
                  <c:v>170</c:v>
                </c:pt>
                <c:pt idx="162">
                  <c:v>172</c:v>
                </c:pt>
                <c:pt idx="163">
                  <c:v>173</c:v>
                </c:pt>
                <c:pt idx="164">
                  <c:v>176</c:v>
                </c:pt>
                <c:pt idx="165">
                  <c:v>177</c:v>
                </c:pt>
                <c:pt idx="166">
                  <c:v>178</c:v>
                </c:pt>
                <c:pt idx="167">
                  <c:v>179</c:v>
                </c:pt>
                <c:pt idx="168">
                  <c:v>180</c:v>
                </c:pt>
                <c:pt idx="169">
                  <c:v>183</c:v>
                </c:pt>
                <c:pt idx="170">
                  <c:v>185</c:v>
                </c:pt>
                <c:pt idx="171">
                  <c:v>187</c:v>
                </c:pt>
                <c:pt idx="172">
                  <c:v>188</c:v>
                </c:pt>
                <c:pt idx="173">
                  <c:v>189</c:v>
                </c:pt>
                <c:pt idx="174">
                  <c:v>191</c:v>
                </c:pt>
                <c:pt idx="175">
                  <c:v>195</c:v>
                </c:pt>
                <c:pt idx="176">
                  <c:v>196</c:v>
                </c:pt>
                <c:pt idx="177">
                  <c:v>197</c:v>
                </c:pt>
                <c:pt idx="178">
                  <c:v>198</c:v>
                </c:pt>
                <c:pt idx="179">
                  <c:v>199</c:v>
                </c:pt>
                <c:pt idx="180">
                  <c:v>200</c:v>
                </c:pt>
                <c:pt idx="181">
                  <c:v>203</c:v>
                </c:pt>
                <c:pt idx="182">
                  <c:v>204</c:v>
                </c:pt>
                <c:pt idx="183">
                  <c:v>205</c:v>
                </c:pt>
                <c:pt idx="184">
                  <c:v>207</c:v>
                </c:pt>
                <c:pt idx="185">
                  <c:v>208</c:v>
                </c:pt>
                <c:pt idx="186">
                  <c:v>209</c:v>
                </c:pt>
                <c:pt idx="187">
                  <c:v>210</c:v>
                </c:pt>
                <c:pt idx="188">
                  <c:v>220</c:v>
                </c:pt>
              </c:numCache>
            </c:numRef>
          </c:val>
          <c:smooth val="0"/>
          <c:extLst>
            <c:ext xmlns:c16="http://schemas.microsoft.com/office/drawing/2014/chart" uri="{C3380CC4-5D6E-409C-BE32-E72D297353CC}">
              <c16:uniqueId val="{00000000-09CB-45AB-A860-372496FDDE6C}"/>
            </c:ext>
          </c:extLst>
        </c:ser>
        <c:ser>
          <c:idx val="1"/>
          <c:order val="1"/>
          <c:tx>
            <c:strRef>
              <c:f>pivot!$CP$3</c:f>
              <c:strCache>
                <c:ptCount val="1"/>
                <c:pt idx="0">
                  <c:v>co2</c:v>
                </c:pt>
              </c:strCache>
            </c:strRef>
          </c:tx>
          <c:spPr>
            <a:ln w="28575" cap="rnd">
              <a:solidFill>
                <a:schemeClr val="accent2"/>
              </a:solidFill>
              <a:round/>
            </a:ln>
            <a:effectLst/>
          </c:spPr>
          <c:marker>
            <c:symbol val="none"/>
          </c:marker>
          <c:trendline>
            <c:spPr>
              <a:ln w="19050" cap="rnd">
                <a:solidFill>
                  <a:schemeClr val="tx1"/>
                </a:solidFill>
                <a:prstDash val="sysDot"/>
              </a:ln>
              <a:effectLst/>
            </c:spPr>
            <c:trendlineType val="linear"/>
            <c:dispRSqr val="0"/>
            <c:dispEq val="0"/>
          </c:trendline>
          <c:val>
            <c:numRef>
              <c:f>pivot!$CP$4:$CP$192</c:f>
              <c:numCache>
                <c:formatCode>0.00</c:formatCode>
                <c:ptCount val="189"/>
                <c:pt idx="0">
                  <c:v>36.326860841423944</c:v>
                </c:pt>
                <c:pt idx="1">
                  <c:v>30.960086299892126</c:v>
                </c:pt>
                <c:pt idx="2">
                  <c:v>22.33009708737864</c:v>
                </c:pt>
                <c:pt idx="3">
                  <c:v>31.643293779216108</c:v>
                </c:pt>
                <c:pt idx="4">
                  <c:v>24.01294498381877</c:v>
                </c:pt>
                <c:pt idx="5">
                  <c:v>35.783633841886271</c:v>
                </c:pt>
                <c:pt idx="6">
                  <c:v>31.634304207119737</c:v>
                </c:pt>
                <c:pt idx="7">
                  <c:v>37.243797195253507</c:v>
                </c:pt>
                <c:pt idx="8">
                  <c:v>25.026968716289108</c:v>
                </c:pt>
                <c:pt idx="9">
                  <c:v>36.529126213592228</c:v>
                </c:pt>
                <c:pt idx="10">
                  <c:v>39.967637540453083</c:v>
                </c:pt>
                <c:pt idx="11">
                  <c:v>28.025889967637539</c:v>
                </c:pt>
                <c:pt idx="12">
                  <c:v>31.310679611650489</c:v>
                </c:pt>
                <c:pt idx="13">
                  <c:v>24.110032362459549</c:v>
                </c:pt>
                <c:pt idx="14">
                  <c:v>27.346278317152102</c:v>
                </c:pt>
                <c:pt idx="15">
                  <c:v>27.249190938511322</c:v>
                </c:pt>
                <c:pt idx="16">
                  <c:v>40.169902912621353</c:v>
                </c:pt>
                <c:pt idx="17">
                  <c:v>24.01294498381877</c:v>
                </c:pt>
                <c:pt idx="18">
                  <c:v>33.090614886731387</c:v>
                </c:pt>
                <c:pt idx="19">
                  <c:v>41.835834068843781</c:v>
                </c:pt>
                <c:pt idx="20">
                  <c:v>43.185904350952896</c:v>
                </c:pt>
                <c:pt idx="21">
                  <c:v>44.498381877022645</c:v>
                </c:pt>
                <c:pt idx="22">
                  <c:v>41.146555709662508</c:v>
                </c:pt>
                <c:pt idx="23">
                  <c:v>43.042071197411012</c:v>
                </c:pt>
                <c:pt idx="24">
                  <c:v>33.980582524271838</c:v>
                </c:pt>
                <c:pt idx="25">
                  <c:v>22.384034519956852</c:v>
                </c:pt>
                <c:pt idx="26">
                  <c:v>41.477885652642932</c:v>
                </c:pt>
                <c:pt idx="27">
                  <c:v>39.199029126213588</c:v>
                </c:pt>
                <c:pt idx="28">
                  <c:v>31.807674526121129</c:v>
                </c:pt>
                <c:pt idx="29">
                  <c:v>32.200647249190943</c:v>
                </c:pt>
                <c:pt idx="30">
                  <c:v>44.228694714131613</c:v>
                </c:pt>
                <c:pt idx="31">
                  <c:v>25.961884214311397</c:v>
                </c:pt>
                <c:pt idx="32">
                  <c:v>42.394822006472495</c:v>
                </c:pt>
                <c:pt idx="33">
                  <c:v>27.292340884573896</c:v>
                </c:pt>
                <c:pt idx="34">
                  <c:v>20.873786407766993</c:v>
                </c:pt>
                <c:pt idx="35">
                  <c:v>35.355987055016179</c:v>
                </c:pt>
                <c:pt idx="36">
                  <c:v>34.535367545076284</c:v>
                </c:pt>
                <c:pt idx="37">
                  <c:v>40.884573894282632</c:v>
                </c:pt>
                <c:pt idx="38">
                  <c:v>41.765551959726707</c:v>
                </c:pt>
                <c:pt idx="39">
                  <c:v>31.715210355987054</c:v>
                </c:pt>
                <c:pt idx="40">
                  <c:v>38.565264293419638</c:v>
                </c:pt>
                <c:pt idx="41">
                  <c:v>35.059331175836029</c:v>
                </c:pt>
                <c:pt idx="42">
                  <c:v>34.01294498381877</c:v>
                </c:pt>
                <c:pt idx="43">
                  <c:v>33.441208198489754</c:v>
                </c:pt>
                <c:pt idx="44">
                  <c:v>38.57016769638129</c:v>
                </c:pt>
                <c:pt idx="45">
                  <c:v>43.980582524271846</c:v>
                </c:pt>
                <c:pt idx="46">
                  <c:v>46.156957928802584</c:v>
                </c:pt>
                <c:pt idx="47">
                  <c:v>36.610032362459549</c:v>
                </c:pt>
                <c:pt idx="48">
                  <c:v>40.158870255957638</c:v>
                </c:pt>
                <c:pt idx="49">
                  <c:v>32.750809061488681</c:v>
                </c:pt>
                <c:pt idx="50">
                  <c:v>44.660194174757279</c:v>
                </c:pt>
                <c:pt idx="51">
                  <c:v>41.868932038834956</c:v>
                </c:pt>
                <c:pt idx="52">
                  <c:v>40.938511326860834</c:v>
                </c:pt>
                <c:pt idx="53">
                  <c:v>34.466019417475728</c:v>
                </c:pt>
                <c:pt idx="54">
                  <c:v>29.773462783171524</c:v>
                </c:pt>
                <c:pt idx="55">
                  <c:v>42.071197411003233</c:v>
                </c:pt>
                <c:pt idx="56">
                  <c:v>39.644012944983814</c:v>
                </c:pt>
                <c:pt idx="57">
                  <c:v>41.921832213094341</c:v>
                </c:pt>
                <c:pt idx="58">
                  <c:v>31.585760517799354</c:v>
                </c:pt>
                <c:pt idx="59">
                  <c:v>35.876098012020343</c:v>
                </c:pt>
                <c:pt idx="60">
                  <c:v>45.376791493296345</c:v>
                </c:pt>
                <c:pt idx="61">
                  <c:v>47.846651730146874</c:v>
                </c:pt>
                <c:pt idx="62">
                  <c:v>40.668824163969795</c:v>
                </c:pt>
                <c:pt idx="63">
                  <c:v>45.995145631067956</c:v>
                </c:pt>
                <c:pt idx="64">
                  <c:v>42.502696871628906</c:v>
                </c:pt>
                <c:pt idx="65">
                  <c:v>47.968356706220789</c:v>
                </c:pt>
                <c:pt idx="66">
                  <c:v>29.311141932501151</c:v>
                </c:pt>
                <c:pt idx="67">
                  <c:v>44.606256742179077</c:v>
                </c:pt>
                <c:pt idx="68">
                  <c:v>39.522653721682843</c:v>
                </c:pt>
                <c:pt idx="69">
                  <c:v>45.469255663430417</c:v>
                </c:pt>
                <c:pt idx="70">
                  <c:v>47.747074931540951</c:v>
                </c:pt>
                <c:pt idx="71">
                  <c:v>55.048543689320375</c:v>
                </c:pt>
                <c:pt idx="72">
                  <c:v>44.714131607335496</c:v>
                </c:pt>
                <c:pt idx="73">
                  <c:v>46.019417475728154</c:v>
                </c:pt>
                <c:pt idx="74">
                  <c:v>45.954692556634306</c:v>
                </c:pt>
                <c:pt idx="75">
                  <c:v>51.410078594544608</c:v>
                </c:pt>
                <c:pt idx="76">
                  <c:v>55.533980582524272</c:v>
                </c:pt>
                <c:pt idx="77">
                  <c:v>48.72348076231571</c:v>
                </c:pt>
                <c:pt idx="78">
                  <c:v>42.920711974110027</c:v>
                </c:pt>
                <c:pt idx="79">
                  <c:v>52.508090614886733</c:v>
                </c:pt>
                <c:pt idx="80">
                  <c:v>30.258899676375403</c:v>
                </c:pt>
                <c:pt idx="81">
                  <c:v>41.693635382955769</c:v>
                </c:pt>
                <c:pt idx="82">
                  <c:v>44.719035010297141</c:v>
                </c:pt>
                <c:pt idx="83">
                  <c:v>46.709816612729242</c:v>
                </c:pt>
                <c:pt idx="84">
                  <c:v>51.132686084142392</c:v>
                </c:pt>
                <c:pt idx="85">
                  <c:v>34.245366284201232</c:v>
                </c:pt>
                <c:pt idx="86">
                  <c:v>44.886731391585769</c:v>
                </c:pt>
                <c:pt idx="87">
                  <c:v>38.576051779935277</c:v>
                </c:pt>
                <c:pt idx="88">
                  <c:v>50.121359223300971</c:v>
                </c:pt>
                <c:pt idx="89">
                  <c:v>38.673139158576056</c:v>
                </c:pt>
                <c:pt idx="90">
                  <c:v>46.33225458468177</c:v>
                </c:pt>
                <c:pt idx="91">
                  <c:v>59.466019417475735</c:v>
                </c:pt>
                <c:pt idx="92">
                  <c:v>43.365695792880253</c:v>
                </c:pt>
                <c:pt idx="93">
                  <c:v>40.372168284789645</c:v>
                </c:pt>
                <c:pt idx="94">
                  <c:v>57.065803667745421</c:v>
                </c:pt>
                <c:pt idx="95">
                  <c:v>48.478964401294505</c:v>
                </c:pt>
                <c:pt idx="96">
                  <c:v>52.872168284789645</c:v>
                </c:pt>
                <c:pt idx="97">
                  <c:v>51.348435814455236</c:v>
                </c:pt>
                <c:pt idx="98">
                  <c:v>68.478964401294505</c:v>
                </c:pt>
                <c:pt idx="99">
                  <c:v>50.947757743874249</c:v>
                </c:pt>
                <c:pt idx="100">
                  <c:v>49.773462783171524</c:v>
                </c:pt>
                <c:pt idx="101">
                  <c:v>56.634304207119747</c:v>
                </c:pt>
                <c:pt idx="102">
                  <c:v>64.817383263985207</c:v>
                </c:pt>
                <c:pt idx="103">
                  <c:v>50.017979144192729</c:v>
                </c:pt>
                <c:pt idx="104">
                  <c:v>63.969795037756199</c:v>
                </c:pt>
                <c:pt idx="105">
                  <c:v>49.150485436893206</c:v>
                </c:pt>
                <c:pt idx="106">
                  <c:v>38.834951456310677</c:v>
                </c:pt>
                <c:pt idx="107">
                  <c:v>48.774849745723529</c:v>
                </c:pt>
                <c:pt idx="108">
                  <c:v>49.083063646170444</c:v>
                </c:pt>
                <c:pt idx="109">
                  <c:v>63.807982740021572</c:v>
                </c:pt>
                <c:pt idx="110">
                  <c:v>49.784250269687163</c:v>
                </c:pt>
                <c:pt idx="111">
                  <c:v>55.879180151024812</c:v>
                </c:pt>
                <c:pt idx="112">
                  <c:v>51.496763754045311</c:v>
                </c:pt>
                <c:pt idx="113">
                  <c:v>45.550161812297731</c:v>
                </c:pt>
                <c:pt idx="114">
                  <c:v>56.148867313915858</c:v>
                </c:pt>
                <c:pt idx="115">
                  <c:v>53.559870550161804</c:v>
                </c:pt>
                <c:pt idx="116">
                  <c:v>73.786407766990294</c:v>
                </c:pt>
                <c:pt idx="117">
                  <c:v>69.579288025889966</c:v>
                </c:pt>
                <c:pt idx="118">
                  <c:v>61.165048543689316</c:v>
                </c:pt>
                <c:pt idx="119">
                  <c:v>43.689320388349508</c:v>
                </c:pt>
                <c:pt idx="120">
                  <c:v>43.14994606256743</c:v>
                </c:pt>
                <c:pt idx="121">
                  <c:v>50.993989828941281</c:v>
                </c:pt>
                <c:pt idx="122">
                  <c:v>53.398058252427177</c:v>
                </c:pt>
                <c:pt idx="123">
                  <c:v>61.165048543689316</c:v>
                </c:pt>
                <c:pt idx="124">
                  <c:v>68.284789644012946</c:v>
                </c:pt>
                <c:pt idx="125">
                  <c:v>32.362459546925564</c:v>
                </c:pt>
                <c:pt idx="126">
                  <c:v>33.009708737864074</c:v>
                </c:pt>
                <c:pt idx="127">
                  <c:v>28.802588996763756</c:v>
                </c:pt>
                <c:pt idx="128">
                  <c:v>61.719833564493761</c:v>
                </c:pt>
                <c:pt idx="129">
                  <c:v>60.970873786407765</c:v>
                </c:pt>
                <c:pt idx="130">
                  <c:v>44.336569579288025</c:v>
                </c:pt>
                <c:pt idx="131">
                  <c:v>46.278317152103547</c:v>
                </c:pt>
                <c:pt idx="132">
                  <c:v>57.605177993527519</c:v>
                </c:pt>
                <c:pt idx="133">
                  <c:v>71.682847896440137</c:v>
                </c:pt>
                <c:pt idx="134">
                  <c:v>50.323624595469255</c:v>
                </c:pt>
                <c:pt idx="135">
                  <c:v>46.601941747572809</c:v>
                </c:pt>
                <c:pt idx="136">
                  <c:v>45.631067961165051</c:v>
                </c:pt>
                <c:pt idx="137">
                  <c:v>63.646170442286945</c:v>
                </c:pt>
                <c:pt idx="138">
                  <c:v>71.844660194174764</c:v>
                </c:pt>
                <c:pt idx="139">
                  <c:v>41.909385113268605</c:v>
                </c:pt>
                <c:pt idx="140">
                  <c:v>68.932038834951456</c:v>
                </c:pt>
                <c:pt idx="141">
                  <c:v>51.86084142394823</c:v>
                </c:pt>
                <c:pt idx="142">
                  <c:v>62.297734627831716</c:v>
                </c:pt>
                <c:pt idx="143">
                  <c:v>53.829557713052857</c:v>
                </c:pt>
                <c:pt idx="144">
                  <c:v>75.566343042071196</c:v>
                </c:pt>
                <c:pt idx="145">
                  <c:v>50.64724919093851</c:v>
                </c:pt>
                <c:pt idx="146">
                  <c:v>63.430420711974108</c:v>
                </c:pt>
                <c:pt idx="147">
                  <c:v>49.595469255663431</c:v>
                </c:pt>
                <c:pt idx="148">
                  <c:v>52.427184466019426</c:v>
                </c:pt>
                <c:pt idx="149">
                  <c:v>66.990291262135926</c:v>
                </c:pt>
                <c:pt idx="150">
                  <c:v>71.628910463861914</c:v>
                </c:pt>
                <c:pt idx="151">
                  <c:v>58.252427184466015</c:v>
                </c:pt>
                <c:pt idx="152">
                  <c:v>46.925566343042071</c:v>
                </c:pt>
                <c:pt idx="153">
                  <c:v>63.430420711974108</c:v>
                </c:pt>
                <c:pt idx="154">
                  <c:v>61.920172599784252</c:v>
                </c:pt>
                <c:pt idx="155">
                  <c:v>63.430420711974108</c:v>
                </c:pt>
                <c:pt idx="156">
                  <c:v>51.132686084142392</c:v>
                </c:pt>
                <c:pt idx="157">
                  <c:v>59.546925566343042</c:v>
                </c:pt>
                <c:pt idx="158">
                  <c:v>83.656957928802598</c:v>
                </c:pt>
                <c:pt idx="159">
                  <c:v>69.579288025889966</c:v>
                </c:pt>
                <c:pt idx="160">
                  <c:v>76.051779935275079</c:v>
                </c:pt>
                <c:pt idx="161">
                  <c:v>56.634304207119747</c:v>
                </c:pt>
                <c:pt idx="162">
                  <c:v>63.538295577130533</c:v>
                </c:pt>
                <c:pt idx="163">
                  <c:v>67.152103559870554</c:v>
                </c:pt>
                <c:pt idx="164">
                  <c:v>44.336569579288025</c:v>
                </c:pt>
                <c:pt idx="165">
                  <c:v>40.291262135922324</c:v>
                </c:pt>
                <c:pt idx="166">
                  <c:v>70.873786407766985</c:v>
                </c:pt>
                <c:pt idx="167">
                  <c:v>37.540453074433657</c:v>
                </c:pt>
                <c:pt idx="168">
                  <c:v>86.73139158576052</c:v>
                </c:pt>
                <c:pt idx="169">
                  <c:v>60.517799352750814</c:v>
                </c:pt>
                <c:pt idx="170">
                  <c:v>80.258899676375407</c:v>
                </c:pt>
                <c:pt idx="171">
                  <c:v>80.258899676375407</c:v>
                </c:pt>
                <c:pt idx="172">
                  <c:v>76.051779935275079</c:v>
                </c:pt>
                <c:pt idx="173">
                  <c:v>72.491909385113274</c:v>
                </c:pt>
                <c:pt idx="174">
                  <c:v>72.491909385113274</c:v>
                </c:pt>
                <c:pt idx="175">
                  <c:v>60.194174757281552</c:v>
                </c:pt>
                <c:pt idx="176">
                  <c:v>85.760517799352755</c:v>
                </c:pt>
                <c:pt idx="177">
                  <c:v>87.702265372168284</c:v>
                </c:pt>
                <c:pt idx="178">
                  <c:v>61.812297734627826</c:v>
                </c:pt>
                <c:pt idx="179">
                  <c:v>64.401294498381873</c:v>
                </c:pt>
                <c:pt idx="180">
                  <c:v>42.394822006472495</c:v>
                </c:pt>
                <c:pt idx="181">
                  <c:v>55.663430420711975</c:v>
                </c:pt>
                <c:pt idx="182">
                  <c:v>95.145631067961162</c:v>
                </c:pt>
                <c:pt idx="183">
                  <c:v>69.902912621359221</c:v>
                </c:pt>
                <c:pt idx="184">
                  <c:v>79.935275080906152</c:v>
                </c:pt>
                <c:pt idx="185">
                  <c:v>93.527508090614887</c:v>
                </c:pt>
                <c:pt idx="186">
                  <c:v>75.404530744336569</c:v>
                </c:pt>
                <c:pt idx="187">
                  <c:v>59.22330097087378</c:v>
                </c:pt>
                <c:pt idx="188">
                  <c:v>62.783171521035598</c:v>
                </c:pt>
              </c:numCache>
            </c:numRef>
          </c:val>
          <c:smooth val="0"/>
          <c:extLst>
            <c:ext xmlns:c16="http://schemas.microsoft.com/office/drawing/2014/chart" uri="{C3380CC4-5D6E-409C-BE32-E72D297353CC}">
              <c16:uniqueId val="{00000001-09CB-45AB-A860-372496FDDE6C}"/>
            </c:ext>
          </c:extLst>
        </c:ser>
        <c:dLbls>
          <c:showLegendKey val="0"/>
          <c:showVal val="0"/>
          <c:showCatName val="0"/>
          <c:showSerName val="0"/>
          <c:showPercent val="0"/>
          <c:showBubbleSize val="0"/>
        </c:dLbls>
        <c:smooth val="0"/>
        <c:axId val="1508758704"/>
        <c:axId val="1508755344"/>
      </c:lineChart>
      <c:catAx>
        <c:axId val="150875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08755344"/>
        <c:crosses val="autoZero"/>
        <c:auto val="1"/>
        <c:lblAlgn val="ctr"/>
        <c:lblOffset val="100"/>
        <c:noMultiLvlLbl val="0"/>
      </c:catAx>
      <c:valAx>
        <c:axId val="1508755344"/>
        <c:scaling>
          <c:orientation val="minMax"/>
          <c:max val="25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08758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clusteredColumn" uniqueId="{DBC5E912-E17D-4325-98B8-E669AF333150}">
          <cx:spPr>
            <a:solidFill>
              <a:srgbClr val="D95448"/>
            </a:solidFill>
            <a:ln>
              <a:noFill/>
            </a:ln>
          </cx:spPr>
          <cx:dataLabels>
            <cx:txPr>
              <a:bodyPr spcFirstLastPara="1" vertOverflow="ellipsis" horzOverflow="overflow" wrap="square" lIns="0" tIns="0" rIns="0" bIns="0" anchor="ctr" anchorCtr="1"/>
              <a:lstStyle/>
              <a:p>
                <a:pPr algn="ctr" rtl="0">
                  <a:defRPr sz="950" baseline="0">
                    <a:solidFill>
                      <a:sysClr val="windowText" lastClr="000000"/>
                    </a:solidFill>
                  </a:defRPr>
                </a:pPr>
                <a:endParaRPr lang="tr-TR" sz="950" b="0" i="0" u="none" strike="noStrike" baseline="0">
                  <a:solidFill>
                    <a:sysClr val="windowText" lastClr="000000"/>
                  </a:solidFill>
                  <a:latin typeface="Calibri" panose="020F0502020204030204"/>
                </a:endParaRPr>
              </a:p>
            </cx:txPr>
            <cx:dataLabel idx="0">
              <cx:txPr>
                <a:bodyPr spcFirstLastPara="1" vertOverflow="ellipsis" horzOverflow="overflow" wrap="square" lIns="0" tIns="0" rIns="0" bIns="0" anchor="ctr" anchorCtr="1"/>
                <a:lstStyle/>
                <a:p>
                  <a:pPr algn="ctr" rtl="0">
                    <a:defRPr sz="950" baseline="0"/>
                  </a:pPr>
                  <a:r>
                    <a:rPr lang="tr-TR" sz="950" b="0" i="0" u="none" strike="noStrike" baseline="0">
                      <a:solidFill>
                        <a:sysClr val="windowText" lastClr="000000"/>
                      </a:solidFill>
                      <a:latin typeface="Calibri" panose="020F0502020204030204"/>
                    </a:rPr>
                    <a:t>3583629186</a:t>
                  </a:r>
                </a:p>
              </cx:txPr>
            </cx:dataLabel>
            <cx:dataLabel idx="1">
              <cx:txPr>
                <a:bodyPr spcFirstLastPara="1" vertOverflow="ellipsis" horzOverflow="overflow" wrap="square" lIns="0" tIns="0" rIns="0" bIns="0" anchor="ctr" anchorCtr="1"/>
                <a:lstStyle/>
                <a:p>
                  <a:pPr algn="ctr" rtl="0">
                    <a:defRPr sz="950" baseline="0"/>
                  </a:pPr>
                  <a:r>
                    <a:rPr lang="tr-TR" sz="950" b="0" i="0" u="none" strike="noStrike" baseline="0">
                      <a:solidFill>
                        <a:sysClr val="windowText" lastClr="000000"/>
                      </a:solidFill>
                      <a:latin typeface="Calibri" panose="020F0502020204030204"/>
                    </a:rPr>
                    <a:t>3458211525</a:t>
                  </a:r>
                </a:p>
              </cx:txPr>
            </cx:dataLabel>
            <cx:dataLabel idx="2">
              <cx:txPr>
                <a:bodyPr spcFirstLastPara="1" vertOverflow="ellipsis" horzOverflow="overflow" wrap="square" lIns="0" tIns="0" rIns="0" bIns="0" anchor="ctr" anchorCtr="1"/>
                <a:lstStyle/>
                <a:p>
                  <a:pPr algn="ctr" rtl="0">
                    <a:defRPr sz="950" baseline="0"/>
                  </a:pPr>
                  <a:r>
                    <a:rPr lang="tr-TR" sz="950" b="0" i="0" u="none" strike="noStrike" baseline="0">
                      <a:solidFill>
                        <a:sysClr val="windowText" lastClr="000000"/>
                      </a:solidFill>
                      <a:latin typeface="Calibri" panose="020F0502020204030204"/>
                    </a:rPr>
                    <a:t>3315373569</a:t>
                  </a:r>
                </a:p>
              </cx:txPr>
            </cx:dataLabel>
            <cx:dataLabel idx="3">
              <cx:txPr>
                <a:bodyPr spcFirstLastPara="1" vertOverflow="ellipsis" horzOverflow="overflow" wrap="square" lIns="0" tIns="0" rIns="0" bIns="0" anchor="ctr" anchorCtr="1"/>
                <a:lstStyle/>
                <a:p>
                  <a:pPr algn="ctr" rtl="0">
                    <a:defRPr sz="950" baseline="0"/>
                  </a:pPr>
                  <a:r>
                    <a:rPr lang="tr-TR" sz="950" b="0" i="0" u="none" strike="noStrike" baseline="0">
                      <a:solidFill>
                        <a:sysClr val="windowText" lastClr="000000"/>
                      </a:solidFill>
                      <a:latin typeface="Calibri" panose="020F0502020204030204"/>
                    </a:rPr>
                    <a:t>3269552101</a:t>
                  </a:r>
                </a:p>
              </cx:txPr>
            </cx:dataLabel>
            <cx:dataLabel idx="4">
              <cx:txPr>
                <a:bodyPr spcFirstLastPara="1" vertOverflow="ellipsis" horzOverflow="overflow" wrap="square" lIns="0" tIns="0" rIns="0" bIns="0" anchor="ctr" anchorCtr="1"/>
                <a:lstStyle/>
                <a:p>
                  <a:pPr algn="ctr" rtl="0">
                    <a:defRPr sz="950" baseline="0"/>
                  </a:pPr>
                  <a:r>
                    <a:rPr lang="tr-TR" sz="950" b="0" i="0" u="none" strike="noStrike" baseline="0">
                      <a:solidFill>
                        <a:sysClr val="windowText" lastClr="000000"/>
                      </a:solidFill>
                      <a:latin typeface="Calibri" panose="020F0502020204030204"/>
                    </a:rPr>
                    <a:t>3099304239</a:t>
                  </a:r>
                </a:p>
              </cx:txPr>
            </cx:dataLabel>
          </cx:dataLabels>
          <cx:dataId val="0"/>
          <cx:layoutPr>
            <cx:aggregation/>
          </cx:layoutPr>
          <cx:axisId val="1"/>
        </cx:series>
        <cx:series layoutId="paretoLine" ownerIdx="0" uniqueId="{8F6AB2B4-419A-47ED-90EB-BA78F73254DE}">
          <cx:spPr>
            <a:ln w="41275">
              <a:solidFill>
                <a:srgbClr val="452D1F"/>
              </a:solidFill>
            </a:ln>
          </cx:spPr>
          <cx:axisId val="2"/>
        </cx:series>
      </cx:plotAreaRegion>
      <cx:axis id="0">
        <cx:catScaling gapWidth="0.600000024"/>
        <cx:tickLabels/>
        <cx:txPr>
          <a:bodyPr spcFirstLastPara="1" vertOverflow="ellipsis" horzOverflow="overflow" wrap="square" lIns="0" tIns="0" rIns="0" bIns="0" anchor="ctr" anchorCtr="1"/>
          <a:lstStyle/>
          <a:p>
            <a:pPr algn="ctr" rtl="0">
              <a:defRPr sz="1050" baseline="0">
                <a:solidFill>
                  <a:schemeClr val="tx1"/>
                </a:solidFill>
              </a:defRPr>
            </a:pPr>
            <a:endParaRPr lang="tr-TR" sz="1050" b="0" i="0" u="none" strike="noStrike" baseline="0">
              <a:solidFill>
                <a:schemeClr val="tx1"/>
              </a:solidFill>
              <a:latin typeface="Calibri" panose="020F0502020204030204"/>
            </a:endParaRPr>
          </a:p>
        </cx:txPr>
      </cx:axis>
      <cx:axis id="1">
        <cx:valScaling/>
        <cx:title>
          <cx:tx>
            <cx:txData>
              <cx:v>Total Maintenance Cost</cx:v>
            </cx:txData>
          </cx:tx>
          <cx:txPr>
            <a:bodyPr spcFirstLastPara="1" vertOverflow="ellipsis" horzOverflow="overflow" wrap="square" lIns="0" tIns="0" rIns="0" bIns="0" anchor="ctr" anchorCtr="1"/>
            <a:lstStyle/>
            <a:p>
              <a:pPr algn="ctr" rtl="0">
                <a:defRPr/>
              </a:pPr>
              <a:r>
                <a:rPr lang="tr-TR" sz="1400" b="1" i="0" u="none" strike="noStrike" baseline="0">
                  <a:solidFill>
                    <a:sysClr val="windowText" lastClr="000000"/>
                  </a:solidFill>
                  <a:latin typeface="Calibri" panose="020F0502020204030204"/>
                </a:rPr>
                <a:t>Total Maintenance Cost</a:t>
              </a:r>
            </a:p>
          </cx:txPr>
        </cx:title>
        <cx:tickLabels/>
        <cx:numFmt formatCode="$#,##0.00" sourceLinked="0"/>
        <cx:txPr>
          <a:bodyPr spcFirstLastPara="1" vertOverflow="ellipsis" horzOverflow="overflow" wrap="square" lIns="0" tIns="0" rIns="0" bIns="0" anchor="ctr" anchorCtr="1"/>
          <a:lstStyle/>
          <a:p>
            <a:pPr algn="ctr" rtl="0">
              <a:defRPr sz="1200" baseline="0">
                <a:solidFill>
                  <a:schemeClr val="tx1"/>
                </a:solidFill>
              </a:defRPr>
            </a:pPr>
            <a:endParaRPr lang="tr-TR" sz="1200" b="0" i="0" u="none" strike="noStrike" baseline="0">
              <a:solidFill>
                <a:schemeClr val="tx1"/>
              </a:solidFill>
              <a:latin typeface="Calibri" panose="020F0502020204030204"/>
            </a:endParaRPr>
          </a:p>
        </cx:txPr>
      </cx:axis>
      <cx:axis id="2">
        <cx:valScaling max="1" min="0"/>
        <cx:units unit="percentage"/>
        <cx:tickLabels/>
        <cx:txPr>
          <a:bodyPr spcFirstLastPara="1" vertOverflow="ellipsis" horzOverflow="overflow" wrap="square" lIns="0" tIns="0" rIns="0" bIns="0" anchor="ctr" anchorCtr="1"/>
          <a:lstStyle/>
          <a:p>
            <a:pPr algn="ctr" rtl="0">
              <a:defRPr sz="1200" baseline="0">
                <a:solidFill>
                  <a:schemeClr val="tx1"/>
                </a:solidFill>
              </a:defRPr>
            </a:pPr>
            <a:endParaRPr lang="tr-TR" sz="1200" b="0" i="0" u="none" strike="noStrike" baseline="0">
              <a:solidFill>
                <a:schemeClr val="tx1"/>
              </a:solidFill>
              <a:latin typeface="Calibri" panose="020F0502020204030204"/>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data id="1">
      <cx:strDim type="cat">
        <cx:f>_xlchart.v1.2</cx:f>
      </cx:strDim>
      <cx:numDim type="val">
        <cx:f>_xlchart.v1.6</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lang="tr-TR"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Risk Score Frequency Distribution</a:t>
            </a:r>
            <a:endParaRPr kumimoji="0" lang="tr-TR" sz="1400" b="1" i="0" u="none" strike="noStrike" kern="1200" cap="none" spc="0" normalizeH="0" baseline="0" noProof="0">
              <a:ln>
                <a:noFill/>
              </a:ln>
              <a:solidFill>
                <a:sysClr val="windowText" lastClr="000000"/>
              </a:solidFill>
              <a:effectLst/>
              <a:uLnTx/>
              <a:uFillTx/>
              <a:latin typeface="Calibri" panose="020F0502020204030204"/>
            </a:endParaRPr>
          </a:p>
        </cx:rich>
      </cx:tx>
    </cx:title>
    <cx:plotArea>
      <cx:plotAreaRegion>
        <cx:series layoutId="clusteredColumn" uniqueId="{9B6F2104-9789-4860-B082-0BC90FF1AE94}" formatIdx="0">
          <cx:tx>
            <cx:txData>
              <cx:f>_xlchart.v1.3</cx:f>
              <cx:v>riskscore</cx:v>
            </cx:txData>
          </cx:tx>
          <cx:dataId val="0"/>
          <cx:layoutPr>
            <cx:aggregation/>
          </cx:layoutPr>
          <cx:axisId val="1"/>
        </cx:series>
        <cx:series layoutId="paretoLine" ownerIdx="0" uniqueId="{C52DA081-5A32-4C56-A13D-8CD5C25C6EAF}" formatIdx="1">
          <cx:axisId val="2"/>
        </cx:series>
        <cx:series layoutId="clusteredColumn" hidden="1" uniqueId="{A334EA99-7BB3-443E-8756-A1A518AF3A84}" formatIdx="2">
          <cx:tx>
            <cx:txData>
              <cx:f>_xlchart.v1.5</cx:f>
              <cx:v>eşikdeğeri</cx:v>
            </cx:txData>
          </cx:tx>
          <cx:dataId val="1"/>
          <cx:layoutPr>
            <cx:aggregation/>
          </cx:layoutPr>
          <cx:axisId val="1"/>
        </cx:series>
        <cx:series layoutId="paretoLine" ownerIdx="2" uniqueId="{CF24DF72-732A-479A-8AC6-AFB031ADE1CC}" formatIdx="3">
          <cx:axisId val="2"/>
        </cx:series>
      </cx:plotAreaRegion>
      <cx:axis id="0">
        <cx:catScaling gapWidth="2.19000006"/>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18" Type="http://schemas.openxmlformats.org/officeDocument/2006/relationships/hyperlink" Target="#dash1!A1"/><Relationship Id="rId26" Type="http://schemas.openxmlformats.org/officeDocument/2006/relationships/image" Target="../media/image19.png"/><Relationship Id="rId3" Type="http://schemas.openxmlformats.org/officeDocument/2006/relationships/chart" Target="../charts/chart1.xml"/><Relationship Id="rId21" Type="http://schemas.openxmlformats.org/officeDocument/2006/relationships/image" Target="../media/image15.png"/><Relationship Id="rId7" Type="http://schemas.openxmlformats.org/officeDocument/2006/relationships/image" Target="../media/image6.svg"/><Relationship Id="rId12" Type="http://schemas.openxmlformats.org/officeDocument/2006/relationships/chart" Target="../charts/chart2.xml"/><Relationship Id="rId17" Type="http://schemas.openxmlformats.org/officeDocument/2006/relationships/hyperlink" Target="#dash2!A1"/><Relationship Id="rId25" Type="http://schemas.openxmlformats.org/officeDocument/2006/relationships/image" Target="../media/image18.sv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4.svg"/><Relationship Id="rId29"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24" Type="http://schemas.openxmlformats.org/officeDocument/2006/relationships/image" Target="../media/image17.png"/><Relationship Id="rId32" Type="http://schemas.openxmlformats.org/officeDocument/2006/relationships/image" Target="../media/image24.svg"/><Relationship Id="rId5" Type="http://schemas.openxmlformats.org/officeDocument/2006/relationships/image" Target="../media/image4.svg"/><Relationship Id="rId15" Type="http://schemas.openxmlformats.org/officeDocument/2006/relationships/image" Target="../media/image11.png"/><Relationship Id="rId23" Type="http://schemas.openxmlformats.org/officeDocument/2006/relationships/hyperlink" Target="#'dash 3'!A1"/><Relationship Id="rId28" Type="http://schemas.openxmlformats.org/officeDocument/2006/relationships/hyperlink" Target="#dash4!A1"/><Relationship Id="rId10" Type="http://schemas.openxmlformats.org/officeDocument/2006/relationships/image" Target="../media/image9.png"/><Relationship Id="rId19" Type="http://schemas.openxmlformats.org/officeDocument/2006/relationships/image" Target="../media/image13.png"/><Relationship Id="rId31" Type="http://schemas.openxmlformats.org/officeDocument/2006/relationships/image" Target="../media/image23.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 Id="rId22" Type="http://schemas.openxmlformats.org/officeDocument/2006/relationships/image" Target="../media/image16.svg"/><Relationship Id="rId27" Type="http://schemas.openxmlformats.org/officeDocument/2006/relationships/image" Target="../media/image20.svg"/><Relationship Id="rId30" Type="http://schemas.openxmlformats.org/officeDocument/2006/relationships/image" Target="../media/image22.svg"/></Relationships>
</file>

<file path=xl/drawings/_rels/drawing2.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hyperlink" Target="#'dash 3'!A1"/><Relationship Id="rId18" Type="http://schemas.openxmlformats.org/officeDocument/2006/relationships/hyperlink" Target="#dash4!A1"/><Relationship Id="rId3" Type="http://schemas.openxmlformats.org/officeDocument/2006/relationships/image" Target="../media/image25.png"/><Relationship Id="rId7" Type="http://schemas.openxmlformats.org/officeDocument/2006/relationships/chart" Target="../charts/chart6.xml"/><Relationship Id="rId12" Type="http://schemas.openxmlformats.org/officeDocument/2006/relationships/image" Target="../media/image32.svg"/><Relationship Id="rId17" Type="http://schemas.openxmlformats.org/officeDocument/2006/relationships/image" Target="../media/image36.svg"/><Relationship Id="rId2" Type="http://schemas.openxmlformats.org/officeDocument/2006/relationships/chart" Target="../charts/chart5.xml"/><Relationship Id="rId16" Type="http://schemas.openxmlformats.org/officeDocument/2006/relationships/image" Target="../media/image35.png"/><Relationship Id="rId20" Type="http://schemas.openxmlformats.org/officeDocument/2006/relationships/image" Target="../media/image38.svg"/><Relationship Id="rId1" Type="http://schemas.openxmlformats.org/officeDocument/2006/relationships/hyperlink" Target="#dash1!A1"/><Relationship Id="rId6" Type="http://schemas.openxmlformats.org/officeDocument/2006/relationships/image" Target="../media/image28.svg"/><Relationship Id="rId11" Type="http://schemas.openxmlformats.org/officeDocument/2006/relationships/image" Target="../media/image31.png"/><Relationship Id="rId5" Type="http://schemas.openxmlformats.org/officeDocument/2006/relationships/image" Target="../media/image27.png"/><Relationship Id="rId15" Type="http://schemas.openxmlformats.org/officeDocument/2006/relationships/image" Target="../media/image34.svg"/><Relationship Id="rId10" Type="http://schemas.openxmlformats.org/officeDocument/2006/relationships/hyperlink" Target="#dash2!A1"/><Relationship Id="rId19" Type="http://schemas.openxmlformats.org/officeDocument/2006/relationships/image" Target="../media/image37.png"/><Relationship Id="rId4" Type="http://schemas.openxmlformats.org/officeDocument/2006/relationships/image" Target="../media/image26.svg"/><Relationship Id="rId9" Type="http://schemas.openxmlformats.org/officeDocument/2006/relationships/image" Target="../media/image30.svg"/><Relationship Id="rId14" Type="http://schemas.openxmlformats.org/officeDocument/2006/relationships/image" Target="../media/image3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30.svg"/><Relationship Id="rId18" Type="http://schemas.openxmlformats.org/officeDocument/2006/relationships/image" Target="../media/image35.png"/><Relationship Id="rId3" Type="http://schemas.openxmlformats.org/officeDocument/2006/relationships/image" Target="../media/image34.svg"/><Relationship Id="rId21" Type="http://schemas.openxmlformats.org/officeDocument/2006/relationships/image" Target="../media/image43.svg"/><Relationship Id="rId7" Type="http://schemas.microsoft.com/office/2014/relationships/chartEx" Target="../charts/chartEx2.xml"/><Relationship Id="rId12" Type="http://schemas.openxmlformats.org/officeDocument/2006/relationships/image" Target="../media/image29.png"/><Relationship Id="rId17" Type="http://schemas.openxmlformats.org/officeDocument/2006/relationships/image" Target="../media/image40.svg"/><Relationship Id="rId2" Type="http://schemas.openxmlformats.org/officeDocument/2006/relationships/image" Target="../media/image33.png"/><Relationship Id="rId16" Type="http://schemas.openxmlformats.org/officeDocument/2006/relationships/image" Target="../media/image39.png"/><Relationship Id="rId20" Type="http://schemas.openxmlformats.org/officeDocument/2006/relationships/image" Target="../media/image42.png"/><Relationship Id="rId1" Type="http://schemas.openxmlformats.org/officeDocument/2006/relationships/hyperlink" Target="#'dash 3'!A1"/><Relationship Id="rId6" Type="http://schemas.microsoft.com/office/2014/relationships/chartEx" Target="../charts/chartEx1.xml"/><Relationship Id="rId11" Type="http://schemas.openxmlformats.org/officeDocument/2006/relationships/hyperlink" Target="#dash1!A1"/><Relationship Id="rId5" Type="http://schemas.openxmlformats.org/officeDocument/2006/relationships/hyperlink" Target="#dash2!A1"/><Relationship Id="rId15" Type="http://schemas.openxmlformats.org/officeDocument/2006/relationships/image" Target="../media/image26.svg"/><Relationship Id="rId10" Type="http://schemas.openxmlformats.org/officeDocument/2006/relationships/chart" Target="../charts/chart9.xml"/><Relationship Id="rId19" Type="http://schemas.openxmlformats.org/officeDocument/2006/relationships/image" Target="../media/image41.svg"/><Relationship Id="rId4" Type="http://schemas.openxmlformats.org/officeDocument/2006/relationships/hyperlink" Target="#dash4!A1"/><Relationship Id="rId9" Type="http://schemas.openxmlformats.org/officeDocument/2006/relationships/chart" Target="../charts/chart8.xml"/><Relationship Id="rId14" Type="http://schemas.openxmlformats.org/officeDocument/2006/relationships/image" Target="../media/image25.png"/></Relationships>
</file>

<file path=xl/drawings/_rels/drawing4.xml.rels><?xml version="1.0" encoding="UTF-8" standalone="yes"?>
<Relationships xmlns="http://schemas.openxmlformats.org/package/2006/relationships"><Relationship Id="rId8" Type="http://schemas.openxmlformats.org/officeDocument/2006/relationships/hyperlink" Target="#dash4!A1"/><Relationship Id="rId13" Type="http://schemas.openxmlformats.org/officeDocument/2006/relationships/chart" Target="../charts/chart15.xml"/><Relationship Id="rId18" Type="http://schemas.openxmlformats.org/officeDocument/2006/relationships/image" Target="../media/image48.svg"/><Relationship Id="rId26" Type="http://schemas.openxmlformats.org/officeDocument/2006/relationships/image" Target="../media/image52.png"/><Relationship Id="rId3" Type="http://schemas.openxmlformats.org/officeDocument/2006/relationships/chart" Target="../charts/chart12.xml"/><Relationship Id="rId21" Type="http://schemas.openxmlformats.org/officeDocument/2006/relationships/image" Target="../media/image26.svg"/><Relationship Id="rId7" Type="http://schemas.openxmlformats.org/officeDocument/2006/relationships/hyperlink" Target="#'dash 3'!A1"/><Relationship Id="rId12" Type="http://schemas.openxmlformats.org/officeDocument/2006/relationships/image" Target="../media/image45.svg"/><Relationship Id="rId17" Type="http://schemas.openxmlformats.org/officeDocument/2006/relationships/image" Target="../media/image29.png"/><Relationship Id="rId25" Type="http://schemas.openxmlformats.org/officeDocument/2006/relationships/image" Target="../media/image51.svg"/><Relationship Id="rId2" Type="http://schemas.openxmlformats.org/officeDocument/2006/relationships/chart" Target="../charts/chart11.xml"/><Relationship Id="rId16" Type="http://schemas.openxmlformats.org/officeDocument/2006/relationships/hyperlink" Target="#dash1!A1"/><Relationship Id="rId20" Type="http://schemas.openxmlformats.org/officeDocument/2006/relationships/image" Target="../media/image25.png"/><Relationship Id="rId1" Type="http://schemas.openxmlformats.org/officeDocument/2006/relationships/chart" Target="../charts/chart10.xml"/><Relationship Id="rId6" Type="http://schemas.openxmlformats.org/officeDocument/2006/relationships/chart" Target="../charts/chart14.xml"/><Relationship Id="rId11" Type="http://schemas.openxmlformats.org/officeDocument/2006/relationships/image" Target="../media/image35.png"/><Relationship Id="rId24" Type="http://schemas.openxmlformats.org/officeDocument/2006/relationships/image" Target="../media/image50.png"/><Relationship Id="rId5" Type="http://schemas.openxmlformats.org/officeDocument/2006/relationships/chart" Target="../charts/chart13.xml"/><Relationship Id="rId15" Type="http://schemas.openxmlformats.org/officeDocument/2006/relationships/image" Target="../media/image47.svg"/><Relationship Id="rId23" Type="http://schemas.openxmlformats.org/officeDocument/2006/relationships/image" Target="../media/image49.svg"/><Relationship Id="rId10" Type="http://schemas.openxmlformats.org/officeDocument/2006/relationships/image" Target="../media/image44.svg"/><Relationship Id="rId19" Type="http://schemas.openxmlformats.org/officeDocument/2006/relationships/hyperlink" Target="#dash2!A1"/><Relationship Id="rId4" Type="http://schemas.microsoft.com/office/2014/relationships/chartEx" Target="../charts/chartEx3.xml"/><Relationship Id="rId9" Type="http://schemas.openxmlformats.org/officeDocument/2006/relationships/image" Target="../media/image37.png"/><Relationship Id="rId14" Type="http://schemas.openxmlformats.org/officeDocument/2006/relationships/image" Target="../media/image46.png"/><Relationship Id="rId22" Type="http://schemas.openxmlformats.org/officeDocument/2006/relationships/image" Target="../media/image33.png"/><Relationship Id="rId27" Type="http://schemas.openxmlformats.org/officeDocument/2006/relationships/image" Target="../media/image53.svg"/></Relationships>
</file>

<file path=xl/drawings/drawing1.xml><?xml version="1.0" encoding="utf-8"?>
<xdr:wsDr xmlns:xdr="http://schemas.openxmlformats.org/drawingml/2006/spreadsheetDrawing" xmlns:a="http://schemas.openxmlformats.org/drawingml/2006/main">
  <xdr:twoCellAnchor>
    <xdr:from>
      <xdr:col>3</xdr:col>
      <xdr:colOff>28023</xdr:colOff>
      <xdr:row>0</xdr:row>
      <xdr:rowOff>100925</xdr:rowOff>
    </xdr:from>
    <xdr:to>
      <xdr:col>20</xdr:col>
      <xdr:colOff>126756</xdr:colOff>
      <xdr:row>7</xdr:row>
      <xdr:rowOff>111967</xdr:rowOff>
    </xdr:to>
    <xdr:sp macro="" textlink="">
      <xdr:nvSpPr>
        <xdr:cNvPr id="7" name="Rectangle: Rounded Corners 6">
          <a:extLst>
            <a:ext uri="{FF2B5EF4-FFF2-40B4-BE49-F238E27FC236}">
              <a16:creationId xmlns:a16="http://schemas.microsoft.com/office/drawing/2014/main" id="{0A744C9F-FE1E-4D13-B41E-08F184A98657}"/>
            </a:ext>
            <a:ext uri="{147F2762-F138-4A5C-976F-8EAC2B608ADB}">
              <a16:predDERef xmlns:a16="http://schemas.microsoft.com/office/drawing/2014/main" pred="{6C71FC2A-9EE8-619E-B455-0C7BFFB71E9F}"/>
            </a:ext>
          </a:extLst>
        </xdr:cNvPr>
        <xdr:cNvSpPr/>
      </xdr:nvSpPr>
      <xdr:spPr>
        <a:xfrm>
          <a:off x="1950341" y="100925"/>
          <a:ext cx="11572029" cy="1283928"/>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tx1"/>
              </a:solidFill>
              <a:latin typeface="+mn-lt"/>
              <a:ea typeface="+mn-lt"/>
              <a:cs typeface="+mn-lt"/>
            </a:rPr>
            <a:t>Machine Reliability &amp; Performance Analytics</a:t>
          </a:r>
        </a:p>
      </xdr:txBody>
    </xdr:sp>
    <xdr:clientData/>
  </xdr:twoCellAnchor>
  <xdr:twoCellAnchor>
    <xdr:from>
      <xdr:col>16</xdr:col>
      <xdr:colOff>537705</xdr:colOff>
      <xdr:row>27</xdr:row>
      <xdr:rowOff>120239</xdr:rowOff>
    </xdr:from>
    <xdr:to>
      <xdr:col>20</xdr:col>
      <xdr:colOff>104317</xdr:colOff>
      <xdr:row>35</xdr:row>
      <xdr:rowOff>177452</xdr:rowOff>
    </xdr:to>
    <xdr:sp macro="" textlink="">
      <xdr:nvSpPr>
        <xdr:cNvPr id="37" name="Rectangle: Rounded Corners 36">
          <a:extLst>
            <a:ext uri="{FF2B5EF4-FFF2-40B4-BE49-F238E27FC236}">
              <a16:creationId xmlns:a16="http://schemas.microsoft.com/office/drawing/2014/main" id="{4D91307C-7EFD-5F0F-7CEA-6A3EA20D5AB2}"/>
            </a:ext>
          </a:extLst>
        </xdr:cNvPr>
        <xdr:cNvSpPr/>
      </xdr:nvSpPr>
      <xdr:spPr>
        <a:xfrm>
          <a:off x="11388376" y="5052362"/>
          <a:ext cx="2134448" cy="151858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0</xdr:colOff>
      <xdr:row>18</xdr:row>
      <xdr:rowOff>159058</xdr:rowOff>
    </xdr:from>
    <xdr:to>
      <xdr:col>10</xdr:col>
      <xdr:colOff>496585</xdr:colOff>
      <xdr:row>36</xdr:row>
      <xdr:rowOff>32658</xdr:rowOff>
    </xdr:to>
    <xdr:sp macro="" textlink="">
      <xdr:nvSpPr>
        <xdr:cNvPr id="51" name="Rectangle: Rounded Corners 50">
          <a:extLst>
            <a:ext uri="{FF2B5EF4-FFF2-40B4-BE49-F238E27FC236}">
              <a16:creationId xmlns:a16="http://schemas.microsoft.com/office/drawing/2014/main" id="{C4B92096-7469-FD70-60C7-A5AC0BDAFFF4}"/>
            </a:ext>
          </a:extLst>
        </xdr:cNvPr>
        <xdr:cNvSpPr/>
      </xdr:nvSpPr>
      <xdr:spPr>
        <a:xfrm>
          <a:off x="1926771" y="3490087"/>
          <a:ext cx="4992385" cy="320462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16</xdr:col>
      <xdr:colOff>625028</xdr:colOff>
      <xdr:row>10</xdr:row>
      <xdr:rowOff>75317</xdr:rowOff>
    </xdr:from>
    <xdr:to>
      <xdr:col>20</xdr:col>
      <xdr:colOff>103295</xdr:colOff>
      <xdr:row>16</xdr:row>
      <xdr:rowOff>67012</xdr:rowOff>
    </xdr:to>
    <xdr:sp macro="" textlink="">
      <xdr:nvSpPr>
        <xdr:cNvPr id="18" name="Rectangle: Rounded Corners 17">
          <a:extLst>
            <a:ext uri="{FF2B5EF4-FFF2-40B4-BE49-F238E27FC236}">
              <a16:creationId xmlns:a16="http://schemas.microsoft.com/office/drawing/2014/main" id="{FF369AA6-CC78-BEB4-724D-97D64DF10CA7}"/>
            </a:ext>
          </a:extLst>
        </xdr:cNvPr>
        <xdr:cNvSpPr/>
      </xdr:nvSpPr>
      <xdr:spPr>
        <a:xfrm>
          <a:off x="11416853" y="1885067"/>
          <a:ext cx="2030967" cy="1077545"/>
        </a:xfrm>
        <a:prstGeom prst="roundRect">
          <a:avLst/>
        </a:prstGeom>
        <a:solidFill>
          <a:srgbClr val="B6C6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tr-TR" sz="1100"/>
        </a:p>
        <a:p>
          <a:pPr algn="ctr"/>
          <a:endParaRPr lang="tr-TR" sz="1100"/>
        </a:p>
        <a:p>
          <a:pPr algn="ctr"/>
          <a:r>
            <a:rPr lang="tr-TR" sz="1400" b="1">
              <a:solidFill>
                <a:schemeClr val="tx1"/>
              </a:solidFill>
            </a:rPr>
            <a:t>Criticality</a:t>
          </a:r>
          <a:r>
            <a:rPr lang="tr-TR" sz="1400" b="1" baseline="0">
              <a:solidFill>
                <a:schemeClr val="tx1"/>
              </a:solidFill>
            </a:rPr>
            <a:t> Ratio</a:t>
          </a:r>
          <a:endParaRPr lang="tr-TR" sz="1400" b="1">
            <a:solidFill>
              <a:schemeClr val="tx1"/>
            </a:solidFill>
          </a:endParaRPr>
        </a:p>
      </xdr:txBody>
    </xdr:sp>
    <xdr:clientData/>
  </xdr:twoCellAnchor>
  <xdr:twoCellAnchor>
    <xdr:from>
      <xdr:col>14</xdr:col>
      <xdr:colOff>124311</xdr:colOff>
      <xdr:row>10</xdr:row>
      <xdr:rowOff>75317</xdr:rowOff>
    </xdr:from>
    <xdr:to>
      <xdr:col>16</xdr:col>
      <xdr:colOff>293305</xdr:colOff>
      <xdr:row>16</xdr:row>
      <xdr:rowOff>67012</xdr:rowOff>
    </xdr:to>
    <xdr:sp macro="" textlink="">
      <xdr:nvSpPr>
        <xdr:cNvPr id="17" name="Rectangle: Rounded Corners 16">
          <a:extLst>
            <a:ext uri="{FF2B5EF4-FFF2-40B4-BE49-F238E27FC236}">
              <a16:creationId xmlns:a16="http://schemas.microsoft.com/office/drawing/2014/main" id="{3D7DAE72-76D5-D859-AF4C-47929FB73C51}"/>
            </a:ext>
          </a:extLst>
        </xdr:cNvPr>
        <xdr:cNvSpPr/>
      </xdr:nvSpPr>
      <xdr:spPr>
        <a:xfrm>
          <a:off x="9044966" y="1914627"/>
          <a:ext cx="2028011" cy="1095282"/>
        </a:xfrm>
        <a:prstGeom prst="roundRect">
          <a:avLst/>
        </a:prstGeom>
        <a:solidFill>
          <a:srgbClr val="B6C6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tr-TR" sz="1100"/>
        </a:p>
        <a:p>
          <a:pPr algn="ctr"/>
          <a:endParaRPr lang="tr-TR" sz="1100"/>
        </a:p>
        <a:p>
          <a:pPr algn="ctr"/>
          <a:r>
            <a:rPr lang="tr-TR" sz="1400" b="1">
              <a:solidFill>
                <a:schemeClr val="tx1"/>
              </a:solidFill>
            </a:rPr>
            <a:t>Average</a:t>
          </a:r>
          <a:r>
            <a:rPr lang="tr-TR" sz="1400" b="1" baseline="0">
              <a:solidFill>
                <a:schemeClr val="tx1"/>
              </a:solidFill>
            </a:rPr>
            <a:t> of MachineAge</a:t>
          </a:r>
          <a:endParaRPr lang="tr-TR" sz="1400" b="1">
            <a:solidFill>
              <a:schemeClr val="tx1"/>
            </a:solidFill>
          </a:endParaRPr>
        </a:p>
      </xdr:txBody>
    </xdr:sp>
    <xdr:clientData/>
  </xdr:twoCellAnchor>
  <xdr:twoCellAnchor>
    <xdr:from>
      <xdr:col>10</xdr:col>
      <xdr:colOff>295270</xdr:colOff>
      <xdr:row>10</xdr:row>
      <xdr:rowOff>75317</xdr:rowOff>
    </xdr:from>
    <xdr:to>
      <xdr:col>13</xdr:col>
      <xdr:colOff>411712</xdr:colOff>
      <xdr:row>16</xdr:row>
      <xdr:rowOff>67012</xdr:rowOff>
    </xdr:to>
    <xdr:sp macro="" textlink="">
      <xdr:nvSpPr>
        <xdr:cNvPr id="21" name="Rectangle: Rounded Corners 20">
          <a:extLst>
            <a:ext uri="{FF2B5EF4-FFF2-40B4-BE49-F238E27FC236}">
              <a16:creationId xmlns:a16="http://schemas.microsoft.com/office/drawing/2014/main" id="{0A4FDFC5-D65B-866A-84D4-83341CAE70DE}"/>
            </a:ext>
          </a:extLst>
        </xdr:cNvPr>
        <xdr:cNvSpPr/>
      </xdr:nvSpPr>
      <xdr:spPr>
        <a:xfrm>
          <a:off x="6667167" y="1914627"/>
          <a:ext cx="2028011" cy="1095282"/>
        </a:xfrm>
        <a:prstGeom prst="roundRect">
          <a:avLst/>
        </a:prstGeom>
        <a:solidFill>
          <a:srgbClr val="B6C6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tr-TR" sz="1100"/>
        </a:p>
        <a:p>
          <a:pPr algn="ctr"/>
          <a:endParaRPr lang="tr-TR" sz="1100"/>
        </a:p>
        <a:p>
          <a:pPr algn="ctr"/>
          <a:r>
            <a:rPr lang="tr-TR" sz="1400" b="1" baseline="0">
              <a:solidFill>
                <a:schemeClr val="tx1"/>
              </a:solidFill>
            </a:rPr>
            <a:t>Average of FailureCount</a:t>
          </a:r>
          <a:endParaRPr lang="tr-TR" sz="1400" b="1">
            <a:solidFill>
              <a:schemeClr val="tx1"/>
            </a:solidFill>
          </a:endParaRPr>
        </a:p>
      </xdr:txBody>
    </xdr:sp>
    <xdr:clientData/>
  </xdr:twoCellAnchor>
  <xdr:twoCellAnchor>
    <xdr:from>
      <xdr:col>6</xdr:col>
      <xdr:colOff>466230</xdr:colOff>
      <xdr:row>10</xdr:row>
      <xdr:rowOff>75317</xdr:rowOff>
    </xdr:from>
    <xdr:to>
      <xdr:col>9</xdr:col>
      <xdr:colOff>582672</xdr:colOff>
      <xdr:row>16</xdr:row>
      <xdr:rowOff>67012</xdr:rowOff>
    </xdr:to>
    <xdr:sp macro="" textlink="">
      <xdr:nvSpPr>
        <xdr:cNvPr id="20" name="Rectangle: Rounded Corners 19">
          <a:extLst>
            <a:ext uri="{FF2B5EF4-FFF2-40B4-BE49-F238E27FC236}">
              <a16:creationId xmlns:a16="http://schemas.microsoft.com/office/drawing/2014/main" id="{E138BDC9-8AF7-ED5A-225B-3DD267A03BE0}"/>
            </a:ext>
          </a:extLst>
        </xdr:cNvPr>
        <xdr:cNvSpPr/>
      </xdr:nvSpPr>
      <xdr:spPr>
        <a:xfrm>
          <a:off x="4289368" y="1914627"/>
          <a:ext cx="2028011" cy="1095282"/>
        </a:xfrm>
        <a:prstGeom prst="roundRect">
          <a:avLst/>
        </a:prstGeom>
        <a:solidFill>
          <a:srgbClr val="B6C6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tr-TR" sz="1100"/>
        </a:p>
        <a:p>
          <a:pPr algn="ctr"/>
          <a:endParaRPr lang="tr-TR" sz="1100"/>
        </a:p>
        <a:p>
          <a:pPr algn="ctr"/>
          <a:r>
            <a:rPr lang="tr-TR" sz="1400" b="1">
              <a:solidFill>
                <a:schemeClr val="tx1"/>
              </a:solidFill>
            </a:rPr>
            <a:t>Mean Time Between Failures (MTBF) Trend</a:t>
          </a:r>
        </a:p>
      </xdr:txBody>
    </xdr:sp>
    <xdr:clientData/>
  </xdr:twoCellAnchor>
  <xdr:twoCellAnchor>
    <xdr:from>
      <xdr:col>3</xdr:col>
      <xdr:colOff>0</xdr:colOff>
      <xdr:row>10</xdr:row>
      <xdr:rowOff>75317</xdr:rowOff>
    </xdr:from>
    <xdr:to>
      <xdr:col>6</xdr:col>
      <xdr:colOff>116442</xdr:colOff>
      <xdr:row>16</xdr:row>
      <xdr:rowOff>67012</xdr:rowOff>
    </xdr:to>
    <xdr:sp macro="" textlink="">
      <xdr:nvSpPr>
        <xdr:cNvPr id="14" name="Rectangle: Rounded Corners 13">
          <a:extLst>
            <a:ext uri="{FF2B5EF4-FFF2-40B4-BE49-F238E27FC236}">
              <a16:creationId xmlns:a16="http://schemas.microsoft.com/office/drawing/2014/main" id="{B2297532-07E9-1984-3FCF-51A27BBA95DB}"/>
            </a:ext>
          </a:extLst>
        </xdr:cNvPr>
        <xdr:cNvSpPr/>
      </xdr:nvSpPr>
      <xdr:spPr>
        <a:xfrm>
          <a:off x="1911569" y="1914627"/>
          <a:ext cx="2028011" cy="1095282"/>
        </a:xfrm>
        <a:prstGeom prst="roundRect">
          <a:avLst/>
        </a:prstGeom>
        <a:solidFill>
          <a:srgbClr val="B6C6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tr-TR" sz="1100"/>
        </a:p>
        <a:p>
          <a:pPr algn="ctr"/>
          <a:endParaRPr lang="tr-TR" sz="1100"/>
        </a:p>
        <a:p>
          <a:pPr algn="ctr"/>
          <a:r>
            <a:rPr lang="tr-TR" sz="1400" b="1">
              <a:solidFill>
                <a:schemeClr val="tx1"/>
              </a:solidFill>
            </a:rPr>
            <a:t>Count of Machine</a:t>
          </a:r>
        </a:p>
      </xdr:txBody>
    </xdr:sp>
    <xdr:clientData/>
  </xdr:twoCellAnchor>
  <xdr:twoCellAnchor>
    <xdr:from>
      <xdr:col>3</xdr:col>
      <xdr:colOff>0</xdr:colOff>
      <xdr:row>9</xdr:row>
      <xdr:rowOff>43817</xdr:rowOff>
    </xdr:from>
    <xdr:to>
      <xdr:col>6</xdr:col>
      <xdr:colOff>116310</xdr:colOff>
      <xdr:row>12</xdr:row>
      <xdr:rowOff>60078</xdr:rowOff>
    </xdr:to>
    <xdr:sp macro="" textlink="pivot!A4">
      <xdr:nvSpPr>
        <xdr:cNvPr id="8" name="Rectangle: Rounded Corners 7">
          <a:extLst>
            <a:ext uri="{FF2B5EF4-FFF2-40B4-BE49-F238E27FC236}">
              <a16:creationId xmlns:a16="http://schemas.microsoft.com/office/drawing/2014/main" id="{C512ED84-5084-184F-E3F2-B1948763F8F8}"/>
            </a:ext>
          </a:extLst>
        </xdr:cNvPr>
        <xdr:cNvSpPr/>
      </xdr:nvSpPr>
      <xdr:spPr>
        <a:xfrm>
          <a:off x="1778648" y="1749570"/>
          <a:ext cx="1894958" cy="584845"/>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4B282F-5852-4775-A5BA-B02DA45898F3}" type="TxLink">
            <a:rPr lang="en-US" sz="1400" b="1" i="0" u="none" strike="noStrike">
              <a:solidFill>
                <a:srgbClr val="000000"/>
              </a:solidFill>
              <a:latin typeface="Calibri"/>
              <a:ea typeface="Calibri"/>
              <a:cs typeface="Calibri"/>
            </a:rPr>
            <a:pPr algn="ctr"/>
            <a:t>1000</a:t>
          </a:fld>
          <a:endParaRPr lang="tr-TR" sz="3200" b="1"/>
        </a:p>
      </xdr:txBody>
    </xdr:sp>
    <xdr:clientData/>
  </xdr:twoCellAnchor>
  <xdr:twoCellAnchor>
    <xdr:from>
      <xdr:col>6</xdr:col>
      <xdr:colOff>466531</xdr:colOff>
      <xdr:row>9</xdr:row>
      <xdr:rowOff>13380</xdr:rowOff>
    </xdr:from>
    <xdr:to>
      <xdr:col>9</xdr:col>
      <xdr:colOff>582154</xdr:colOff>
      <xdr:row>12</xdr:row>
      <xdr:rowOff>29641</xdr:rowOff>
    </xdr:to>
    <xdr:sp macro="" textlink="pivot!C4">
      <xdr:nvSpPr>
        <xdr:cNvPr id="9" name="Rectangle: Rounded Corners 8">
          <a:extLst>
            <a:ext uri="{FF2B5EF4-FFF2-40B4-BE49-F238E27FC236}">
              <a16:creationId xmlns:a16="http://schemas.microsoft.com/office/drawing/2014/main" id="{EE57C9E8-C02C-0B5F-A467-09C40DCC4E42}"/>
            </a:ext>
          </a:extLst>
        </xdr:cNvPr>
        <xdr:cNvSpPr/>
      </xdr:nvSpPr>
      <xdr:spPr>
        <a:xfrm>
          <a:off x="4023827" y="1719133"/>
          <a:ext cx="1894271" cy="584845"/>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654BEA-0DCB-4E9F-BF4E-4F816F7B6C3B}" type="TxLink">
            <a:rPr lang="en-US" sz="1400" b="1" i="0" u="none" strike="noStrike">
              <a:solidFill>
                <a:srgbClr val="000000"/>
              </a:solidFill>
              <a:latin typeface="Calibri"/>
              <a:ea typeface="Calibri"/>
              <a:cs typeface="Calibri"/>
            </a:rPr>
            <a:pPr algn="ctr"/>
            <a:t>41087,55</a:t>
          </a:fld>
          <a:r>
            <a:rPr lang="tr-TR" sz="1400" b="1" i="0" u="none" strike="noStrike">
              <a:solidFill>
                <a:srgbClr val="000000"/>
              </a:solidFill>
              <a:latin typeface="Calibri"/>
              <a:ea typeface="Calibri"/>
              <a:cs typeface="Calibri"/>
            </a:rPr>
            <a:t> hrs</a:t>
          </a:r>
          <a:endParaRPr lang="tr-TR" sz="3200" b="1"/>
        </a:p>
      </xdr:txBody>
    </xdr:sp>
    <xdr:clientData/>
  </xdr:twoCellAnchor>
  <xdr:twoCellAnchor>
    <xdr:from>
      <xdr:col>10</xdr:col>
      <xdr:colOff>294871</xdr:colOff>
      <xdr:row>9</xdr:row>
      <xdr:rowOff>27667</xdr:rowOff>
    </xdr:from>
    <xdr:to>
      <xdr:col>13</xdr:col>
      <xdr:colOff>401976</xdr:colOff>
      <xdr:row>12</xdr:row>
      <xdr:rowOff>43928</xdr:rowOff>
    </xdr:to>
    <xdr:sp macro="" textlink="pivot!E4">
      <xdr:nvSpPr>
        <xdr:cNvPr id="10" name="Rectangle: Rounded Corners 9">
          <a:extLst>
            <a:ext uri="{FF2B5EF4-FFF2-40B4-BE49-F238E27FC236}">
              <a16:creationId xmlns:a16="http://schemas.microsoft.com/office/drawing/2014/main" id="{2DD4ACFF-2DF0-198A-BE25-A468A2B08E29}"/>
            </a:ext>
          </a:extLst>
        </xdr:cNvPr>
        <xdr:cNvSpPr/>
      </xdr:nvSpPr>
      <xdr:spPr>
        <a:xfrm>
          <a:off x="6724246" y="1656442"/>
          <a:ext cx="2035918" cy="559186"/>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3EE242-839C-4EA9-920C-445E4A7CC969}" type="TxLink">
            <a:rPr lang="en-US" sz="1400" b="1" i="0" u="none" strike="noStrike">
              <a:solidFill>
                <a:srgbClr val="000000"/>
              </a:solidFill>
              <a:latin typeface="Calibri"/>
              <a:ea typeface="Calibri"/>
              <a:cs typeface="Calibri"/>
            </a:rPr>
            <a:pPr algn="ctr"/>
            <a:t>26,54</a:t>
          </a:fld>
          <a:endParaRPr lang="tr-TR" sz="3200" b="1"/>
        </a:p>
      </xdr:txBody>
    </xdr:sp>
    <xdr:clientData/>
  </xdr:twoCellAnchor>
  <xdr:twoCellAnchor>
    <xdr:from>
      <xdr:col>14</xdr:col>
      <xdr:colOff>118887</xdr:colOff>
      <xdr:row>9</xdr:row>
      <xdr:rowOff>49099</xdr:rowOff>
    </xdr:from>
    <xdr:to>
      <xdr:col>16</xdr:col>
      <xdr:colOff>297430</xdr:colOff>
      <xdr:row>12</xdr:row>
      <xdr:rowOff>65360</xdr:rowOff>
    </xdr:to>
    <xdr:sp macro="" textlink="pivot!G4">
      <xdr:nvSpPr>
        <xdr:cNvPr id="11" name="Rectangle: Rounded Corners 10">
          <a:extLst>
            <a:ext uri="{FF2B5EF4-FFF2-40B4-BE49-F238E27FC236}">
              <a16:creationId xmlns:a16="http://schemas.microsoft.com/office/drawing/2014/main" id="{B08F845B-C044-5E6C-CF46-33B1EF68FDA1}"/>
            </a:ext>
          </a:extLst>
        </xdr:cNvPr>
        <xdr:cNvSpPr/>
      </xdr:nvSpPr>
      <xdr:spPr>
        <a:xfrm>
          <a:off x="8453262" y="1763599"/>
          <a:ext cx="1893043" cy="587761"/>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33D010-9E2C-40E2-8EAC-E8683F5FB74D}" type="TxLink">
            <a:rPr lang="en-US" sz="1400" b="1" i="0" u="none" strike="noStrike">
              <a:solidFill>
                <a:srgbClr val="000000"/>
              </a:solidFill>
              <a:latin typeface="Calibri"/>
              <a:ea typeface="Calibri"/>
              <a:cs typeface="Calibri"/>
            </a:rPr>
            <a:pPr algn="ctr"/>
            <a:t>10,07</a:t>
          </a:fld>
          <a:endParaRPr lang="tr-TR" sz="3200" b="1"/>
        </a:p>
      </xdr:txBody>
    </xdr:sp>
    <xdr:clientData/>
  </xdr:twoCellAnchor>
  <xdr:twoCellAnchor>
    <xdr:from>
      <xdr:col>16</xdr:col>
      <xdr:colOff>624843</xdr:colOff>
      <xdr:row>9</xdr:row>
      <xdr:rowOff>30301</xdr:rowOff>
    </xdr:from>
    <xdr:to>
      <xdr:col>20</xdr:col>
      <xdr:colOff>107536</xdr:colOff>
      <xdr:row>12</xdr:row>
      <xdr:rowOff>46562</xdr:rowOff>
    </xdr:to>
    <xdr:sp macro="" textlink="pivot!Q4">
      <xdr:nvSpPr>
        <xdr:cNvPr id="12" name="Rectangle: Rounded Corners 11">
          <a:extLst>
            <a:ext uri="{FF2B5EF4-FFF2-40B4-BE49-F238E27FC236}">
              <a16:creationId xmlns:a16="http://schemas.microsoft.com/office/drawing/2014/main" id="{E7C3C9E3-2983-6890-7666-55E0D96D9607}"/>
            </a:ext>
          </a:extLst>
        </xdr:cNvPr>
        <xdr:cNvSpPr/>
      </xdr:nvSpPr>
      <xdr:spPr>
        <a:xfrm>
          <a:off x="11438658" y="1681301"/>
          <a:ext cx="2041508" cy="566594"/>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A7B5DC-87A3-4FCA-BE72-5DB1DF41B3AE}" type="TxLink">
            <a:rPr lang="en-US" sz="1400" b="1" i="0" u="none" strike="noStrike">
              <a:solidFill>
                <a:srgbClr val="000000"/>
              </a:solidFill>
              <a:latin typeface="Calibri"/>
              <a:ea typeface="Calibri"/>
              <a:cs typeface="Calibri"/>
            </a:rPr>
            <a:pPr algn="ctr"/>
            <a:t>20,2</a:t>
          </a:fld>
          <a:endParaRPr lang="tr-TR" sz="4000" b="1"/>
        </a:p>
      </xdr:txBody>
    </xdr:sp>
    <xdr:clientData/>
  </xdr:twoCellAnchor>
  <xdr:twoCellAnchor editAs="oneCell">
    <xdr:from>
      <xdr:col>20</xdr:col>
      <xdr:colOff>273739</xdr:colOff>
      <xdr:row>20</xdr:row>
      <xdr:rowOff>39398</xdr:rowOff>
    </xdr:from>
    <xdr:to>
      <xdr:col>23</xdr:col>
      <xdr:colOff>183959</xdr:colOff>
      <xdr:row>28</xdr:row>
      <xdr:rowOff>89440</xdr:rowOff>
    </xdr:to>
    <mc:AlternateContent xmlns:mc="http://schemas.openxmlformats.org/markup-compatibility/2006" xmlns:a14="http://schemas.microsoft.com/office/drawing/2010/main">
      <mc:Choice Requires="a14">
        <xdr:graphicFrame macro="">
          <xdr:nvGraphicFramePr>
            <xdr:cNvPr id="25" name="ProductionLine">
              <a:extLst>
                <a:ext uri="{FF2B5EF4-FFF2-40B4-BE49-F238E27FC236}">
                  <a16:creationId xmlns:a16="http://schemas.microsoft.com/office/drawing/2014/main" id="{202BD823-05D6-4A64-8227-12A3031F69C3}"/>
                </a:ext>
              </a:extLst>
            </xdr:cNvPr>
            <xdr:cNvGraphicFramePr/>
          </xdr:nvGraphicFramePr>
          <xdr:xfrm>
            <a:off x="0" y="0"/>
            <a:ext cx="0" cy="0"/>
          </xdr:xfrm>
          <a:graphic>
            <a:graphicData uri="http://schemas.microsoft.com/office/drawing/2010/slicer">
              <sle:slicer xmlns:sle="http://schemas.microsoft.com/office/drawing/2010/slicer" name="ProductionLine"/>
            </a:graphicData>
          </a:graphic>
        </xdr:graphicFrame>
      </mc:Choice>
      <mc:Fallback xmlns="">
        <xdr:sp macro="" textlink="">
          <xdr:nvSpPr>
            <xdr:cNvPr id="0" name=""/>
            <xdr:cNvSpPr>
              <a:spLocks noTextEdit="1"/>
            </xdr:cNvSpPr>
          </xdr:nvSpPr>
          <xdr:spPr>
            <a:xfrm>
              <a:off x="13618264" y="3658898"/>
              <a:ext cx="1824745" cy="1497842"/>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304323</xdr:colOff>
      <xdr:row>11</xdr:row>
      <xdr:rowOff>162219</xdr:rowOff>
    </xdr:from>
    <xdr:to>
      <xdr:col>23</xdr:col>
      <xdr:colOff>217238</xdr:colOff>
      <xdr:row>19</xdr:row>
      <xdr:rowOff>70555</xdr:rowOff>
    </xdr:to>
    <mc:AlternateContent xmlns:mc="http://schemas.openxmlformats.org/markup-compatibility/2006" xmlns:a14="http://schemas.microsoft.com/office/drawing/2010/main">
      <mc:Choice Requires="a14">
        <xdr:graphicFrame macro="">
          <xdr:nvGraphicFramePr>
            <xdr:cNvPr id="26" name="MaintenanceType">
              <a:extLst>
                <a:ext uri="{FF2B5EF4-FFF2-40B4-BE49-F238E27FC236}">
                  <a16:creationId xmlns:a16="http://schemas.microsoft.com/office/drawing/2014/main" id="{6F6C570F-1C76-4C53-B0DD-33ADC8A2F6D7}"/>
                </a:ext>
              </a:extLst>
            </xdr:cNvPr>
            <xdr:cNvGraphicFramePr/>
          </xdr:nvGraphicFramePr>
          <xdr:xfrm>
            <a:off x="0" y="0"/>
            <a:ext cx="0" cy="0"/>
          </xdr:xfrm>
          <a:graphic>
            <a:graphicData uri="http://schemas.microsoft.com/office/drawing/2010/slicer">
              <sle:slicer xmlns:sle="http://schemas.microsoft.com/office/drawing/2010/slicer" name="MaintenanceType"/>
            </a:graphicData>
          </a:graphic>
        </xdr:graphicFrame>
      </mc:Choice>
      <mc:Fallback xmlns="">
        <xdr:sp macro="" textlink="">
          <xdr:nvSpPr>
            <xdr:cNvPr id="0" name=""/>
            <xdr:cNvSpPr>
              <a:spLocks noTextEdit="1"/>
            </xdr:cNvSpPr>
          </xdr:nvSpPr>
          <xdr:spPr>
            <a:xfrm>
              <a:off x="13648848" y="2152945"/>
              <a:ext cx="1827440" cy="1254699"/>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332716</xdr:colOff>
      <xdr:row>28</xdr:row>
      <xdr:rowOff>176906</xdr:rowOff>
    </xdr:from>
    <xdr:to>
      <xdr:col>23</xdr:col>
      <xdr:colOff>98401</xdr:colOff>
      <xdr:row>35</xdr:row>
      <xdr:rowOff>100013</xdr:rowOff>
    </xdr:to>
    <mc:AlternateContent xmlns:mc="http://schemas.openxmlformats.org/markup-compatibility/2006" xmlns:a14="http://schemas.microsoft.com/office/drawing/2010/main">
      <mc:Choice Requires="a14">
        <xdr:graphicFrame macro="">
          <xdr:nvGraphicFramePr>
            <xdr:cNvPr id="81" name="CriticalityLevel">
              <a:extLst>
                <a:ext uri="{FF2B5EF4-FFF2-40B4-BE49-F238E27FC236}">
                  <a16:creationId xmlns:a16="http://schemas.microsoft.com/office/drawing/2014/main" id="{C25BF869-69F6-430F-8CE6-F4E8106BC857}"/>
                </a:ext>
                <a:ext uri="{147F2762-F138-4A5C-976F-8EAC2B608ADB}">
                  <a16:predDERef xmlns:a16="http://schemas.microsoft.com/office/drawing/2014/main" pred="{6F6C570F-1C76-4C53-B0DD-33ADC8A2F6D7}"/>
                </a:ext>
              </a:extLst>
            </xdr:cNvPr>
            <xdr:cNvGraphicFramePr/>
          </xdr:nvGraphicFramePr>
          <xdr:xfrm>
            <a:off x="0" y="0"/>
            <a:ext cx="0" cy="0"/>
          </xdr:xfrm>
          <a:graphic>
            <a:graphicData uri="http://schemas.microsoft.com/office/drawing/2010/slicer">
              <sle:slicer xmlns:sle="http://schemas.microsoft.com/office/drawing/2010/slicer" name="CriticalityLevel"/>
            </a:graphicData>
          </a:graphic>
        </xdr:graphicFrame>
      </mc:Choice>
      <mc:Fallback xmlns="">
        <xdr:sp macro="" textlink="">
          <xdr:nvSpPr>
            <xdr:cNvPr id="0" name=""/>
            <xdr:cNvSpPr>
              <a:spLocks noTextEdit="1"/>
            </xdr:cNvSpPr>
          </xdr:nvSpPr>
          <xdr:spPr>
            <a:xfrm>
              <a:off x="13677241" y="5244207"/>
              <a:ext cx="1680210" cy="1000196"/>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305601</xdr:colOff>
      <xdr:row>1</xdr:row>
      <xdr:rowOff>84142</xdr:rowOff>
    </xdr:from>
    <xdr:to>
      <xdr:col>23</xdr:col>
      <xdr:colOff>272971</xdr:colOff>
      <xdr:row>11</xdr:row>
      <xdr:rowOff>138665</xdr:rowOff>
    </xdr:to>
    <mc:AlternateContent xmlns:mc="http://schemas.openxmlformats.org/markup-compatibility/2006" xmlns:a14="http://schemas.microsoft.com/office/drawing/2010/main">
      <mc:Choice Requires="a14">
        <xdr:graphicFrame macro="">
          <xdr:nvGraphicFramePr>
            <xdr:cNvPr id="4" name="MachineType">
              <a:extLst>
                <a:ext uri="{FF2B5EF4-FFF2-40B4-BE49-F238E27FC236}">
                  <a16:creationId xmlns:a16="http://schemas.microsoft.com/office/drawing/2014/main" id="{4ADE5B3D-BF32-4C18-88D6-5FC2922203DF}"/>
                </a:ext>
              </a:extLst>
            </xdr:cNvPr>
            <xdr:cNvGraphicFramePr/>
          </xdr:nvGraphicFramePr>
          <xdr:xfrm>
            <a:off x="0" y="0"/>
            <a:ext cx="0" cy="0"/>
          </xdr:xfrm>
          <a:graphic>
            <a:graphicData uri="http://schemas.microsoft.com/office/drawing/2010/slicer">
              <sle:slicer xmlns:sle="http://schemas.microsoft.com/office/drawing/2010/slicer" name="MachineType"/>
            </a:graphicData>
          </a:graphic>
        </xdr:graphicFrame>
      </mc:Choice>
      <mc:Fallback xmlns="">
        <xdr:sp macro="" textlink="">
          <xdr:nvSpPr>
            <xdr:cNvPr id="0" name=""/>
            <xdr:cNvSpPr>
              <a:spLocks noTextEdit="1"/>
            </xdr:cNvSpPr>
          </xdr:nvSpPr>
          <xdr:spPr>
            <a:xfrm>
              <a:off x="13650126" y="265117"/>
              <a:ext cx="1881895" cy="1864273"/>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89861</xdr:colOff>
      <xdr:row>3</xdr:row>
      <xdr:rowOff>27033</xdr:rowOff>
    </xdr:from>
    <xdr:to>
      <xdr:col>15</xdr:col>
      <xdr:colOff>456199</xdr:colOff>
      <xdr:row>5</xdr:row>
      <xdr:rowOff>30662</xdr:rowOff>
    </xdr:to>
    <xdr:pic>
      <xdr:nvPicPr>
        <xdr:cNvPr id="30" name="Graphic 29" descr="Shield Tick outline">
          <a:extLst>
            <a:ext uri="{FF2B5EF4-FFF2-40B4-BE49-F238E27FC236}">
              <a16:creationId xmlns:a16="http://schemas.microsoft.com/office/drawing/2014/main" id="{0EC36CB6-86FB-F021-2BE3-031162D151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262839" y="577675"/>
          <a:ext cx="366338" cy="370724"/>
        </a:xfrm>
        <a:prstGeom prst="rect">
          <a:avLst/>
        </a:prstGeom>
      </xdr:spPr>
    </xdr:pic>
    <xdr:clientData/>
  </xdr:twoCellAnchor>
  <xdr:twoCellAnchor>
    <xdr:from>
      <xdr:col>16</xdr:col>
      <xdr:colOff>444500</xdr:colOff>
      <xdr:row>13</xdr:row>
      <xdr:rowOff>180802</xdr:rowOff>
    </xdr:from>
    <xdr:to>
      <xdr:col>20</xdr:col>
      <xdr:colOff>193132</xdr:colOff>
      <xdr:row>31</xdr:row>
      <xdr:rowOff>1</xdr:rowOff>
    </xdr:to>
    <xdr:grpSp>
      <xdr:nvGrpSpPr>
        <xdr:cNvPr id="2" name="Group 18">
          <a:extLst>
            <a:ext uri="{FF2B5EF4-FFF2-40B4-BE49-F238E27FC236}">
              <a16:creationId xmlns:a16="http://schemas.microsoft.com/office/drawing/2014/main" id="{43F8A074-AC6D-B158-1460-576C3DD94B64}"/>
            </a:ext>
            <a:ext uri="{147F2762-F138-4A5C-976F-8EAC2B608ADB}">
              <a16:predDERef xmlns:a16="http://schemas.microsoft.com/office/drawing/2014/main" pred="{0EC36CB6-86FB-F021-2BE3-031162D151BC}"/>
            </a:ext>
          </a:extLst>
        </xdr:cNvPr>
        <xdr:cNvGrpSpPr/>
      </xdr:nvGrpSpPr>
      <xdr:grpSpPr>
        <a:xfrm>
          <a:off x="10493375" y="2657302"/>
          <a:ext cx="2129882" cy="3248199"/>
          <a:chOff x="9473208" y="2524455"/>
          <a:chExt cx="2191200" cy="3127246"/>
        </a:xfrm>
      </xdr:grpSpPr>
      <xdr:sp macro="" textlink="">
        <xdr:nvSpPr>
          <xdr:cNvPr id="6" name="Rectangle: Rounded Corners 15">
            <a:extLst>
              <a:ext uri="{FF2B5EF4-FFF2-40B4-BE49-F238E27FC236}">
                <a16:creationId xmlns:a16="http://schemas.microsoft.com/office/drawing/2014/main" id="{CA61F2C7-7A39-BB76-2802-C3EB6D0F8D35}"/>
              </a:ext>
            </a:extLst>
          </xdr:cNvPr>
          <xdr:cNvSpPr/>
        </xdr:nvSpPr>
        <xdr:spPr>
          <a:xfrm>
            <a:off x="9539287" y="3295650"/>
            <a:ext cx="2071688" cy="145783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tr-TR" sz="1100">
              <a:solidFill>
                <a:schemeClr val="lt1"/>
              </a:solidFill>
              <a:latin typeface="+mn-lt"/>
              <a:ea typeface="+mn-ea"/>
              <a:cs typeface="+mn-cs"/>
            </a:endParaRPr>
          </a:p>
        </xdr:txBody>
      </xdr:sp>
      <xdr:graphicFrame macro="">
        <xdr:nvGraphicFramePr>
          <xdr:cNvPr id="13" name="Chart 32">
            <a:extLst>
              <a:ext uri="{FF2B5EF4-FFF2-40B4-BE49-F238E27FC236}">
                <a16:creationId xmlns:a16="http://schemas.microsoft.com/office/drawing/2014/main" id="{8F1BE6D2-E6D9-400A-A5E0-239060C88313}"/>
              </a:ext>
            </a:extLst>
          </xdr:cNvPr>
          <xdr:cNvGraphicFramePr>
            <a:graphicFrameLocks/>
          </xdr:cNvGraphicFramePr>
        </xdr:nvGraphicFramePr>
        <xdr:xfrm>
          <a:off x="9473208" y="2524455"/>
          <a:ext cx="2191200" cy="312724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3704</xdr:colOff>
      <xdr:row>9</xdr:row>
      <xdr:rowOff>107618</xdr:rowOff>
    </xdr:from>
    <xdr:to>
      <xdr:col>9</xdr:col>
      <xdr:colOff>441308</xdr:colOff>
      <xdr:row>11</xdr:row>
      <xdr:rowOff>159829</xdr:rowOff>
    </xdr:to>
    <xdr:pic>
      <xdr:nvPicPr>
        <xdr:cNvPr id="40" name="Graphic 39" descr="Stopwatch 75% outline">
          <a:extLst>
            <a:ext uri="{FF2B5EF4-FFF2-40B4-BE49-F238E27FC236}">
              <a16:creationId xmlns:a16="http://schemas.microsoft.com/office/drawing/2014/main" id="{99387DCE-BAA1-12BC-FE61-9026F54FFF9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32754" y="1736393"/>
          <a:ext cx="437604" cy="414161"/>
        </a:xfrm>
        <a:prstGeom prst="rect">
          <a:avLst/>
        </a:prstGeom>
      </xdr:spPr>
    </xdr:pic>
    <xdr:clientData/>
  </xdr:twoCellAnchor>
  <xdr:twoCellAnchor>
    <xdr:from>
      <xdr:col>12</xdr:col>
      <xdr:colOff>465339</xdr:colOff>
      <xdr:row>9</xdr:row>
      <xdr:rowOff>157298</xdr:rowOff>
    </xdr:from>
    <xdr:to>
      <xdr:col>13</xdr:col>
      <xdr:colOff>205794</xdr:colOff>
      <xdr:row>11</xdr:row>
      <xdr:rowOff>152362</xdr:rowOff>
    </xdr:to>
    <xdr:pic>
      <xdr:nvPicPr>
        <xdr:cNvPr id="42" name="Graphic 41" descr="Tools outline">
          <a:extLst>
            <a:ext uri="{FF2B5EF4-FFF2-40B4-BE49-F238E27FC236}">
              <a16:creationId xmlns:a16="http://schemas.microsoft.com/office/drawing/2014/main" id="{41A00540-9339-4439-7101-77870D871F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08914" y="1786073"/>
          <a:ext cx="378630" cy="357014"/>
        </a:xfrm>
        <a:prstGeom prst="rect">
          <a:avLst/>
        </a:prstGeom>
      </xdr:spPr>
    </xdr:pic>
    <xdr:clientData/>
  </xdr:twoCellAnchor>
  <xdr:twoCellAnchor>
    <xdr:from>
      <xdr:col>19</xdr:col>
      <xdr:colOff>341028</xdr:colOff>
      <xdr:row>9</xdr:row>
      <xdr:rowOff>120810</xdr:rowOff>
    </xdr:from>
    <xdr:to>
      <xdr:col>20</xdr:col>
      <xdr:colOff>116246</xdr:colOff>
      <xdr:row>11</xdr:row>
      <xdr:rowOff>148417</xdr:rowOff>
    </xdr:to>
    <xdr:pic>
      <xdr:nvPicPr>
        <xdr:cNvPr id="46" name="Graphic 45" descr="Bar chart outline">
          <a:extLst>
            <a:ext uri="{FF2B5EF4-FFF2-40B4-BE49-F238E27FC236}">
              <a16:creationId xmlns:a16="http://schemas.microsoft.com/office/drawing/2014/main" id="{53437998-E8DF-BE6E-2025-270F3305603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128091" y="1749585"/>
          <a:ext cx="413393" cy="389557"/>
        </a:xfrm>
        <a:prstGeom prst="rect">
          <a:avLst/>
        </a:prstGeom>
      </xdr:spPr>
    </xdr:pic>
    <xdr:clientData/>
  </xdr:twoCellAnchor>
  <xdr:twoCellAnchor>
    <xdr:from>
      <xdr:col>17</xdr:col>
      <xdr:colOff>569148</xdr:colOff>
      <xdr:row>9</xdr:row>
      <xdr:rowOff>164630</xdr:rowOff>
    </xdr:from>
    <xdr:to>
      <xdr:col>18</xdr:col>
      <xdr:colOff>409222</xdr:colOff>
      <xdr:row>12</xdr:row>
      <xdr:rowOff>0</xdr:rowOff>
    </xdr:to>
    <xdr:sp macro="" textlink="">
      <xdr:nvSpPr>
        <xdr:cNvPr id="47" name="TextBox 46">
          <a:extLst>
            <a:ext uri="{FF2B5EF4-FFF2-40B4-BE49-F238E27FC236}">
              <a16:creationId xmlns:a16="http://schemas.microsoft.com/office/drawing/2014/main" id="{C6CC8245-D9E4-5B97-0413-C4679D792F64}"/>
            </a:ext>
          </a:extLst>
        </xdr:cNvPr>
        <xdr:cNvSpPr txBox="1"/>
      </xdr:nvSpPr>
      <xdr:spPr>
        <a:xfrm>
          <a:off x="12022667" y="1815630"/>
          <a:ext cx="479777" cy="385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400" b="1"/>
            <a:t>%</a:t>
          </a:r>
        </a:p>
      </xdr:txBody>
    </xdr:sp>
    <xdr:clientData/>
  </xdr:twoCellAnchor>
  <xdr:twoCellAnchor>
    <xdr:from>
      <xdr:col>15</xdr:col>
      <xdr:colOff>266481</xdr:colOff>
      <xdr:row>9</xdr:row>
      <xdr:rowOff>158459</xdr:rowOff>
    </xdr:from>
    <xdr:to>
      <xdr:col>15</xdr:col>
      <xdr:colOff>606669</xdr:colOff>
      <xdr:row>11</xdr:row>
      <xdr:rowOff>112498</xdr:rowOff>
    </xdr:to>
    <xdr:pic>
      <xdr:nvPicPr>
        <xdr:cNvPr id="49" name="Graphic 48" descr="Clipboard outline">
          <a:extLst>
            <a:ext uri="{FF2B5EF4-FFF2-40B4-BE49-F238E27FC236}">
              <a16:creationId xmlns:a16="http://schemas.microsoft.com/office/drawing/2014/main" id="{E0A2698E-0AAD-F6F0-9807-687B5E96501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500844" y="1787234"/>
          <a:ext cx="340188" cy="315989"/>
        </a:xfrm>
        <a:prstGeom prst="rect">
          <a:avLst/>
        </a:prstGeom>
      </xdr:spPr>
    </xdr:pic>
    <xdr:clientData/>
  </xdr:twoCellAnchor>
  <xdr:twoCellAnchor>
    <xdr:from>
      <xdr:col>3</xdr:col>
      <xdr:colOff>109420</xdr:colOff>
      <xdr:row>20</xdr:row>
      <xdr:rowOff>84223</xdr:rowOff>
    </xdr:from>
    <xdr:to>
      <xdr:col>10</xdr:col>
      <xdr:colOff>349464</xdr:colOff>
      <xdr:row>35</xdr:row>
      <xdr:rowOff>107732</xdr:rowOff>
    </xdr:to>
    <xdr:graphicFrame macro="">
      <xdr:nvGraphicFramePr>
        <xdr:cNvPr id="50" name="Chart 49">
          <a:extLst>
            <a:ext uri="{FF2B5EF4-FFF2-40B4-BE49-F238E27FC236}">
              <a16:creationId xmlns:a16="http://schemas.microsoft.com/office/drawing/2014/main" id="{512DB978-EB5B-40CD-A4BB-7A0519230CFE}"/>
            </a:ext>
            <a:ext uri="{147F2762-F138-4A5C-976F-8EAC2B608ADB}">
              <a16:predDERef xmlns:a16="http://schemas.microsoft.com/office/drawing/2014/main" pred="{E0A2698E-0AAD-F6F0-9807-687B5E965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144913</xdr:colOff>
      <xdr:row>17</xdr:row>
      <xdr:rowOff>65552</xdr:rowOff>
    </xdr:from>
    <xdr:to>
      <xdr:col>10</xdr:col>
      <xdr:colOff>102104</xdr:colOff>
      <xdr:row>19</xdr:row>
      <xdr:rowOff>29589</xdr:rowOff>
    </xdr:to>
    <xdr:sp macro="" textlink="">
      <xdr:nvSpPr>
        <xdr:cNvPr id="52" name="Rectangle: Rounded Corners 51">
          <a:extLst>
            <a:ext uri="{FF2B5EF4-FFF2-40B4-BE49-F238E27FC236}">
              <a16:creationId xmlns:a16="http://schemas.microsoft.com/office/drawing/2014/main" id="{23E50946-173B-0584-F31A-B3D86981F224}"/>
            </a:ext>
          </a:extLst>
        </xdr:cNvPr>
        <xdr:cNvSpPr/>
      </xdr:nvSpPr>
      <xdr:spPr>
        <a:xfrm>
          <a:off x="2071684" y="3211523"/>
          <a:ext cx="4452991" cy="334152"/>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400" b="1">
              <a:solidFill>
                <a:schemeClr val="tx1"/>
              </a:solidFill>
            </a:rPr>
            <a:t>Time to Failure (TTF) Distribution</a:t>
          </a:r>
          <a:r>
            <a:rPr lang="tr-TR" sz="1400">
              <a:solidFill>
                <a:schemeClr val="tx1"/>
              </a:solidFill>
            </a:rPr>
            <a:t> </a:t>
          </a:r>
        </a:p>
      </xdr:txBody>
    </xdr:sp>
    <xdr:clientData/>
  </xdr:twoCellAnchor>
  <xdr:twoCellAnchor>
    <xdr:from>
      <xdr:col>6</xdr:col>
      <xdr:colOff>494176</xdr:colOff>
      <xdr:row>20</xdr:row>
      <xdr:rowOff>121842</xdr:rowOff>
    </xdr:from>
    <xdr:to>
      <xdr:col>10</xdr:col>
      <xdr:colOff>375261</xdr:colOff>
      <xdr:row>26</xdr:row>
      <xdr:rowOff>39444</xdr:rowOff>
    </xdr:to>
    <xdr:sp macro="" textlink="">
      <xdr:nvSpPr>
        <xdr:cNvPr id="53" name="Speech Bubble: Rectangle with Corners Rounded 52">
          <a:extLst>
            <a:ext uri="{FF2B5EF4-FFF2-40B4-BE49-F238E27FC236}">
              <a16:creationId xmlns:a16="http://schemas.microsoft.com/office/drawing/2014/main" id="{E23BFF33-8D52-E892-FC2F-5D3E162687FB}"/>
            </a:ext>
          </a:extLst>
        </xdr:cNvPr>
        <xdr:cNvSpPr/>
      </xdr:nvSpPr>
      <xdr:spPr>
        <a:xfrm>
          <a:off x="2408701" y="3741342"/>
          <a:ext cx="2433785" cy="1003452"/>
        </a:xfrm>
        <a:prstGeom prst="wedgeRoundRectCallout">
          <a:avLst/>
        </a:prstGeom>
        <a:solidFill>
          <a:srgbClr val="95AC8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800" b="1"/>
            <a:t>Statistical Insight:</a:t>
          </a:r>
          <a:r>
            <a:rPr lang="tr-TR" sz="800"/>
            <a:t> The distribution shows a significant </a:t>
          </a:r>
          <a:r>
            <a:rPr lang="tr-TR" sz="800" b="1"/>
            <a:t>Positive Skew</a:t>
          </a:r>
          <a:r>
            <a:rPr lang="tr-TR" sz="800"/>
            <a:t>, indicating a high frequency of </a:t>
          </a:r>
          <a:r>
            <a:rPr lang="tr-TR" sz="800" b="1"/>
            <a:t>early-life failures</a:t>
          </a:r>
          <a:r>
            <a:rPr lang="tr-TR" sz="800"/>
            <a:t> (within the first 1000 hours). This pattern suggests that maintenance focus should be on </a:t>
          </a:r>
          <a:r>
            <a:rPr lang="tr-TR" sz="800" b="1"/>
            <a:t>installation quality</a:t>
          </a:r>
          <a:r>
            <a:rPr lang="tr-TR" sz="800"/>
            <a:t> and </a:t>
          </a:r>
          <a:r>
            <a:rPr lang="tr-TR" sz="800" b="1"/>
            <a:t>initial burn-in periods</a:t>
          </a:r>
          <a:r>
            <a:rPr lang="tr-TR" sz="800"/>
            <a:t> rather than long-term wear-out prevention.</a:t>
          </a:r>
        </a:p>
      </xdr:txBody>
    </xdr:sp>
    <xdr:clientData/>
  </xdr:twoCellAnchor>
  <xdr:twoCellAnchor>
    <xdr:from>
      <xdr:col>11</xdr:col>
      <xdr:colOff>42863</xdr:colOff>
      <xdr:row>19</xdr:row>
      <xdr:rowOff>9525</xdr:rowOff>
    </xdr:from>
    <xdr:to>
      <xdr:col>16</xdr:col>
      <xdr:colOff>447675</xdr:colOff>
      <xdr:row>36</xdr:row>
      <xdr:rowOff>41754</xdr:rowOff>
    </xdr:to>
    <xdr:sp macro="" textlink="">
      <xdr:nvSpPr>
        <xdr:cNvPr id="5" name="Rectangle: Rounded Corners 56">
          <a:extLst>
            <a:ext uri="{FF2B5EF4-FFF2-40B4-BE49-F238E27FC236}">
              <a16:creationId xmlns:a16="http://schemas.microsoft.com/office/drawing/2014/main" id="{40EE69DA-6D67-022C-7719-C216EFF6CF3E}"/>
            </a:ext>
          </a:extLst>
        </xdr:cNvPr>
        <xdr:cNvSpPr/>
      </xdr:nvSpPr>
      <xdr:spPr>
        <a:xfrm>
          <a:off x="7104411" y="3480278"/>
          <a:ext cx="4193935" cy="313764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475338</xdr:colOff>
      <xdr:row>1</xdr:row>
      <xdr:rowOff>79120</xdr:rowOff>
    </xdr:from>
    <xdr:to>
      <xdr:col>9</xdr:col>
      <xdr:colOff>352111</xdr:colOff>
      <xdr:row>10</xdr:row>
      <xdr:rowOff>12779</xdr:rowOff>
    </xdr:to>
    <xdr:grpSp>
      <xdr:nvGrpSpPr>
        <xdr:cNvPr id="63" name="Group 5">
          <a:extLst>
            <a:ext uri="{FF2B5EF4-FFF2-40B4-BE49-F238E27FC236}">
              <a16:creationId xmlns:a16="http://schemas.microsoft.com/office/drawing/2014/main" id="{EDD0E632-40B3-A6D8-CDE6-5F13FB56279A}"/>
            </a:ext>
            <a:ext uri="{147F2762-F138-4A5C-976F-8EAC2B608ADB}">
              <a16:predDERef xmlns:a16="http://schemas.microsoft.com/office/drawing/2014/main" pred="{932EBFBA-4379-4CE5-962D-A8B0B89EF024}"/>
            </a:ext>
          </a:extLst>
        </xdr:cNvPr>
        <xdr:cNvGrpSpPr/>
      </xdr:nvGrpSpPr>
      <xdr:grpSpPr>
        <a:xfrm>
          <a:off x="2261276" y="269620"/>
          <a:ext cx="3448648" cy="1648159"/>
          <a:chOff x="6897431" y="201689"/>
          <a:chExt cx="3698608" cy="1575688"/>
        </a:xfrm>
      </xdr:grpSpPr>
      <xdr:sp macro="" textlink="">
        <xdr:nvSpPr>
          <xdr:cNvPr id="64" name="Rectangle: Rounded Corners 4">
            <a:extLst>
              <a:ext uri="{FF2B5EF4-FFF2-40B4-BE49-F238E27FC236}">
                <a16:creationId xmlns:a16="http://schemas.microsoft.com/office/drawing/2014/main" id="{079971E4-3E66-4D66-756E-8C752A34B179}"/>
              </a:ext>
            </a:extLst>
          </xdr:cNvPr>
          <xdr:cNvSpPr/>
        </xdr:nvSpPr>
        <xdr:spPr>
          <a:xfrm>
            <a:off x="8015151" y="304345"/>
            <a:ext cx="1577572" cy="873316"/>
          </a:xfrm>
          <a:prstGeom prst="roundRect">
            <a:avLst/>
          </a:prstGeom>
          <a:solidFill>
            <a:srgbClr val="E3B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aphicFrame macro="">
        <xdr:nvGraphicFramePr>
          <xdr:cNvPr id="65" name="Chart 1">
            <a:extLst>
              <a:ext uri="{FF2B5EF4-FFF2-40B4-BE49-F238E27FC236}">
                <a16:creationId xmlns:a16="http://schemas.microsoft.com/office/drawing/2014/main" id="{93D43C65-AEEA-484D-B0D0-8A6AE0F824FB}"/>
              </a:ext>
            </a:extLst>
          </xdr:cNvPr>
          <xdr:cNvGraphicFramePr>
            <a:graphicFrameLocks/>
          </xdr:cNvGraphicFramePr>
        </xdr:nvGraphicFramePr>
        <xdr:xfrm>
          <a:off x="6897431" y="201689"/>
          <a:ext cx="3698608" cy="1575688"/>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11</xdr:col>
      <xdr:colOff>131989</xdr:colOff>
      <xdr:row>20</xdr:row>
      <xdr:rowOff>85725</xdr:rowOff>
    </xdr:from>
    <xdr:to>
      <xdr:col>16</xdr:col>
      <xdr:colOff>349051</xdr:colOff>
      <xdr:row>34</xdr:row>
      <xdr:rowOff>3535</xdr:rowOff>
    </xdr:to>
    <xdr:graphicFrame macro="">
      <xdr:nvGraphicFramePr>
        <xdr:cNvPr id="62" name="Chart 12">
          <a:extLst>
            <a:ext uri="{FF2B5EF4-FFF2-40B4-BE49-F238E27FC236}">
              <a16:creationId xmlns:a16="http://schemas.microsoft.com/office/drawing/2014/main" id="{2BDEB83A-2A52-40C1-9EA6-B106F63736B5}"/>
            </a:ext>
            <a:ext uri="{147F2762-F138-4A5C-976F-8EAC2B608ADB}">
              <a16:predDERef xmlns:a16="http://schemas.microsoft.com/office/drawing/2014/main" pred="{EDD0E632-40B3-A6D8-CDE6-5F13FB562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471489</xdr:colOff>
      <xdr:row>17</xdr:row>
      <xdr:rowOff>115660</xdr:rowOff>
    </xdr:from>
    <xdr:to>
      <xdr:col>16</xdr:col>
      <xdr:colOff>42863</xdr:colOff>
      <xdr:row>19</xdr:row>
      <xdr:rowOff>134711</xdr:rowOff>
    </xdr:to>
    <xdr:sp macro="" textlink="">
      <xdr:nvSpPr>
        <xdr:cNvPr id="15" name="Rectangle: Rounded Corners 14">
          <a:extLst>
            <a:ext uri="{FF2B5EF4-FFF2-40B4-BE49-F238E27FC236}">
              <a16:creationId xmlns:a16="http://schemas.microsoft.com/office/drawing/2014/main" id="{A2E4069C-54D4-AE48-CBBE-278BD5B3546B}"/>
            </a:ext>
          </a:extLst>
        </xdr:cNvPr>
        <xdr:cNvSpPr/>
      </xdr:nvSpPr>
      <xdr:spPr>
        <a:xfrm>
          <a:off x="7543802" y="3192235"/>
          <a:ext cx="3367086" cy="381001"/>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tr-TR" sz="1400" b="1">
              <a:solidFill>
                <a:schemeClr val="tx1"/>
              </a:solidFill>
              <a:latin typeface="+mn-lt"/>
              <a:ea typeface="+mn-ea"/>
              <a:cs typeface="+mn-cs"/>
            </a:rPr>
            <a:t>Machine Age vs. Average Failure Count</a:t>
          </a:r>
        </a:p>
      </xdr:txBody>
    </xdr:sp>
    <xdr:clientData/>
  </xdr:twoCellAnchor>
  <xdr:twoCellAnchor>
    <xdr:from>
      <xdr:col>16</xdr:col>
      <xdr:colOff>476250</xdr:colOff>
      <xdr:row>17</xdr:row>
      <xdr:rowOff>66676</xdr:rowOff>
    </xdr:from>
    <xdr:to>
      <xdr:col>20</xdr:col>
      <xdr:colOff>195262</xdr:colOff>
      <xdr:row>18</xdr:row>
      <xdr:rowOff>171451</xdr:rowOff>
    </xdr:to>
    <xdr:sp macro="" textlink="">
      <xdr:nvSpPr>
        <xdr:cNvPr id="29" name="Rectangle: Rounded Corners 28">
          <a:extLst>
            <a:ext uri="{FF2B5EF4-FFF2-40B4-BE49-F238E27FC236}">
              <a16:creationId xmlns:a16="http://schemas.microsoft.com/office/drawing/2014/main" id="{A9F31B4A-2494-B300-67BB-FE6B6D32DF66}"/>
            </a:ext>
          </a:extLst>
        </xdr:cNvPr>
        <xdr:cNvSpPr/>
      </xdr:nvSpPr>
      <xdr:spPr>
        <a:xfrm>
          <a:off x="9348788" y="3143251"/>
          <a:ext cx="2271712" cy="285750"/>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tr-TR" sz="1400" b="1">
              <a:solidFill>
                <a:schemeClr val="tx1"/>
              </a:solidFill>
              <a:latin typeface="+mn-lt"/>
              <a:ea typeface="+mn-ea"/>
              <a:cs typeface="+mn-cs"/>
            </a:rPr>
            <a:t>Criticality Level Distribution</a:t>
          </a:r>
        </a:p>
      </xdr:txBody>
    </xdr:sp>
    <xdr:clientData/>
  </xdr:twoCellAnchor>
  <xdr:twoCellAnchor>
    <xdr:from>
      <xdr:col>17</xdr:col>
      <xdr:colOff>69971</xdr:colOff>
      <xdr:row>28</xdr:row>
      <xdr:rowOff>127477</xdr:rowOff>
    </xdr:from>
    <xdr:to>
      <xdr:col>18</xdr:col>
      <xdr:colOff>389058</xdr:colOff>
      <xdr:row>34</xdr:row>
      <xdr:rowOff>108429</xdr:rowOff>
    </xdr:to>
    <xdr:grpSp>
      <xdr:nvGrpSpPr>
        <xdr:cNvPr id="45" name="Group 44">
          <a:extLst>
            <a:ext uri="{FF2B5EF4-FFF2-40B4-BE49-F238E27FC236}">
              <a16:creationId xmlns:a16="http://schemas.microsoft.com/office/drawing/2014/main" id="{E073ECCF-CA41-0963-53E4-0989314D4B38}"/>
            </a:ext>
          </a:extLst>
        </xdr:cNvPr>
        <xdr:cNvGrpSpPr/>
      </xdr:nvGrpSpPr>
      <xdr:grpSpPr>
        <a:xfrm>
          <a:off x="10714159" y="5461477"/>
          <a:ext cx="914399" cy="1123952"/>
          <a:chOff x="9513096" y="5514974"/>
          <a:chExt cx="957262" cy="1066802"/>
        </a:xfrm>
      </xdr:grpSpPr>
      <xdr:sp macro="" textlink="pivot!X4">
        <xdr:nvSpPr>
          <xdr:cNvPr id="31" name="Rectangle: Rounded Corners 30">
            <a:extLst>
              <a:ext uri="{FF2B5EF4-FFF2-40B4-BE49-F238E27FC236}">
                <a16:creationId xmlns:a16="http://schemas.microsoft.com/office/drawing/2014/main" id="{845C6802-02DE-902E-3062-C8639A58A0AE}"/>
              </a:ext>
            </a:extLst>
          </xdr:cNvPr>
          <xdr:cNvSpPr/>
        </xdr:nvSpPr>
        <xdr:spPr>
          <a:xfrm>
            <a:off x="9513096" y="5514974"/>
            <a:ext cx="957262" cy="323851"/>
          </a:xfrm>
          <a:prstGeom prst="roundRect">
            <a:avLst/>
          </a:prstGeom>
          <a:solidFill>
            <a:srgbClr val="E3B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6DE80B-DAA6-4391-B6E9-7082F8B0DB42}" type="TxLink">
              <a:rPr lang="en-US" sz="1100" b="0" i="0" u="none" strike="noStrike">
                <a:solidFill>
                  <a:srgbClr val="000000"/>
                </a:solidFill>
                <a:latin typeface="Calibri"/>
                <a:ea typeface="Calibri"/>
                <a:cs typeface="Calibri"/>
              </a:rPr>
              <a:pPr algn="l"/>
              <a:t>MAC-0001</a:t>
            </a:fld>
            <a:endParaRPr lang="tr-TR" sz="1100"/>
          </a:p>
        </xdr:txBody>
      </xdr:sp>
      <xdr:sp macro="" textlink="pivot!X6">
        <xdr:nvSpPr>
          <xdr:cNvPr id="32" name="Rectangle: Rounded Corners 31">
            <a:extLst>
              <a:ext uri="{FF2B5EF4-FFF2-40B4-BE49-F238E27FC236}">
                <a16:creationId xmlns:a16="http://schemas.microsoft.com/office/drawing/2014/main" id="{F3A59C30-20BE-F40B-0CC9-60819325974C}"/>
              </a:ext>
            </a:extLst>
          </xdr:cNvPr>
          <xdr:cNvSpPr/>
        </xdr:nvSpPr>
        <xdr:spPr>
          <a:xfrm>
            <a:off x="9513096" y="6257925"/>
            <a:ext cx="957262" cy="323851"/>
          </a:xfrm>
          <a:prstGeom prst="roundRect">
            <a:avLst/>
          </a:prstGeom>
          <a:solidFill>
            <a:srgbClr val="E3B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B957B6B-A1FD-4107-8E69-22B63A4A7FDE}" type="TxLink">
              <a:rPr lang="en-US" sz="1100" b="0" i="0" u="none" strike="noStrike">
                <a:solidFill>
                  <a:srgbClr val="000000"/>
                </a:solidFill>
                <a:latin typeface="Calibri"/>
                <a:ea typeface="Calibri"/>
                <a:cs typeface="Calibri"/>
              </a:rPr>
              <a:pPr algn="l"/>
              <a:t>MAC-0003</a:t>
            </a:fld>
            <a:endParaRPr lang="tr-TR" sz="1100"/>
          </a:p>
        </xdr:txBody>
      </xdr:sp>
      <xdr:sp macro="" textlink="pivot!X5">
        <xdr:nvSpPr>
          <xdr:cNvPr id="35" name="Rectangle: Rounded Corners 34">
            <a:extLst>
              <a:ext uri="{FF2B5EF4-FFF2-40B4-BE49-F238E27FC236}">
                <a16:creationId xmlns:a16="http://schemas.microsoft.com/office/drawing/2014/main" id="{4E8B2678-F21C-AD19-5325-8621766FCA65}"/>
              </a:ext>
            </a:extLst>
          </xdr:cNvPr>
          <xdr:cNvSpPr/>
        </xdr:nvSpPr>
        <xdr:spPr>
          <a:xfrm>
            <a:off x="9513096" y="5891212"/>
            <a:ext cx="957262" cy="323851"/>
          </a:xfrm>
          <a:prstGeom prst="roundRect">
            <a:avLst/>
          </a:prstGeom>
          <a:solidFill>
            <a:srgbClr val="E3B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8E5532-03E7-43EA-A794-A6D1532F11A7}" type="TxLink">
              <a:rPr lang="en-US" sz="1100" b="0" i="0" u="none" strike="noStrike">
                <a:solidFill>
                  <a:srgbClr val="000000"/>
                </a:solidFill>
                <a:latin typeface="Calibri"/>
                <a:ea typeface="Calibri"/>
                <a:cs typeface="Calibri"/>
              </a:rPr>
              <a:pPr algn="l"/>
              <a:t>MAC-0002</a:t>
            </a:fld>
            <a:endParaRPr lang="tr-TR" sz="1100"/>
          </a:p>
        </xdr:txBody>
      </xdr:sp>
    </xdr:grpSp>
    <xdr:clientData/>
  </xdr:twoCellAnchor>
  <xdr:twoCellAnchor>
    <xdr:from>
      <xdr:col>17</xdr:col>
      <xdr:colOff>66675</xdr:colOff>
      <xdr:row>26</xdr:row>
      <xdr:rowOff>86376</xdr:rowOff>
    </xdr:from>
    <xdr:to>
      <xdr:col>19</xdr:col>
      <xdr:colOff>609600</xdr:colOff>
      <xdr:row>28</xdr:row>
      <xdr:rowOff>5414</xdr:rowOff>
    </xdr:to>
    <xdr:sp macro="" textlink="">
      <xdr:nvSpPr>
        <xdr:cNvPr id="38" name="Rectangle: Rounded Corners 37">
          <a:extLst>
            <a:ext uri="{FF2B5EF4-FFF2-40B4-BE49-F238E27FC236}">
              <a16:creationId xmlns:a16="http://schemas.microsoft.com/office/drawing/2014/main" id="{FFBA8066-5BFF-0075-887F-99F5BF0C7F05}"/>
            </a:ext>
          </a:extLst>
        </xdr:cNvPr>
        <xdr:cNvSpPr/>
      </xdr:nvSpPr>
      <xdr:spPr>
        <a:xfrm>
          <a:off x="11559305" y="4835828"/>
          <a:ext cx="1826843" cy="284381"/>
        </a:xfrm>
        <a:prstGeom prst="roundRect">
          <a:avLst/>
        </a:prstGeom>
        <a:solidFill>
          <a:srgbClr val="B698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tr-TR" sz="1400" b="1">
              <a:solidFill>
                <a:schemeClr val="tx1"/>
              </a:solidFill>
              <a:latin typeface="+mn-lt"/>
              <a:ea typeface="+mn-ea"/>
              <a:cs typeface="+mn-cs"/>
            </a:rPr>
            <a:t>Top</a:t>
          </a:r>
          <a:r>
            <a:rPr lang="tr-TR" sz="1400" b="1" baseline="0">
              <a:solidFill>
                <a:schemeClr val="tx1"/>
              </a:solidFill>
              <a:latin typeface="+mn-lt"/>
              <a:ea typeface="+mn-ea"/>
              <a:cs typeface="+mn-cs"/>
            </a:rPr>
            <a:t> 3 Risk Score List</a:t>
          </a:r>
          <a:endParaRPr lang="tr-TR" sz="1400" b="1">
            <a:solidFill>
              <a:schemeClr val="tx1"/>
            </a:solidFill>
            <a:latin typeface="+mn-lt"/>
            <a:ea typeface="+mn-ea"/>
            <a:cs typeface="+mn-cs"/>
          </a:endParaRPr>
        </a:p>
      </xdr:txBody>
    </xdr:sp>
    <xdr:clientData/>
  </xdr:twoCellAnchor>
  <xdr:twoCellAnchor>
    <xdr:from>
      <xdr:col>19</xdr:col>
      <xdr:colOff>4731</xdr:colOff>
      <xdr:row>28</xdr:row>
      <xdr:rowOff>127934</xdr:rowOff>
    </xdr:from>
    <xdr:to>
      <xdr:col>19</xdr:col>
      <xdr:colOff>530007</xdr:colOff>
      <xdr:row>34</xdr:row>
      <xdr:rowOff>123173</xdr:rowOff>
    </xdr:to>
    <xdr:grpSp>
      <xdr:nvGrpSpPr>
        <xdr:cNvPr id="44" name="Group 43">
          <a:extLst>
            <a:ext uri="{FF2B5EF4-FFF2-40B4-BE49-F238E27FC236}">
              <a16:creationId xmlns:a16="http://schemas.microsoft.com/office/drawing/2014/main" id="{4B6C74BC-A392-6B98-3C08-422D5A6DAD1B}"/>
            </a:ext>
          </a:extLst>
        </xdr:cNvPr>
        <xdr:cNvGrpSpPr/>
      </xdr:nvGrpSpPr>
      <xdr:grpSpPr>
        <a:xfrm>
          <a:off x="11839544" y="5461934"/>
          <a:ext cx="525276" cy="1138239"/>
          <a:chOff x="10779921" y="5510212"/>
          <a:chExt cx="521492" cy="1081089"/>
        </a:xfrm>
      </xdr:grpSpPr>
      <xdr:sp macro="" textlink="pivot!Y4">
        <xdr:nvSpPr>
          <xdr:cNvPr id="39" name="Rectangle: Rounded Corners 38">
            <a:extLst>
              <a:ext uri="{FF2B5EF4-FFF2-40B4-BE49-F238E27FC236}">
                <a16:creationId xmlns:a16="http://schemas.microsoft.com/office/drawing/2014/main" id="{C656E27C-9315-0BD8-FC2C-F6ADCC5C0232}"/>
              </a:ext>
            </a:extLst>
          </xdr:cNvPr>
          <xdr:cNvSpPr/>
        </xdr:nvSpPr>
        <xdr:spPr>
          <a:xfrm>
            <a:off x="10779921" y="5510212"/>
            <a:ext cx="521492" cy="323851"/>
          </a:xfrm>
          <a:prstGeom prst="roundRect">
            <a:avLst/>
          </a:prstGeom>
          <a:solidFill>
            <a:srgbClr val="E3B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84C6A53-C44B-485B-8BBC-C530E56A647B}" type="TxLink">
              <a:rPr lang="en-US" sz="1100" b="0" i="0" u="none" strike="noStrike">
                <a:solidFill>
                  <a:srgbClr val="000000"/>
                </a:solidFill>
                <a:latin typeface="Calibri"/>
                <a:ea typeface="Calibri"/>
                <a:cs typeface="Calibri"/>
              </a:rPr>
              <a:pPr algn="l"/>
              <a:t>428</a:t>
            </a:fld>
            <a:endParaRPr lang="tr-TR" sz="1100"/>
          </a:p>
        </xdr:txBody>
      </xdr:sp>
      <xdr:sp macro="" textlink="pivot!Y5">
        <xdr:nvSpPr>
          <xdr:cNvPr id="41" name="Rectangle: Rounded Corners 40">
            <a:extLst>
              <a:ext uri="{FF2B5EF4-FFF2-40B4-BE49-F238E27FC236}">
                <a16:creationId xmlns:a16="http://schemas.microsoft.com/office/drawing/2014/main" id="{49C30664-2A84-967A-1372-C10E32CCF0C1}"/>
              </a:ext>
            </a:extLst>
          </xdr:cNvPr>
          <xdr:cNvSpPr/>
        </xdr:nvSpPr>
        <xdr:spPr>
          <a:xfrm>
            <a:off x="10782303" y="5872162"/>
            <a:ext cx="516729" cy="323851"/>
          </a:xfrm>
          <a:prstGeom prst="roundRect">
            <a:avLst/>
          </a:prstGeom>
          <a:solidFill>
            <a:srgbClr val="E3B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04A3A29-B204-4C04-B7D0-9EF62E9EAB94}" type="TxLink">
              <a:rPr lang="en-US" sz="1100" b="0" i="0" u="none" strike="noStrike">
                <a:solidFill>
                  <a:srgbClr val="000000"/>
                </a:solidFill>
                <a:latin typeface="Calibri"/>
                <a:ea typeface="Calibri"/>
                <a:cs typeface="Calibri"/>
              </a:rPr>
              <a:pPr algn="l"/>
              <a:t>225</a:t>
            </a:fld>
            <a:endParaRPr lang="tr-TR" sz="1100"/>
          </a:p>
        </xdr:txBody>
      </xdr:sp>
      <xdr:sp macro="" textlink="pivot!Y6">
        <xdr:nvSpPr>
          <xdr:cNvPr id="43" name="Rectangle: Rounded Corners 42">
            <a:extLst>
              <a:ext uri="{FF2B5EF4-FFF2-40B4-BE49-F238E27FC236}">
                <a16:creationId xmlns:a16="http://schemas.microsoft.com/office/drawing/2014/main" id="{7940AB4F-5D62-3DDE-FD9E-7F67CB3417E3}"/>
              </a:ext>
            </a:extLst>
          </xdr:cNvPr>
          <xdr:cNvSpPr/>
        </xdr:nvSpPr>
        <xdr:spPr>
          <a:xfrm>
            <a:off x="10782303" y="6267450"/>
            <a:ext cx="516729" cy="323851"/>
          </a:xfrm>
          <a:prstGeom prst="roundRect">
            <a:avLst/>
          </a:prstGeom>
          <a:solidFill>
            <a:srgbClr val="E3B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1C291EC-BBA8-495F-892B-42111AAAF8E5}" type="TxLink">
              <a:rPr lang="en-US" sz="1100" b="0" i="0" u="none" strike="noStrike">
                <a:solidFill>
                  <a:srgbClr val="000000"/>
                </a:solidFill>
                <a:latin typeface="Calibri"/>
                <a:ea typeface="Calibri"/>
                <a:cs typeface="Calibri"/>
              </a:rPr>
              <a:pPr algn="l"/>
              <a:t>60</a:t>
            </a:fld>
            <a:endParaRPr lang="tr-TR" sz="1100"/>
          </a:p>
        </xdr:txBody>
      </xdr:sp>
    </xdr:grpSp>
    <xdr:clientData/>
  </xdr:twoCellAnchor>
  <xdr:twoCellAnchor editAs="oneCell">
    <xdr:from>
      <xdr:col>5</xdr:col>
      <xdr:colOff>95252</xdr:colOff>
      <xdr:row>9</xdr:row>
      <xdr:rowOff>123825</xdr:rowOff>
    </xdr:from>
    <xdr:to>
      <xdr:col>5</xdr:col>
      <xdr:colOff>471488</xdr:colOff>
      <xdr:row>11</xdr:row>
      <xdr:rowOff>138111</xdr:rowOff>
    </xdr:to>
    <xdr:pic>
      <xdr:nvPicPr>
        <xdr:cNvPr id="54" name="Graphic 53" descr="Gears outline">
          <a:extLst>
            <a:ext uri="{FF2B5EF4-FFF2-40B4-BE49-F238E27FC236}">
              <a16:creationId xmlns:a16="http://schemas.microsoft.com/office/drawing/2014/main" id="{7C56C9DB-E34D-4424-1833-81FD5235951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71602" y="1752600"/>
          <a:ext cx="376236" cy="376236"/>
        </a:xfrm>
        <a:prstGeom prst="rect">
          <a:avLst/>
        </a:prstGeom>
      </xdr:spPr>
    </xdr:pic>
    <xdr:clientData/>
  </xdr:twoCellAnchor>
  <xdr:twoCellAnchor>
    <xdr:from>
      <xdr:col>19</xdr:col>
      <xdr:colOff>193040</xdr:colOff>
      <xdr:row>3</xdr:row>
      <xdr:rowOff>25633</xdr:rowOff>
    </xdr:from>
    <xdr:to>
      <xdr:col>19</xdr:col>
      <xdr:colOff>523875</xdr:colOff>
      <xdr:row>5</xdr:row>
      <xdr:rowOff>76201</xdr:rowOff>
    </xdr:to>
    <xdr:sp macro="" textlink="">
      <xdr:nvSpPr>
        <xdr:cNvPr id="3" name="Arrow: Chevron 2">
          <a:hlinkClick xmlns:r="http://schemas.openxmlformats.org/officeDocument/2006/relationships" r:id="rId17"/>
          <a:extLst>
            <a:ext uri="{FF2B5EF4-FFF2-40B4-BE49-F238E27FC236}">
              <a16:creationId xmlns:a16="http://schemas.microsoft.com/office/drawing/2014/main" id="{5363F1AA-2711-7076-647A-A4BBD49ADEB7}"/>
            </a:ext>
          </a:extLst>
        </xdr:cNvPr>
        <xdr:cNvSpPr/>
      </xdr:nvSpPr>
      <xdr:spPr>
        <a:xfrm>
          <a:off x="12933680" y="574273"/>
          <a:ext cx="330835" cy="416328"/>
        </a:xfrm>
        <a:prstGeom prst="chevron">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solidFill>
              <a:schemeClr val="tx1"/>
            </a:solidFill>
          </a:endParaRPr>
        </a:p>
      </xdr:txBody>
    </xdr:sp>
    <xdr:clientData/>
  </xdr:twoCellAnchor>
  <xdr:twoCellAnchor>
    <xdr:from>
      <xdr:col>0</xdr:col>
      <xdr:colOff>71120</xdr:colOff>
      <xdr:row>0</xdr:row>
      <xdr:rowOff>43912</xdr:rowOff>
    </xdr:from>
    <xdr:to>
      <xdr:col>2</xdr:col>
      <xdr:colOff>508000</xdr:colOff>
      <xdr:row>35</xdr:row>
      <xdr:rowOff>152540</xdr:rowOff>
    </xdr:to>
    <xdr:sp macro="" textlink="">
      <xdr:nvSpPr>
        <xdr:cNvPr id="16" name="Rectangle: Rounded Corners 15">
          <a:extLst>
            <a:ext uri="{FF2B5EF4-FFF2-40B4-BE49-F238E27FC236}">
              <a16:creationId xmlns:a16="http://schemas.microsoft.com/office/drawing/2014/main" id="{CA88E3B6-156F-4CDF-2720-30F0FCD96F66}"/>
            </a:ext>
          </a:extLst>
        </xdr:cNvPr>
        <xdr:cNvSpPr/>
      </xdr:nvSpPr>
      <xdr:spPr>
        <a:xfrm>
          <a:off x="71120" y="43912"/>
          <a:ext cx="1716287" cy="6529184"/>
        </a:xfrm>
        <a:prstGeom prst="roundRect">
          <a:avLst/>
        </a:prstGeom>
        <a:solidFill>
          <a:srgbClr val="B6C6AA"/>
        </a:solidFill>
        <a:ln w="571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tr-TR" sz="1100">
            <a:solidFill>
              <a:schemeClr val="lt1"/>
            </a:solidFill>
            <a:latin typeface="+mn-lt"/>
            <a:ea typeface="+mn-ea"/>
            <a:cs typeface="+mn-cs"/>
          </a:endParaRPr>
        </a:p>
      </xdr:txBody>
    </xdr:sp>
    <xdr:clientData/>
  </xdr:twoCellAnchor>
  <xdr:twoCellAnchor>
    <xdr:from>
      <xdr:col>0</xdr:col>
      <xdr:colOff>405795</xdr:colOff>
      <xdr:row>4</xdr:row>
      <xdr:rowOff>12154</xdr:rowOff>
    </xdr:from>
    <xdr:to>
      <xdr:col>2</xdr:col>
      <xdr:colOff>154989</xdr:colOff>
      <xdr:row>8</xdr:row>
      <xdr:rowOff>160832</xdr:rowOff>
    </xdr:to>
    <xdr:pic>
      <xdr:nvPicPr>
        <xdr:cNvPr id="24" name="Graphic 27" descr="Shield Tick with solid fill">
          <a:hlinkClick xmlns:r="http://schemas.openxmlformats.org/officeDocument/2006/relationships" r:id="rId18"/>
          <a:extLst>
            <a:ext uri="{FF2B5EF4-FFF2-40B4-BE49-F238E27FC236}">
              <a16:creationId xmlns:a16="http://schemas.microsoft.com/office/drawing/2014/main" id="{FA0B45F3-F78D-3EFF-3702-09FC4AA24A1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05795" y="743674"/>
          <a:ext cx="1029354" cy="880198"/>
        </a:xfrm>
        <a:prstGeom prst="rect">
          <a:avLst/>
        </a:prstGeom>
      </xdr:spPr>
    </xdr:pic>
    <xdr:clientData/>
  </xdr:twoCellAnchor>
  <xdr:twoCellAnchor>
    <xdr:from>
      <xdr:col>0</xdr:col>
      <xdr:colOff>191248</xdr:colOff>
      <xdr:row>11</xdr:row>
      <xdr:rowOff>36168</xdr:rowOff>
    </xdr:from>
    <xdr:to>
      <xdr:col>2</xdr:col>
      <xdr:colOff>475341</xdr:colOff>
      <xdr:row>32</xdr:row>
      <xdr:rowOff>62631</xdr:rowOff>
    </xdr:to>
    <xdr:grpSp>
      <xdr:nvGrpSpPr>
        <xdr:cNvPr id="19" name="Group 18">
          <a:extLst>
            <a:ext uri="{FF2B5EF4-FFF2-40B4-BE49-F238E27FC236}">
              <a16:creationId xmlns:a16="http://schemas.microsoft.com/office/drawing/2014/main" id="{C64C8D55-09E8-722B-5CAA-806E1F3FC0CE}"/>
            </a:ext>
          </a:extLst>
        </xdr:cNvPr>
        <xdr:cNvGrpSpPr/>
      </xdr:nvGrpSpPr>
      <xdr:grpSpPr>
        <a:xfrm>
          <a:off x="191248" y="2131668"/>
          <a:ext cx="1474718" cy="4026963"/>
          <a:chOff x="120128" y="2095847"/>
          <a:chExt cx="1521529" cy="3958579"/>
        </a:xfrm>
      </xdr:grpSpPr>
      <xdr:pic>
        <xdr:nvPicPr>
          <xdr:cNvPr id="67" name="Graphic 55" descr="Clipboard with solid fill">
            <a:hlinkClick xmlns:r="http://schemas.openxmlformats.org/officeDocument/2006/relationships" r:id="rId17"/>
            <a:extLst>
              <a:ext uri="{FF2B5EF4-FFF2-40B4-BE49-F238E27FC236}">
                <a16:creationId xmlns:a16="http://schemas.microsoft.com/office/drawing/2014/main" id="{C2317055-563F-5C83-DAF4-02EE4109AC3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76186" y="2095847"/>
            <a:ext cx="892070" cy="970757"/>
          </a:xfrm>
          <a:prstGeom prst="rect">
            <a:avLst/>
          </a:prstGeom>
        </xdr:spPr>
      </xdr:pic>
      <xdr:pic>
        <xdr:nvPicPr>
          <xdr:cNvPr id="68" name="Graphic 57" descr="Money with solid fill">
            <a:hlinkClick xmlns:r="http://schemas.openxmlformats.org/officeDocument/2006/relationships" r:id="rId23"/>
            <a:extLst>
              <a:ext uri="{FF2B5EF4-FFF2-40B4-BE49-F238E27FC236}">
                <a16:creationId xmlns:a16="http://schemas.microsoft.com/office/drawing/2014/main" id="{6538140C-9A70-E253-20D5-301DC77BD302}"/>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400964" y="3341946"/>
            <a:ext cx="892070" cy="982229"/>
          </a:xfrm>
          <a:prstGeom prst="rect">
            <a:avLst/>
          </a:prstGeom>
        </xdr:spPr>
      </xdr:pic>
      <xdr:pic>
        <xdr:nvPicPr>
          <xdr:cNvPr id="69" name="Graphic 59" descr="Deciduous tree with solid fill">
            <a:extLst>
              <a:ext uri="{FF2B5EF4-FFF2-40B4-BE49-F238E27FC236}">
                <a16:creationId xmlns:a16="http://schemas.microsoft.com/office/drawing/2014/main" id="{37E3AABC-4108-F765-E6F7-5D7240E1528F}"/>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26858" y="5030868"/>
            <a:ext cx="520374" cy="566216"/>
          </a:xfrm>
          <a:prstGeom prst="rect">
            <a:avLst/>
          </a:prstGeom>
        </xdr:spPr>
      </xdr:pic>
      <xdr:pic>
        <xdr:nvPicPr>
          <xdr:cNvPr id="70" name="Graphic 62" descr="Arrow circle with solid fill">
            <a:hlinkClick xmlns:r="http://schemas.openxmlformats.org/officeDocument/2006/relationships" r:id="rId28"/>
            <a:extLst>
              <a:ext uri="{FF2B5EF4-FFF2-40B4-BE49-F238E27FC236}">
                <a16:creationId xmlns:a16="http://schemas.microsoft.com/office/drawing/2014/main" id="{615C91EE-AC18-525B-2E2C-A50F051DDB7D}"/>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20128" y="4543134"/>
            <a:ext cx="1521529" cy="1511292"/>
          </a:xfrm>
          <a:prstGeom prst="rect">
            <a:avLst/>
          </a:prstGeom>
        </xdr:spPr>
      </xdr:pic>
    </xdr:grpSp>
    <xdr:clientData/>
  </xdr:twoCellAnchor>
  <xdr:twoCellAnchor editAs="oneCell">
    <xdr:from>
      <xdr:col>7</xdr:col>
      <xdr:colOff>264160</xdr:colOff>
      <xdr:row>2</xdr:row>
      <xdr:rowOff>5080</xdr:rowOff>
    </xdr:from>
    <xdr:to>
      <xdr:col>8</xdr:col>
      <xdr:colOff>100330</xdr:colOff>
      <xdr:row>4</xdr:row>
      <xdr:rowOff>91440</xdr:rowOff>
    </xdr:to>
    <xdr:pic>
      <xdr:nvPicPr>
        <xdr:cNvPr id="61" name="Graphic 26" descr="Magnifying glass with solid fill">
          <a:extLst>
            <a:ext uri="{FF2B5EF4-FFF2-40B4-BE49-F238E27FC236}">
              <a16:creationId xmlns:a16="http://schemas.microsoft.com/office/drawing/2014/main" id="{22D328C9-0D50-B309-A566-0C72E23A1F22}"/>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4744720" y="370840"/>
          <a:ext cx="476250" cy="452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311502</xdr:colOff>
      <xdr:row>10</xdr:row>
      <xdr:rowOff>95387</xdr:rowOff>
    </xdr:from>
    <xdr:to>
      <xdr:col>11</xdr:col>
      <xdr:colOff>356325</xdr:colOff>
      <xdr:row>12</xdr:row>
      <xdr:rowOff>28151</xdr:rowOff>
    </xdr:to>
    <xdr:sp macro="" textlink="">
      <xdr:nvSpPr>
        <xdr:cNvPr id="7" name="Dikdörtgen: Köşeleri Yuvarlatılmış 6">
          <a:extLst>
            <a:ext uri="{FF2B5EF4-FFF2-40B4-BE49-F238E27FC236}">
              <a16:creationId xmlns:a16="http://schemas.microsoft.com/office/drawing/2014/main" id="{B47167EC-1AB6-CF1B-6422-EFE1A6DF7DC2}"/>
            </a:ext>
          </a:extLst>
        </xdr:cNvPr>
        <xdr:cNvSpPr/>
      </xdr:nvSpPr>
      <xdr:spPr>
        <a:xfrm>
          <a:off x="4298063" y="1907460"/>
          <a:ext cx="1373677" cy="415984"/>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93499</xdr:colOff>
      <xdr:row>24</xdr:row>
      <xdr:rowOff>97118</xdr:rowOff>
    </xdr:from>
    <xdr:to>
      <xdr:col>6</xdr:col>
      <xdr:colOff>534722</xdr:colOff>
      <xdr:row>30</xdr:row>
      <xdr:rowOff>134464</xdr:rowOff>
    </xdr:to>
    <xdr:sp macro="" textlink="">
      <xdr:nvSpPr>
        <xdr:cNvPr id="41" name="Dikdörtgen: Köşeleri Yuvarlatılmış 3">
          <a:extLst>
            <a:ext uri="{FF2B5EF4-FFF2-40B4-BE49-F238E27FC236}">
              <a16:creationId xmlns:a16="http://schemas.microsoft.com/office/drawing/2014/main" id="{F0C4B427-B9B1-3CC5-0033-22ECA89349D3}"/>
            </a:ext>
          </a:extLst>
        </xdr:cNvPr>
        <xdr:cNvSpPr/>
      </xdr:nvSpPr>
      <xdr:spPr>
        <a:xfrm>
          <a:off x="93499" y="4949476"/>
          <a:ext cx="2274336" cy="1223479"/>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286819</xdr:colOff>
      <xdr:row>24</xdr:row>
      <xdr:rowOff>154826</xdr:rowOff>
    </xdr:from>
    <xdr:to>
      <xdr:col>5</xdr:col>
      <xdr:colOff>554434</xdr:colOff>
      <xdr:row>27</xdr:row>
      <xdr:rowOff>69619</xdr:rowOff>
    </xdr:to>
    <xdr:sp macro="" textlink="pivot!$EO$4">
      <xdr:nvSpPr>
        <xdr:cNvPr id="43" name="Metin kutusu 9">
          <a:extLst>
            <a:ext uri="{FF2B5EF4-FFF2-40B4-BE49-F238E27FC236}">
              <a16:creationId xmlns:a16="http://schemas.microsoft.com/office/drawing/2014/main" id="{A8C683FF-74C6-336A-3763-D804BABD77B6}"/>
            </a:ext>
          </a:extLst>
        </xdr:cNvPr>
        <xdr:cNvSpPr txBox="1"/>
      </xdr:nvSpPr>
      <xdr:spPr>
        <a:xfrm>
          <a:off x="286819" y="5007184"/>
          <a:ext cx="1489690" cy="50786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4E3290-42FB-4B21-96AB-9994178F228F}" type="TxLink">
            <a:rPr lang="en-US" sz="2400" b="0" i="0" u="none" strike="noStrike">
              <a:solidFill>
                <a:srgbClr val="000000"/>
              </a:solidFill>
              <a:latin typeface="Calibri"/>
              <a:ea typeface="Calibri"/>
              <a:cs typeface="Calibri"/>
            </a:rPr>
            <a:pPr/>
            <a:t>59%</a:t>
          </a:fld>
          <a:endParaRPr lang="en-US" sz="23900"/>
        </a:p>
      </xdr:txBody>
    </xdr:sp>
    <xdr:clientData/>
  </xdr:twoCellAnchor>
  <xdr:twoCellAnchor>
    <xdr:from>
      <xdr:col>3</xdr:col>
      <xdr:colOff>0</xdr:colOff>
      <xdr:row>0</xdr:row>
      <xdr:rowOff>48401</xdr:rowOff>
    </xdr:from>
    <xdr:to>
      <xdr:col>21</xdr:col>
      <xdr:colOff>240952</xdr:colOff>
      <xdr:row>7</xdr:row>
      <xdr:rowOff>87165</xdr:rowOff>
    </xdr:to>
    <xdr:sp macro="" textlink="">
      <xdr:nvSpPr>
        <xdr:cNvPr id="8" name="Dikdörtgen: Köşeleri Yuvarlatılmış 1">
          <a:extLst>
            <a:ext uri="{FF2B5EF4-FFF2-40B4-BE49-F238E27FC236}">
              <a16:creationId xmlns:a16="http://schemas.microsoft.com/office/drawing/2014/main" id="{4BAF18E4-407B-D521-5246-BB575F58FF4D}"/>
            </a:ext>
          </a:extLst>
        </xdr:cNvPr>
        <xdr:cNvSpPr/>
      </xdr:nvSpPr>
      <xdr:spPr>
        <a:xfrm>
          <a:off x="1984375" y="48401"/>
          <a:ext cx="12147202" cy="1335222"/>
        </a:xfrm>
        <a:prstGeom prst="roundRect">
          <a:avLst/>
        </a:prstGeom>
        <a:solidFill>
          <a:srgbClr val="87B6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tx1"/>
              </a:solidFill>
              <a:effectLst/>
              <a:latin typeface="+mn-lt"/>
              <a:ea typeface="+mn-ea"/>
              <a:cs typeface="+mn-cs"/>
            </a:rPr>
            <a:t>Maintenance Strategy Analysis &amp; Efficiency Testing</a:t>
          </a:r>
          <a:endParaRPr lang="tr-TR" sz="2400">
            <a:solidFill>
              <a:schemeClr val="tx1"/>
            </a:solidFill>
            <a:effectLst/>
          </a:endParaRPr>
        </a:p>
      </xdr:txBody>
    </xdr:sp>
    <xdr:clientData/>
  </xdr:twoCellAnchor>
  <xdr:twoCellAnchor>
    <xdr:from>
      <xdr:col>3</xdr:col>
      <xdr:colOff>396748</xdr:colOff>
      <xdr:row>2</xdr:row>
      <xdr:rowOff>156172</xdr:rowOff>
    </xdr:from>
    <xdr:to>
      <xdr:col>4</xdr:col>
      <xdr:colOff>785</xdr:colOff>
      <xdr:row>5</xdr:row>
      <xdr:rowOff>61842</xdr:rowOff>
    </xdr:to>
    <xdr:sp macro="" textlink="">
      <xdr:nvSpPr>
        <xdr:cNvPr id="117" name="Arrow: Chevron 237">
          <a:hlinkClick xmlns:r="http://schemas.openxmlformats.org/officeDocument/2006/relationships" r:id="rId1"/>
          <a:extLst>
            <a:ext uri="{FF2B5EF4-FFF2-40B4-BE49-F238E27FC236}">
              <a16:creationId xmlns:a16="http://schemas.microsoft.com/office/drawing/2014/main" id="{12C57450-DCC5-4CBF-B6AB-542A46B9E937}"/>
            </a:ext>
          </a:extLst>
        </xdr:cNvPr>
        <xdr:cNvSpPr/>
      </xdr:nvSpPr>
      <xdr:spPr>
        <a:xfrm flipH="1">
          <a:off x="2381123" y="526589"/>
          <a:ext cx="265495" cy="461295"/>
        </a:xfrm>
        <a:prstGeom prst="chevron">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solidFill>
              <a:schemeClr val="tx1"/>
            </a:solidFill>
          </a:endParaRPr>
        </a:p>
      </xdr:txBody>
    </xdr:sp>
    <xdr:clientData/>
  </xdr:twoCellAnchor>
  <xdr:twoCellAnchor editAs="oneCell">
    <xdr:from>
      <xdr:col>21</xdr:col>
      <xdr:colOff>557788</xdr:colOff>
      <xdr:row>9</xdr:row>
      <xdr:rowOff>33719</xdr:rowOff>
    </xdr:from>
    <xdr:to>
      <xdr:col>24</xdr:col>
      <xdr:colOff>466280</xdr:colOff>
      <xdr:row>18</xdr:row>
      <xdr:rowOff>111222</xdr:rowOff>
    </xdr:to>
    <mc:AlternateContent xmlns:mc="http://schemas.openxmlformats.org/markup-compatibility/2006" xmlns:a14="http://schemas.microsoft.com/office/drawing/2010/main">
      <mc:Choice Requires="a14">
        <xdr:graphicFrame macro="">
          <xdr:nvGraphicFramePr>
            <xdr:cNvPr id="4" name="MachineType 4">
              <a:extLst>
                <a:ext uri="{FF2B5EF4-FFF2-40B4-BE49-F238E27FC236}">
                  <a16:creationId xmlns:a16="http://schemas.microsoft.com/office/drawing/2014/main" id="{4F76C4AF-47C3-4F63-B2B7-451692B3D960}"/>
                </a:ext>
              </a:extLst>
            </xdr:cNvPr>
            <xdr:cNvGraphicFramePr/>
          </xdr:nvGraphicFramePr>
          <xdr:xfrm>
            <a:off x="0" y="0"/>
            <a:ext cx="0" cy="0"/>
          </xdr:xfrm>
          <a:graphic>
            <a:graphicData uri="http://schemas.microsoft.com/office/drawing/2010/slicer">
              <sle:slicer xmlns:sle="http://schemas.microsoft.com/office/drawing/2010/slicer" name="MachineType 4"/>
            </a:graphicData>
          </a:graphic>
        </xdr:graphicFrame>
      </mc:Choice>
      <mc:Fallback xmlns="">
        <xdr:sp macro="" textlink="">
          <xdr:nvSpPr>
            <xdr:cNvPr id="0" name=""/>
            <xdr:cNvSpPr>
              <a:spLocks noTextEdit="1"/>
            </xdr:cNvSpPr>
          </xdr:nvSpPr>
          <xdr:spPr>
            <a:xfrm>
              <a:off x="13440754" y="1777278"/>
              <a:ext cx="1748916" cy="1934071"/>
            </a:xfrm>
            <a:prstGeom prst="rect">
              <a:avLst/>
            </a:prstGeom>
            <a:solidFill>
              <a:prstClr val="white"/>
            </a:solidFill>
            <a:ln w="1">
              <a:solidFill>
                <a:prstClr val="green"/>
              </a:solidFill>
            </a:ln>
          </xdr:spPr>
          <xdr:txBody>
            <a:bodyPr vertOverflow="clip" horzOverflow="clip"/>
            <a:lstStyle/>
            <a:p>
              <a:r>
                <a:rPr lang="en-US"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editAs="oneCell">
    <xdr:from>
      <xdr:col>22</xdr:col>
      <xdr:colOff>3200</xdr:colOff>
      <xdr:row>18</xdr:row>
      <xdr:rowOff>9724</xdr:rowOff>
    </xdr:from>
    <xdr:to>
      <xdr:col>24</xdr:col>
      <xdr:colOff>372831</xdr:colOff>
      <xdr:row>27</xdr:row>
      <xdr:rowOff>99993</xdr:rowOff>
    </xdr:to>
    <mc:AlternateContent xmlns:mc="http://schemas.openxmlformats.org/markup-compatibility/2006" xmlns:a14="http://schemas.microsoft.com/office/drawing/2010/main">
      <mc:Choice Requires="a14">
        <xdr:graphicFrame macro="">
          <xdr:nvGraphicFramePr>
            <xdr:cNvPr id="10" name="ProductionLine 3">
              <a:extLst>
                <a:ext uri="{FF2B5EF4-FFF2-40B4-BE49-F238E27FC236}">
                  <a16:creationId xmlns:a16="http://schemas.microsoft.com/office/drawing/2014/main" id="{6D4A9D83-27AE-4C72-93F8-7C78508DA9F7}"/>
                </a:ext>
              </a:extLst>
            </xdr:cNvPr>
            <xdr:cNvGraphicFramePr/>
          </xdr:nvGraphicFramePr>
          <xdr:xfrm>
            <a:off x="0" y="0"/>
            <a:ext cx="0" cy="0"/>
          </xdr:xfrm>
          <a:graphic>
            <a:graphicData uri="http://schemas.microsoft.com/office/drawing/2010/slicer">
              <sle:slicer xmlns:sle="http://schemas.microsoft.com/office/drawing/2010/slicer" name="ProductionLine 3"/>
            </a:graphicData>
          </a:graphic>
        </xdr:graphicFrame>
      </mc:Choice>
      <mc:Fallback xmlns="">
        <xdr:sp macro="" textlink="">
          <xdr:nvSpPr>
            <xdr:cNvPr id="0" name=""/>
            <xdr:cNvSpPr>
              <a:spLocks noTextEdit="1"/>
            </xdr:cNvSpPr>
          </xdr:nvSpPr>
          <xdr:spPr>
            <a:xfrm>
              <a:off x="13499641" y="3609851"/>
              <a:ext cx="1596580" cy="1833828"/>
            </a:xfrm>
            <a:prstGeom prst="rect">
              <a:avLst/>
            </a:prstGeom>
            <a:solidFill>
              <a:prstClr val="white"/>
            </a:solidFill>
            <a:ln w="1">
              <a:solidFill>
                <a:prstClr val="green"/>
              </a:solidFill>
            </a:ln>
          </xdr:spPr>
          <xdr:txBody>
            <a:bodyPr vertOverflow="clip" horzOverflow="clip"/>
            <a:lstStyle/>
            <a:p>
              <a:r>
                <a:rPr lang="en-US"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editAs="oneCell">
    <xdr:from>
      <xdr:col>21</xdr:col>
      <xdr:colOff>566122</xdr:colOff>
      <xdr:row>1</xdr:row>
      <xdr:rowOff>120805</xdr:rowOff>
    </xdr:from>
    <xdr:to>
      <xdr:col>24</xdr:col>
      <xdr:colOff>457947</xdr:colOff>
      <xdr:row>8</xdr:row>
      <xdr:rowOff>161048</xdr:rowOff>
    </xdr:to>
    <mc:AlternateContent xmlns:mc="http://schemas.openxmlformats.org/markup-compatibility/2006" xmlns:a14="http://schemas.microsoft.com/office/drawing/2010/main">
      <mc:Choice Requires="a14">
        <xdr:graphicFrame macro="">
          <xdr:nvGraphicFramePr>
            <xdr:cNvPr id="6" name="MaintenanceType 3">
              <a:extLst>
                <a:ext uri="{FF2B5EF4-FFF2-40B4-BE49-F238E27FC236}">
                  <a16:creationId xmlns:a16="http://schemas.microsoft.com/office/drawing/2014/main" id="{3CC62A7E-123E-4C4A-916D-BAE2215FC21B}"/>
                </a:ext>
              </a:extLst>
            </xdr:cNvPr>
            <xdr:cNvGraphicFramePr/>
          </xdr:nvGraphicFramePr>
          <xdr:xfrm>
            <a:off x="0" y="0"/>
            <a:ext cx="0" cy="0"/>
          </xdr:xfrm>
          <a:graphic>
            <a:graphicData uri="http://schemas.microsoft.com/office/drawing/2010/slicer">
              <sle:slicer xmlns:sle="http://schemas.microsoft.com/office/drawing/2010/slicer" name="MaintenanceType 3"/>
            </a:graphicData>
          </a:graphic>
        </xdr:graphicFrame>
      </mc:Choice>
      <mc:Fallback xmlns="">
        <xdr:sp macro="" textlink="">
          <xdr:nvSpPr>
            <xdr:cNvPr id="0" name=""/>
            <xdr:cNvSpPr>
              <a:spLocks noTextEdit="1"/>
            </xdr:cNvSpPr>
          </xdr:nvSpPr>
          <xdr:spPr>
            <a:xfrm>
              <a:off x="12148522" y="456703"/>
              <a:ext cx="1822225" cy="1194478"/>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143034</xdr:colOff>
      <xdr:row>24</xdr:row>
      <xdr:rowOff>115512</xdr:rowOff>
    </xdr:from>
    <xdr:to>
      <xdr:col>12</xdr:col>
      <xdr:colOff>577116</xdr:colOff>
      <xdr:row>38</xdr:row>
      <xdr:rowOff>17820</xdr:rowOff>
    </xdr:to>
    <xdr:sp macro="" textlink="">
      <xdr:nvSpPr>
        <xdr:cNvPr id="22" name="Dikdörtgen: Köşeleri Yuvarlatılmış 8">
          <a:extLst>
            <a:ext uri="{FF2B5EF4-FFF2-40B4-BE49-F238E27FC236}">
              <a16:creationId xmlns:a16="http://schemas.microsoft.com/office/drawing/2014/main" id="{0961FBF2-1C60-B316-F337-1DCBEFD35B8C}"/>
            </a:ext>
          </a:extLst>
        </xdr:cNvPr>
        <xdr:cNvSpPr/>
      </xdr:nvSpPr>
      <xdr:spPr>
        <a:xfrm>
          <a:off x="2592320" y="4724932"/>
          <a:ext cx="3495689" cy="2521683"/>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595708</xdr:colOff>
      <xdr:row>8</xdr:row>
      <xdr:rowOff>84934</xdr:rowOff>
    </xdr:from>
    <xdr:to>
      <xdr:col>16</xdr:col>
      <xdr:colOff>405320</xdr:colOff>
      <xdr:row>15</xdr:row>
      <xdr:rowOff>76457</xdr:rowOff>
    </xdr:to>
    <xdr:sp macro="" textlink="">
      <xdr:nvSpPr>
        <xdr:cNvPr id="12" name="Rectangle: Rounded Corners 7">
          <a:extLst>
            <a:ext uri="{FF2B5EF4-FFF2-40B4-BE49-F238E27FC236}">
              <a16:creationId xmlns:a16="http://schemas.microsoft.com/office/drawing/2014/main" id="{A6ABF896-CE18-4587-ACAE-788D8801389A}"/>
            </a:ext>
          </a:extLst>
        </xdr:cNvPr>
        <xdr:cNvSpPr/>
      </xdr:nvSpPr>
      <xdr:spPr>
        <a:xfrm>
          <a:off x="5459538" y="1625147"/>
          <a:ext cx="2849505" cy="1450672"/>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600">
              <a:solidFill>
                <a:schemeClr val="tx1"/>
              </a:solidFill>
              <a:effectLst/>
              <a:latin typeface="Times New Roman" panose="02020603050405020304" pitchFamily="18" charset="0"/>
              <a:ea typeface="+mn-ea"/>
              <a:cs typeface="Times New Roman" panose="02020603050405020304" pitchFamily="18" charset="0"/>
            </a:rPr>
            <a:t>H0 :</a:t>
          </a:r>
          <a:r>
            <a:rPr lang="tr-TR" sz="1600">
              <a:solidFill>
                <a:schemeClr val="tx1"/>
              </a:solidFill>
              <a:latin typeface="Times New Roman" panose="02020603050405020304" pitchFamily="18" charset="0"/>
              <a:cs typeface="Times New Roman" panose="02020603050405020304" pitchFamily="18" charset="0"/>
            </a:rPr>
            <a:t> There is no statistically significant difference between the sample mean and the population mean</a:t>
          </a:r>
          <a:r>
            <a:rPr lang="tr-TR" sz="1600" baseline="0">
              <a:solidFill>
                <a:schemeClr val="tx1"/>
              </a:solidFill>
              <a:latin typeface="Times New Roman" panose="02020603050405020304" pitchFamily="18" charset="0"/>
              <a:cs typeface="Times New Roman" panose="02020603050405020304" pitchFamily="18" charset="0"/>
            </a:rPr>
            <a:t> </a:t>
          </a:r>
          <a:r>
            <a:rPr lang="tr-TR" sz="1600">
              <a:solidFill>
                <a:schemeClr val="tx1"/>
              </a:solidFill>
              <a:latin typeface="Times New Roman" panose="02020603050405020304" pitchFamily="18" charset="0"/>
              <a:cs typeface="Times New Roman" panose="02020603050405020304" pitchFamily="18" charset="0"/>
            </a:rPr>
            <a:t>for the selected maintenance type.</a:t>
          </a:r>
        </a:p>
      </xdr:txBody>
    </xdr:sp>
    <xdr:clientData/>
  </xdr:twoCellAnchor>
  <xdr:twoCellAnchor>
    <xdr:from>
      <xdr:col>16</xdr:col>
      <xdr:colOff>450437</xdr:colOff>
      <xdr:row>8</xdr:row>
      <xdr:rowOff>52993</xdr:rowOff>
    </xdr:from>
    <xdr:to>
      <xdr:col>21</xdr:col>
      <xdr:colOff>428624</xdr:colOff>
      <xdr:row>15</xdr:row>
      <xdr:rowOff>91197</xdr:rowOff>
    </xdr:to>
    <xdr:sp macro="" textlink="">
      <xdr:nvSpPr>
        <xdr:cNvPr id="16" name="Rectangle: Rounded Corners 8">
          <a:extLst>
            <a:ext uri="{FF2B5EF4-FFF2-40B4-BE49-F238E27FC236}">
              <a16:creationId xmlns:a16="http://schemas.microsoft.com/office/drawing/2014/main" id="{C17AF438-4D58-47F8-A553-6C2382266FBB}"/>
            </a:ext>
          </a:extLst>
        </xdr:cNvPr>
        <xdr:cNvSpPr/>
      </xdr:nvSpPr>
      <xdr:spPr>
        <a:xfrm>
          <a:off x="8375237" y="1576993"/>
          <a:ext cx="3026187" cy="1486004"/>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tr-TR" sz="1600">
              <a:solidFill>
                <a:schemeClr val="tx1"/>
              </a:solidFill>
              <a:effectLst/>
              <a:latin typeface="Times New Roman" panose="02020603050405020304" pitchFamily="18" charset="0"/>
              <a:ea typeface="+mn-ea"/>
              <a:cs typeface="Times New Roman" panose="02020603050405020304" pitchFamily="18" charset="0"/>
            </a:rPr>
            <a:t>H1: There is a statistically significant difference between the sample mean</a:t>
          </a:r>
          <a:r>
            <a:rPr lang="tr-TR" sz="1600" baseline="0">
              <a:solidFill>
                <a:schemeClr val="tx1"/>
              </a:solidFill>
              <a:effectLst/>
              <a:latin typeface="Times New Roman" panose="02020603050405020304" pitchFamily="18" charset="0"/>
              <a:ea typeface="+mn-ea"/>
              <a:cs typeface="Times New Roman" panose="02020603050405020304" pitchFamily="18" charset="0"/>
            </a:rPr>
            <a:t> </a:t>
          </a:r>
          <a:r>
            <a:rPr lang="tr-TR" sz="1600">
              <a:solidFill>
                <a:schemeClr val="tx1"/>
              </a:solidFill>
              <a:effectLst/>
              <a:latin typeface="Times New Roman" panose="02020603050405020304" pitchFamily="18" charset="0"/>
              <a:ea typeface="+mn-ea"/>
              <a:cs typeface="Times New Roman" panose="02020603050405020304" pitchFamily="18" charset="0"/>
            </a:rPr>
            <a:t>and the population mean for the selected maintenance type.</a:t>
          </a:r>
          <a:endParaRPr lang="tr-TR"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292100</xdr:colOff>
      <xdr:row>16</xdr:row>
      <xdr:rowOff>111392</xdr:rowOff>
    </xdr:from>
    <xdr:to>
      <xdr:col>11</xdr:col>
      <xdr:colOff>350406</xdr:colOff>
      <xdr:row>21</xdr:row>
      <xdr:rowOff>29729</xdr:rowOff>
    </xdr:to>
    <xdr:sp macro="" textlink="pivot!FL4">
      <xdr:nvSpPr>
        <xdr:cNvPr id="9" name="Rectangle: Rounded Corners 11">
          <a:extLst>
            <a:ext uri="{FF2B5EF4-FFF2-40B4-BE49-F238E27FC236}">
              <a16:creationId xmlns:a16="http://schemas.microsoft.com/office/drawing/2014/main" id="{5BB91704-FAA2-F037-9302-C4E3C6335B26}"/>
            </a:ext>
            <a:ext uri="{147F2762-F138-4A5C-976F-8EAC2B608ADB}">
              <a16:predDERef xmlns:a16="http://schemas.microsoft.com/office/drawing/2014/main" pred="{C17AF438-4D58-47F8-A553-6C2382266FBB}"/>
            </a:ext>
          </a:extLst>
        </xdr:cNvPr>
        <xdr:cNvSpPr/>
      </xdr:nvSpPr>
      <xdr:spPr>
        <a:xfrm>
          <a:off x="3949700" y="3273692"/>
          <a:ext cx="1277506" cy="870837"/>
        </a:xfrm>
        <a:prstGeom prst="roundRect">
          <a:avLst/>
        </a:prstGeom>
        <a:solidFill>
          <a:schemeClr val="accent1">
            <a:lumMod val="75000"/>
          </a:schemeClr>
        </a:solidFill>
        <a:ln w="76200">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326C8F-7D3E-4F02-ADCE-601264FFD2B2}" type="TxLink">
            <a:rPr lang="en-US" sz="1600" b="1" i="0" u="none" strike="noStrike">
              <a:solidFill>
                <a:schemeClr val="bg1"/>
              </a:solidFill>
              <a:latin typeface="Calibri"/>
              <a:ea typeface="Calibri"/>
              <a:cs typeface="Calibri"/>
            </a:rPr>
            <a:pPr algn="ctr"/>
            <a:t>Fail to Reject H0</a:t>
          </a:fld>
          <a:endParaRPr lang="tr-TR" sz="1600" b="1">
            <a:solidFill>
              <a:schemeClr val="bg1"/>
            </a:solidFill>
          </a:endParaRPr>
        </a:p>
      </xdr:txBody>
    </xdr:sp>
    <xdr:clientData/>
  </xdr:twoCellAnchor>
  <xdr:twoCellAnchor>
    <xdr:from>
      <xdr:col>3</xdr:col>
      <xdr:colOff>59324</xdr:colOff>
      <xdr:row>7</xdr:row>
      <xdr:rowOff>127394</xdr:rowOff>
    </xdr:from>
    <xdr:to>
      <xdr:col>9</xdr:col>
      <xdr:colOff>182446</xdr:colOff>
      <xdr:row>23</xdr:row>
      <xdr:rowOff>27878</xdr:rowOff>
    </xdr:to>
    <xdr:grpSp>
      <xdr:nvGrpSpPr>
        <xdr:cNvPr id="51" name="Group 149">
          <a:extLst>
            <a:ext uri="{FF2B5EF4-FFF2-40B4-BE49-F238E27FC236}">
              <a16:creationId xmlns:a16="http://schemas.microsoft.com/office/drawing/2014/main" id="{B3503BEF-17FD-1F92-0FBB-6934117D3CBB}"/>
            </a:ext>
          </a:extLst>
        </xdr:cNvPr>
        <xdr:cNvGrpSpPr/>
      </xdr:nvGrpSpPr>
      <xdr:grpSpPr>
        <a:xfrm>
          <a:off x="1899748" y="1483496"/>
          <a:ext cx="3803969" cy="3113153"/>
          <a:chOff x="3223276" y="3152172"/>
          <a:chExt cx="3596953" cy="2368826"/>
        </a:xfrm>
      </xdr:grpSpPr>
      <xdr:sp macro="" textlink="">
        <xdr:nvSpPr>
          <xdr:cNvPr id="52" name="Rectangle: Rounded Corners 16">
            <a:extLst>
              <a:ext uri="{FF2B5EF4-FFF2-40B4-BE49-F238E27FC236}">
                <a16:creationId xmlns:a16="http://schemas.microsoft.com/office/drawing/2014/main" id="{0C607E16-7430-5504-9880-D8E5EB07DEDE}"/>
              </a:ext>
            </a:extLst>
          </xdr:cNvPr>
          <xdr:cNvSpPr/>
        </xdr:nvSpPr>
        <xdr:spPr>
          <a:xfrm>
            <a:off x="3223276" y="3152172"/>
            <a:ext cx="3596953" cy="2368826"/>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3" name="Rectangle: Rounded Corners 36">
            <a:extLst>
              <a:ext uri="{FF2B5EF4-FFF2-40B4-BE49-F238E27FC236}">
                <a16:creationId xmlns:a16="http://schemas.microsoft.com/office/drawing/2014/main" id="{73DBE2A4-61F5-58D1-72F4-2BA84A3E36E6}"/>
              </a:ext>
            </a:extLst>
          </xdr:cNvPr>
          <xdr:cNvSpPr/>
        </xdr:nvSpPr>
        <xdr:spPr>
          <a:xfrm>
            <a:off x="3342639" y="3344683"/>
            <a:ext cx="3279360" cy="292707"/>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4" name="TextBox 17">
            <a:extLst>
              <a:ext uri="{FF2B5EF4-FFF2-40B4-BE49-F238E27FC236}">
                <a16:creationId xmlns:a16="http://schemas.microsoft.com/office/drawing/2014/main" id="{47774C01-72A7-26BF-FCA5-BA17FA9BE9A9}"/>
              </a:ext>
            </a:extLst>
          </xdr:cNvPr>
          <xdr:cNvSpPr txBox="1"/>
        </xdr:nvSpPr>
        <xdr:spPr>
          <a:xfrm>
            <a:off x="3369310" y="3375163"/>
            <a:ext cx="848360" cy="227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Test Type</a:t>
            </a:r>
          </a:p>
        </xdr:txBody>
      </xdr:sp>
      <xdr:sp macro="" textlink="">
        <xdr:nvSpPr>
          <xdr:cNvPr id="55" name="Rectangle: Rounded Corners 37">
            <a:extLst>
              <a:ext uri="{FF2B5EF4-FFF2-40B4-BE49-F238E27FC236}">
                <a16:creationId xmlns:a16="http://schemas.microsoft.com/office/drawing/2014/main" id="{019DF422-A3A1-5CC8-5A74-3F080214553D}"/>
              </a:ext>
            </a:extLst>
          </xdr:cNvPr>
          <xdr:cNvSpPr/>
        </xdr:nvSpPr>
        <xdr:spPr>
          <a:xfrm>
            <a:off x="3343852" y="3783001"/>
            <a:ext cx="3279360" cy="292392"/>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6" name="Rectangle: Rounded Corners 38">
            <a:extLst>
              <a:ext uri="{FF2B5EF4-FFF2-40B4-BE49-F238E27FC236}">
                <a16:creationId xmlns:a16="http://schemas.microsoft.com/office/drawing/2014/main" id="{D9C444EB-4D00-A4EE-F891-56D52A5B00FD}"/>
              </a:ext>
            </a:extLst>
          </xdr:cNvPr>
          <xdr:cNvSpPr/>
        </xdr:nvSpPr>
        <xdr:spPr>
          <a:xfrm>
            <a:off x="3355153" y="4190377"/>
            <a:ext cx="3294476" cy="284423"/>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7" name="Rectangle: Rounded Corners 39">
            <a:extLst>
              <a:ext uri="{FF2B5EF4-FFF2-40B4-BE49-F238E27FC236}">
                <a16:creationId xmlns:a16="http://schemas.microsoft.com/office/drawing/2014/main" id="{A4B1FA9E-E483-F244-ED51-83146A98E059}"/>
              </a:ext>
            </a:extLst>
          </xdr:cNvPr>
          <xdr:cNvSpPr/>
        </xdr:nvSpPr>
        <xdr:spPr>
          <a:xfrm>
            <a:off x="3352528" y="4594728"/>
            <a:ext cx="3294476" cy="292707"/>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8" name="Rectangle: Rounded Corners 40">
            <a:extLst>
              <a:ext uri="{FF2B5EF4-FFF2-40B4-BE49-F238E27FC236}">
                <a16:creationId xmlns:a16="http://schemas.microsoft.com/office/drawing/2014/main" id="{3F034089-F205-3917-3070-0EC45B04E6ED}"/>
              </a:ext>
            </a:extLst>
          </xdr:cNvPr>
          <xdr:cNvSpPr/>
        </xdr:nvSpPr>
        <xdr:spPr>
          <a:xfrm>
            <a:off x="3342250" y="5019148"/>
            <a:ext cx="3294476" cy="292044"/>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9" name="TextBox 18">
            <a:extLst>
              <a:ext uri="{FF2B5EF4-FFF2-40B4-BE49-F238E27FC236}">
                <a16:creationId xmlns:a16="http://schemas.microsoft.com/office/drawing/2014/main" id="{7E61BDBB-9812-A2B7-4559-FC5E867A76F3}"/>
              </a:ext>
            </a:extLst>
          </xdr:cNvPr>
          <xdr:cNvSpPr txBox="1"/>
        </xdr:nvSpPr>
        <xdr:spPr>
          <a:xfrm>
            <a:off x="3327640" y="3839827"/>
            <a:ext cx="1459024" cy="368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Null Hypothesis (H0)</a:t>
            </a:r>
          </a:p>
        </xdr:txBody>
      </xdr:sp>
      <xdr:sp macro="" textlink="">
        <xdr:nvSpPr>
          <xdr:cNvPr id="60" name="TextBox 23">
            <a:extLst>
              <a:ext uri="{FF2B5EF4-FFF2-40B4-BE49-F238E27FC236}">
                <a16:creationId xmlns:a16="http://schemas.microsoft.com/office/drawing/2014/main" id="{8CE05B5A-409B-1952-AFF6-18240CFC9679}"/>
              </a:ext>
            </a:extLst>
          </xdr:cNvPr>
          <xdr:cNvSpPr txBox="1"/>
        </xdr:nvSpPr>
        <xdr:spPr>
          <a:xfrm>
            <a:off x="3333468" y="4246312"/>
            <a:ext cx="1811477" cy="320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Alternative Hypothesis (H1)</a:t>
            </a:r>
          </a:p>
        </xdr:txBody>
      </xdr:sp>
      <xdr:sp macro="" textlink="">
        <xdr:nvSpPr>
          <xdr:cNvPr id="61" name="TextBox 24">
            <a:extLst>
              <a:ext uri="{FF2B5EF4-FFF2-40B4-BE49-F238E27FC236}">
                <a16:creationId xmlns:a16="http://schemas.microsoft.com/office/drawing/2014/main" id="{5684DDB2-08B3-F1E6-6B9C-8943E14D4715}"/>
              </a:ext>
            </a:extLst>
          </xdr:cNvPr>
          <xdr:cNvSpPr txBox="1"/>
        </xdr:nvSpPr>
        <xdr:spPr>
          <a:xfrm>
            <a:off x="3348972" y="4629254"/>
            <a:ext cx="1481815" cy="32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Significance Level (</a:t>
            </a:r>
            <a:r>
              <a:rPr lang="el-GR" sz="1200" baseline="0">
                <a:solidFill>
                  <a:schemeClr val="dk1"/>
                </a:solidFill>
                <a:effectLst/>
                <a:latin typeface="+mn-lt"/>
                <a:ea typeface="+mn-ea"/>
                <a:cs typeface="+mn-cs"/>
              </a:rPr>
              <a:t>α</a:t>
            </a:r>
            <a:r>
              <a:rPr lang="tr-TR" sz="1200" baseline="0">
                <a:solidFill>
                  <a:schemeClr val="dk1"/>
                </a:solidFill>
                <a:effectLst/>
                <a:latin typeface="+mn-lt"/>
                <a:ea typeface="+mn-ea"/>
                <a:cs typeface="+mn-cs"/>
              </a:rPr>
              <a:t>)</a:t>
            </a:r>
            <a:endParaRPr lang="tr-TR" sz="1200"/>
          </a:p>
        </xdr:txBody>
      </xdr:sp>
      <xdr:sp macro="" textlink="">
        <xdr:nvSpPr>
          <xdr:cNvPr id="62" name="TextBox 25">
            <a:extLst>
              <a:ext uri="{FF2B5EF4-FFF2-40B4-BE49-F238E27FC236}">
                <a16:creationId xmlns:a16="http://schemas.microsoft.com/office/drawing/2014/main" id="{DF3CA20E-B63E-3BEB-C764-3C9B9DFBC400}"/>
              </a:ext>
            </a:extLst>
          </xdr:cNvPr>
          <xdr:cNvSpPr txBox="1"/>
        </xdr:nvSpPr>
        <xdr:spPr>
          <a:xfrm>
            <a:off x="3352161" y="5055269"/>
            <a:ext cx="1179269" cy="22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Decision</a:t>
            </a:r>
            <a:r>
              <a:rPr lang="tr-TR" sz="1200" baseline="0"/>
              <a:t> Rule</a:t>
            </a:r>
            <a:endParaRPr lang="tr-TR" sz="1200"/>
          </a:p>
        </xdr:txBody>
      </xdr:sp>
      <xdr:sp macro="" textlink="">
        <xdr:nvSpPr>
          <xdr:cNvPr id="63" name="TextBox 26">
            <a:extLst>
              <a:ext uri="{FF2B5EF4-FFF2-40B4-BE49-F238E27FC236}">
                <a16:creationId xmlns:a16="http://schemas.microsoft.com/office/drawing/2014/main" id="{FC419F41-F5D5-1B03-54A0-8788263238C7}"/>
              </a:ext>
            </a:extLst>
          </xdr:cNvPr>
          <xdr:cNvSpPr txBox="1"/>
        </xdr:nvSpPr>
        <xdr:spPr>
          <a:xfrm>
            <a:off x="4542440" y="3382196"/>
            <a:ext cx="2157695" cy="258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One-Sample</a:t>
            </a:r>
            <a:r>
              <a:rPr lang="tr-TR" sz="1200" baseline="0"/>
              <a:t> T-Test (Two-Tailed)</a:t>
            </a:r>
            <a:endParaRPr lang="tr-TR" sz="1200"/>
          </a:p>
        </xdr:txBody>
      </xdr:sp>
      <xdr:sp macro="" textlink="">
        <xdr:nvSpPr>
          <xdr:cNvPr id="65" name="TextBox 27">
            <a:extLst>
              <a:ext uri="{FF2B5EF4-FFF2-40B4-BE49-F238E27FC236}">
                <a16:creationId xmlns:a16="http://schemas.microsoft.com/office/drawing/2014/main" id="{738C2B96-24B4-2378-6E8E-F00954554F3B}"/>
              </a:ext>
            </a:extLst>
          </xdr:cNvPr>
          <xdr:cNvSpPr txBox="1"/>
        </xdr:nvSpPr>
        <xdr:spPr>
          <a:xfrm>
            <a:off x="4965106" y="3803616"/>
            <a:ext cx="1680578" cy="25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t>μ</a:t>
            </a:r>
            <a:r>
              <a:rPr lang="tr-TR" sz="1200"/>
              <a:t> =</a:t>
            </a:r>
            <a:r>
              <a:rPr lang="tr-TR" sz="1200" baseline="0"/>
              <a:t> Hypothesized Mean</a:t>
            </a:r>
            <a:endParaRPr lang="tr-TR" sz="1200"/>
          </a:p>
        </xdr:txBody>
      </xdr:sp>
      <xdr:sp macro="" textlink="">
        <xdr:nvSpPr>
          <xdr:cNvPr id="66" name="TextBox 28">
            <a:extLst>
              <a:ext uri="{FF2B5EF4-FFF2-40B4-BE49-F238E27FC236}">
                <a16:creationId xmlns:a16="http://schemas.microsoft.com/office/drawing/2014/main" id="{DD49441F-56C9-B0E4-60CF-0D0B451DB7C5}"/>
              </a:ext>
            </a:extLst>
          </xdr:cNvPr>
          <xdr:cNvSpPr txBox="1"/>
        </xdr:nvSpPr>
        <xdr:spPr>
          <a:xfrm>
            <a:off x="5123295" y="4221500"/>
            <a:ext cx="1618880" cy="263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chemeClr val="dk1"/>
                </a:solidFill>
                <a:effectLst/>
                <a:latin typeface="+mn-lt"/>
                <a:ea typeface="+mn-ea"/>
                <a:cs typeface="+mn-cs"/>
              </a:rPr>
              <a:t>μ</a:t>
            </a:r>
            <a:r>
              <a:rPr lang="tr-TR" sz="1200">
                <a:solidFill>
                  <a:schemeClr val="dk1"/>
                </a:solidFill>
                <a:effectLst/>
                <a:latin typeface="+mn-lt"/>
                <a:ea typeface="+mn-ea"/>
                <a:cs typeface="+mn-cs"/>
              </a:rPr>
              <a:t> </a:t>
            </a:r>
            <a:r>
              <a:rPr lang="el-GR" sz="1200">
                <a:solidFill>
                  <a:schemeClr val="dk1"/>
                </a:solidFill>
                <a:effectLst/>
                <a:latin typeface="+mn-lt"/>
                <a:ea typeface="+mn-ea"/>
                <a:cs typeface="+mn-cs"/>
              </a:rPr>
              <a:t>≠</a:t>
            </a:r>
            <a:r>
              <a:rPr lang="tr-TR" sz="1200">
                <a:solidFill>
                  <a:schemeClr val="dk1"/>
                </a:solidFill>
                <a:effectLst/>
                <a:latin typeface="+mn-lt"/>
                <a:ea typeface="+mn-ea"/>
                <a:cs typeface="+mn-cs"/>
              </a:rPr>
              <a:t> </a:t>
            </a:r>
            <a:r>
              <a:rPr lang="tr-TR" sz="1200" baseline="0">
                <a:solidFill>
                  <a:schemeClr val="dk1"/>
                </a:solidFill>
                <a:effectLst/>
                <a:latin typeface="+mn-lt"/>
                <a:ea typeface="+mn-ea"/>
                <a:cs typeface="+mn-cs"/>
              </a:rPr>
              <a:t>Hypothesized Mean</a:t>
            </a:r>
            <a:endParaRPr lang="tr-TR" sz="1200"/>
          </a:p>
        </xdr:txBody>
      </xdr:sp>
      <xdr:sp macro="" textlink="">
        <xdr:nvSpPr>
          <xdr:cNvPr id="67" name="TextBox 31">
            <a:extLst>
              <a:ext uri="{FF2B5EF4-FFF2-40B4-BE49-F238E27FC236}">
                <a16:creationId xmlns:a16="http://schemas.microsoft.com/office/drawing/2014/main" id="{67E880F2-9BDF-A831-26AD-F9DE782726B0}"/>
              </a:ext>
            </a:extLst>
          </xdr:cNvPr>
          <xdr:cNvSpPr txBox="1"/>
        </xdr:nvSpPr>
        <xdr:spPr>
          <a:xfrm>
            <a:off x="5346946" y="4646141"/>
            <a:ext cx="1127044" cy="258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0.05,</a:t>
            </a:r>
            <a:r>
              <a:rPr lang="tr-TR" sz="1200" baseline="0"/>
              <a:t> 0.01, 0.1</a:t>
            </a:r>
            <a:endParaRPr lang="tr-TR" sz="1200"/>
          </a:p>
        </xdr:txBody>
      </xdr:sp>
      <xdr:sp macro="" textlink="">
        <xdr:nvSpPr>
          <xdr:cNvPr id="68" name="TextBox 32">
            <a:extLst>
              <a:ext uri="{FF2B5EF4-FFF2-40B4-BE49-F238E27FC236}">
                <a16:creationId xmlns:a16="http://schemas.microsoft.com/office/drawing/2014/main" id="{7FC22649-700C-FFDF-532B-5F599D5CF986}"/>
              </a:ext>
            </a:extLst>
          </xdr:cNvPr>
          <xdr:cNvSpPr txBox="1"/>
        </xdr:nvSpPr>
        <xdr:spPr>
          <a:xfrm>
            <a:off x="5005006" y="5041790"/>
            <a:ext cx="1713964" cy="257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a:t>Reject H0 </a:t>
            </a:r>
            <a:r>
              <a:rPr lang="tr-TR" sz="1200" baseline="0"/>
              <a:t>if p-value &lt;</a:t>
            </a:r>
            <a:r>
              <a:rPr lang="el-GR" sz="1200" baseline="0"/>
              <a:t>α</a:t>
            </a:r>
            <a:endParaRPr lang="tr-TR" sz="1200"/>
          </a:p>
        </xdr:txBody>
      </xdr:sp>
    </xdr:grpSp>
    <xdr:clientData/>
  </xdr:twoCellAnchor>
  <xdr:twoCellAnchor>
    <xdr:from>
      <xdr:col>12</xdr:col>
      <xdr:colOff>592993</xdr:colOff>
      <xdr:row>24</xdr:row>
      <xdr:rowOff>9645</xdr:rowOff>
    </xdr:from>
    <xdr:to>
      <xdr:col>21</xdr:col>
      <xdr:colOff>511098</xdr:colOff>
      <xdr:row>38</xdr:row>
      <xdr:rowOff>60402</xdr:rowOff>
    </xdr:to>
    <xdr:grpSp>
      <xdr:nvGrpSpPr>
        <xdr:cNvPr id="44" name="Grup 7">
          <a:extLst>
            <a:ext uri="{FF2B5EF4-FFF2-40B4-BE49-F238E27FC236}">
              <a16:creationId xmlns:a16="http://schemas.microsoft.com/office/drawing/2014/main" id="{3DCDFBCB-600E-E841-4960-A666369815F9}"/>
            </a:ext>
          </a:extLst>
        </xdr:cNvPr>
        <xdr:cNvGrpSpPr/>
      </xdr:nvGrpSpPr>
      <xdr:grpSpPr>
        <a:xfrm>
          <a:off x="7954688" y="4772145"/>
          <a:ext cx="5439376" cy="2762960"/>
          <a:chOff x="6231793" y="4516750"/>
          <a:chExt cx="5223029" cy="2999341"/>
        </a:xfrm>
      </xdr:grpSpPr>
      <xdr:sp macro="" textlink="">
        <xdr:nvSpPr>
          <xdr:cNvPr id="48" name="Dikdörtgen: Köşeleri Yuvarlatılmış 32">
            <a:extLst>
              <a:ext uri="{FF2B5EF4-FFF2-40B4-BE49-F238E27FC236}">
                <a16:creationId xmlns:a16="http://schemas.microsoft.com/office/drawing/2014/main" id="{C3357A7F-FE1C-8C14-53C4-1BE60B1355F9}"/>
              </a:ext>
            </a:extLst>
          </xdr:cNvPr>
          <xdr:cNvSpPr/>
        </xdr:nvSpPr>
        <xdr:spPr>
          <a:xfrm>
            <a:off x="6332683" y="4554682"/>
            <a:ext cx="5122139" cy="2961409"/>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Grafik 8">
            <a:extLst>
              <a:ext uri="{FF2B5EF4-FFF2-40B4-BE49-F238E27FC236}">
                <a16:creationId xmlns:a16="http://schemas.microsoft.com/office/drawing/2014/main" id="{FCAB949A-D370-48A3-BAC8-09BE0CC52E18}"/>
              </a:ext>
            </a:extLst>
          </xdr:cNvPr>
          <xdr:cNvGraphicFramePr>
            <a:graphicFrameLocks/>
          </xdr:cNvGraphicFramePr>
        </xdr:nvGraphicFramePr>
        <xdr:xfrm>
          <a:off x="6231793" y="4516750"/>
          <a:ext cx="5058507" cy="295200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307432</xdr:colOff>
      <xdr:row>8</xdr:row>
      <xdr:rowOff>75626</xdr:rowOff>
    </xdr:from>
    <xdr:to>
      <xdr:col>11</xdr:col>
      <xdr:colOff>353896</xdr:colOff>
      <xdr:row>11</xdr:row>
      <xdr:rowOff>5567</xdr:rowOff>
    </xdr:to>
    <xdr:sp macro="" textlink="">
      <xdr:nvSpPr>
        <xdr:cNvPr id="31" name="Dikdörtgen: Köşeleri Yuvarlatılmış 2">
          <a:extLst>
            <a:ext uri="{FF2B5EF4-FFF2-40B4-BE49-F238E27FC236}">
              <a16:creationId xmlns:a16="http://schemas.microsoft.com/office/drawing/2014/main" id="{D483F7D2-356F-B5DA-4CF1-1AB815A8BC4B}"/>
            </a:ext>
          </a:extLst>
        </xdr:cNvPr>
        <xdr:cNvSpPr/>
      </xdr:nvSpPr>
      <xdr:spPr>
        <a:xfrm>
          <a:off x="3963612" y="1590160"/>
          <a:ext cx="1265191" cy="497891"/>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tr-TR" sz="1100" baseline="0"/>
            <a:t>Choose Confidence Level</a:t>
          </a:r>
          <a:endParaRPr lang="en-US" sz="1100"/>
        </a:p>
      </xdr:txBody>
    </xdr:sp>
    <xdr:clientData/>
  </xdr:twoCellAnchor>
  <xdr:twoCellAnchor>
    <xdr:from>
      <xdr:col>11</xdr:col>
      <xdr:colOff>482601</xdr:colOff>
      <xdr:row>16</xdr:row>
      <xdr:rowOff>39050</xdr:rowOff>
    </xdr:from>
    <xdr:to>
      <xdr:col>21</xdr:col>
      <xdr:colOff>495301</xdr:colOff>
      <xdr:row>23</xdr:row>
      <xdr:rowOff>162622</xdr:rowOff>
    </xdr:to>
    <xdr:grpSp>
      <xdr:nvGrpSpPr>
        <xdr:cNvPr id="45" name="Grup 31">
          <a:extLst>
            <a:ext uri="{FF2B5EF4-FFF2-40B4-BE49-F238E27FC236}">
              <a16:creationId xmlns:a16="http://schemas.microsoft.com/office/drawing/2014/main" id="{32B1ED02-7E31-D05E-2915-1D2646CE87A6}"/>
            </a:ext>
          </a:extLst>
        </xdr:cNvPr>
        <xdr:cNvGrpSpPr/>
      </xdr:nvGrpSpPr>
      <xdr:grpSpPr>
        <a:xfrm>
          <a:off x="7230821" y="3251719"/>
          <a:ext cx="6147446" cy="1479674"/>
          <a:chOff x="6416135" y="3390364"/>
          <a:chExt cx="4540170" cy="1045330"/>
        </a:xfrm>
      </xdr:grpSpPr>
      <xdr:sp macro="" textlink="pivot!FL6">
        <xdr:nvSpPr>
          <xdr:cNvPr id="46" name="Rectangle: Rounded Corners 10">
            <a:extLst>
              <a:ext uri="{FF2B5EF4-FFF2-40B4-BE49-F238E27FC236}">
                <a16:creationId xmlns:a16="http://schemas.microsoft.com/office/drawing/2014/main" id="{C9C2BA1D-41C3-AABD-7966-E110AFF66FEC}"/>
              </a:ext>
            </a:extLst>
          </xdr:cNvPr>
          <xdr:cNvSpPr/>
        </xdr:nvSpPr>
        <xdr:spPr>
          <a:xfrm>
            <a:off x="6416135" y="3501692"/>
            <a:ext cx="4540170" cy="934002"/>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400" b="0" i="0" u="none" strike="noStrike">
              <a:solidFill>
                <a:srgbClr val="000000"/>
              </a:solidFill>
              <a:latin typeface="Times New Roman" panose="02020603050405020304" pitchFamily="18" charset="0"/>
              <a:ea typeface="Calibri"/>
              <a:cs typeface="Times New Roman" panose="02020603050405020304" pitchFamily="18" charset="0"/>
            </a:endParaRPr>
          </a:p>
          <a:p>
            <a:pPr algn="l"/>
            <a:fld id="{32376463-ABED-456D-8881-D0A1AED89D29}" type="TxLink">
              <a:rPr lang="en-US" sz="1400" b="0" i="0" u="none" strike="noStrike">
                <a:solidFill>
                  <a:srgbClr val="000000"/>
                </a:solidFill>
                <a:latin typeface="Times New Roman" panose="02020603050405020304" pitchFamily="18" charset="0"/>
                <a:ea typeface="Calibri"/>
                <a:cs typeface="Times New Roman" panose="02020603050405020304" pitchFamily="18" charset="0"/>
              </a:rPr>
              <a:pPr algn="l"/>
              <a:t>Fail to Reject the Null Hypothesis. There is no statistically significant evidence to suggest that this maintenance type performs differently than the overall fleet average (4912.96). Any observed difference is likely due to random sampling variation.</a:t>
            </a:fld>
            <a:endParaRPr lang="tr-TR" sz="1400">
              <a:latin typeface="Times New Roman" panose="02020603050405020304" pitchFamily="18" charset="0"/>
              <a:cs typeface="Times New Roman" panose="02020603050405020304" pitchFamily="18" charset="0"/>
            </a:endParaRPr>
          </a:p>
        </xdr:txBody>
      </xdr:sp>
      <xdr:sp macro="" textlink="">
        <xdr:nvSpPr>
          <xdr:cNvPr id="47" name="Dikdörtgen: Köşeleri Yuvarlatılmış 30">
            <a:extLst>
              <a:ext uri="{FF2B5EF4-FFF2-40B4-BE49-F238E27FC236}">
                <a16:creationId xmlns:a16="http://schemas.microsoft.com/office/drawing/2014/main" id="{615EF287-37D8-5EA7-6997-D6C037535F16}"/>
              </a:ext>
            </a:extLst>
          </xdr:cNvPr>
          <xdr:cNvSpPr/>
        </xdr:nvSpPr>
        <xdr:spPr>
          <a:xfrm>
            <a:off x="6416600" y="3390364"/>
            <a:ext cx="1861463" cy="296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600" b="1">
                <a:solidFill>
                  <a:schemeClr val="tx1"/>
                </a:solidFill>
              </a:rPr>
              <a:t>STATISTICAL DECISION</a:t>
            </a:r>
            <a:endParaRPr lang="en-US" sz="1600" b="1">
              <a:solidFill>
                <a:schemeClr val="tx1"/>
              </a:solidFill>
            </a:endParaRPr>
          </a:p>
        </xdr:txBody>
      </xdr:sp>
    </xdr:grpSp>
    <xdr:clientData/>
  </xdr:twoCellAnchor>
  <xdr:twoCellAnchor editAs="oneCell">
    <xdr:from>
      <xdr:col>17</xdr:col>
      <xdr:colOff>296333</xdr:colOff>
      <xdr:row>2</xdr:row>
      <xdr:rowOff>68791</xdr:rowOff>
    </xdr:from>
    <xdr:to>
      <xdr:col>18</xdr:col>
      <xdr:colOff>237703</xdr:colOff>
      <xdr:row>5</xdr:row>
      <xdr:rowOff>86360</xdr:rowOff>
    </xdr:to>
    <xdr:pic>
      <xdr:nvPicPr>
        <xdr:cNvPr id="24" name="Graphic 2" descr="Clipboard with solid fill">
          <a:extLst>
            <a:ext uri="{FF2B5EF4-FFF2-40B4-BE49-F238E27FC236}">
              <a16:creationId xmlns:a16="http://schemas.microsoft.com/office/drawing/2014/main" id="{5B495B5A-8F2A-FFEE-D05C-C808B4BEE6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56750" y="439208"/>
          <a:ext cx="566209" cy="566209"/>
        </a:xfrm>
        <a:prstGeom prst="rect">
          <a:avLst/>
        </a:prstGeom>
      </xdr:spPr>
    </xdr:pic>
    <xdr:clientData/>
  </xdr:twoCellAnchor>
  <xdr:twoCellAnchor editAs="oneCell">
    <xdr:from>
      <xdr:col>11</xdr:col>
      <xdr:colOff>174625</xdr:colOff>
      <xdr:row>11</xdr:row>
      <xdr:rowOff>22331</xdr:rowOff>
    </xdr:from>
    <xdr:to>
      <xdr:col>12</xdr:col>
      <xdr:colOff>14816</xdr:colOff>
      <xdr:row>12</xdr:row>
      <xdr:rowOff>177080</xdr:rowOff>
    </xdr:to>
    <xdr:pic>
      <xdr:nvPicPr>
        <xdr:cNvPr id="13" name="Graphic 2" descr="Cursor outline">
          <a:extLst>
            <a:ext uri="{FF2B5EF4-FFF2-40B4-BE49-F238E27FC236}">
              <a16:creationId xmlns:a16="http://schemas.microsoft.com/office/drawing/2014/main" id="{58225199-2057-6EE9-5738-C2CF40CD96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90040" y="2015611"/>
          <a:ext cx="504618" cy="456762"/>
        </a:xfrm>
        <a:prstGeom prst="rect">
          <a:avLst/>
        </a:prstGeom>
      </xdr:spPr>
    </xdr:pic>
    <xdr:clientData/>
  </xdr:twoCellAnchor>
  <xdr:twoCellAnchor>
    <xdr:from>
      <xdr:col>9</xdr:col>
      <xdr:colOff>291430</xdr:colOff>
      <xdr:row>13</xdr:row>
      <xdr:rowOff>24007</xdr:rowOff>
    </xdr:from>
    <xdr:to>
      <xdr:col>11</xdr:col>
      <xdr:colOff>349509</xdr:colOff>
      <xdr:row>15</xdr:row>
      <xdr:rowOff>156427</xdr:rowOff>
    </xdr:to>
    <xdr:sp macro="" textlink="pivot!FK15">
      <xdr:nvSpPr>
        <xdr:cNvPr id="75" name="Dikdörtgen: Köşeleri Yuvarlatılmış 1">
          <a:extLst>
            <a:ext uri="{FF2B5EF4-FFF2-40B4-BE49-F238E27FC236}">
              <a16:creationId xmlns:a16="http://schemas.microsoft.com/office/drawing/2014/main" id="{2C48B44F-F90B-1206-B9D1-8695CA93C33A}"/>
            </a:ext>
          </a:extLst>
        </xdr:cNvPr>
        <xdr:cNvSpPr/>
      </xdr:nvSpPr>
      <xdr:spPr>
        <a:xfrm>
          <a:off x="3942680" y="2616924"/>
          <a:ext cx="1275162" cy="51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945898-E6D8-4237-BD0D-3AB8996F8C90}" type="TxLink">
            <a:rPr lang="en-US" sz="1200" b="1" i="0" u="none" strike="noStrike">
              <a:solidFill>
                <a:schemeClr val="tx1"/>
              </a:solidFill>
              <a:latin typeface="Calibri"/>
              <a:ea typeface="Calibri"/>
              <a:cs typeface="Calibri"/>
            </a:rPr>
            <a:pPr algn="ctr"/>
            <a:t>0,87</a:t>
          </a:fld>
          <a:endParaRPr lang="en-US" sz="1200" b="1">
            <a:solidFill>
              <a:schemeClr val="tx1"/>
            </a:solidFill>
          </a:endParaRPr>
        </a:p>
      </xdr:txBody>
    </xdr:sp>
    <xdr:clientData/>
  </xdr:twoCellAnchor>
  <xdr:twoCellAnchor>
    <xdr:from>
      <xdr:col>9</xdr:col>
      <xdr:colOff>292576</xdr:colOff>
      <xdr:row>12</xdr:row>
      <xdr:rowOff>156427</xdr:rowOff>
    </xdr:from>
    <xdr:to>
      <xdr:col>11</xdr:col>
      <xdr:colOff>349508</xdr:colOff>
      <xdr:row>14</xdr:row>
      <xdr:rowOff>774</xdr:rowOff>
    </xdr:to>
    <xdr:sp macro="" textlink="">
      <xdr:nvSpPr>
        <xdr:cNvPr id="2" name="Dikdörtgen: Köşeleri Yuvarlatılmış 1">
          <a:extLst>
            <a:ext uri="{FF2B5EF4-FFF2-40B4-BE49-F238E27FC236}">
              <a16:creationId xmlns:a16="http://schemas.microsoft.com/office/drawing/2014/main" id="{1750F593-21FF-3962-1E65-2638AC48D2F9}"/>
            </a:ext>
          </a:extLst>
        </xdr:cNvPr>
        <xdr:cNvSpPr/>
      </xdr:nvSpPr>
      <xdr:spPr>
        <a:xfrm>
          <a:off x="3959538" y="2571811"/>
          <a:ext cx="1279253" cy="227948"/>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400"/>
            <a:t>p-value</a:t>
          </a:r>
          <a:endParaRPr lang="en-US" sz="1100"/>
        </a:p>
      </xdr:txBody>
    </xdr:sp>
    <xdr:clientData/>
  </xdr:twoCellAnchor>
  <xdr:twoCellAnchor>
    <xdr:from>
      <xdr:col>3</xdr:col>
      <xdr:colOff>109303</xdr:colOff>
      <xdr:row>31</xdr:row>
      <xdr:rowOff>14079</xdr:rowOff>
    </xdr:from>
    <xdr:to>
      <xdr:col>6</xdr:col>
      <xdr:colOff>551455</xdr:colOff>
      <xdr:row>37</xdr:row>
      <xdr:rowOff>54428</xdr:rowOff>
    </xdr:to>
    <xdr:sp macro="" textlink="">
      <xdr:nvSpPr>
        <xdr:cNvPr id="5" name="Dikdörtgen: Köşeleri Yuvarlatılmış 3">
          <a:extLst>
            <a:ext uri="{FF2B5EF4-FFF2-40B4-BE49-F238E27FC236}">
              <a16:creationId xmlns:a16="http://schemas.microsoft.com/office/drawing/2014/main" id="{131B59BF-F28A-2DA7-6E01-9BDBD248BFF0}"/>
            </a:ext>
          </a:extLst>
        </xdr:cNvPr>
        <xdr:cNvSpPr/>
      </xdr:nvSpPr>
      <xdr:spPr>
        <a:xfrm>
          <a:off x="109303" y="6132681"/>
          <a:ext cx="2282576" cy="1202722"/>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303324</xdr:colOff>
      <xdr:row>31</xdr:row>
      <xdr:rowOff>70808</xdr:rowOff>
    </xdr:from>
    <xdr:to>
      <xdr:col>4</xdr:col>
      <xdr:colOff>598429</xdr:colOff>
      <xdr:row>33</xdr:row>
      <xdr:rowOff>182594</xdr:rowOff>
    </xdr:to>
    <xdr:sp macro="" textlink="pivot!HQ5">
      <xdr:nvSpPr>
        <xdr:cNvPr id="11" name="Metin kutusu 9">
          <a:extLst>
            <a:ext uri="{FF2B5EF4-FFF2-40B4-BE49-F238E27FC236}">
              <a16:creationId xmlns:a16="http://schemas.microsoft.com/office/drawing/2014/main" id="{54E1463A-407F-A0CB-1F3B-92DDD3FA6049}"/>
            </a:ext>
          </a:extLst>
        </xdr:cNvPr>
        <xdr:cNvSpPr txBox="1"/>
      </xdr:nvSpPr>
      <xdr:spPr>
        <a:xfrm>
          <a:off x="303324" y="6189410"/>
          <a:ext cx="908580" cy="499243"/>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A382D3-36AF-42CA-874C-34820E183A41}" type="TxLink">
            <a:rPr lang="en-US" sz="2400" b="1" i="0" u="none" strike="noStrike">
              <a:solidFill>
                <a:srgbClr val="000000"/>
              </a:solidFill>
              <a:latin typeface="Calibri"/>
              <a:ea typeface="Calibri"/>
              <a:cs typeface="Calibri"/>
            </a:rPr>
            <a:pPr/>
            <a:t>547</a:t>
          </a:fld>
          <a:endParaRPr lang="en-US" sz="71400" b="1"/>
        </a:p>
      </xdr:txBody>
    </xdr:sp>
    <xdr:clientData/>
  </xdr:twoCellAnchor>
  <xdr:twoCellAnchor>
    <xdr:from>
      <xdr:col>4</xdr:col>
      <xdr:colOff>354136</xdr:colOff>
      <xdr:row>31</xdr:row>
      <xdr:rowOff>152743</xdr:rowOff>
    </xdr:from>
    <xdr:to>
      <xdr:col>6</xdr:col>
      <xdr:colOff>292077</xdr:colOff>
      <xdr:row>33</xdr:row>
      <xdr:rowOff>48846</xdr:rowOff>
    </xdr:to>
    <xdr:sp macro="" textlink="">
      <xdr:nvSpPr>
        <xdr:cNvPr id="14" name="Metin kutusu 13">
          <a:extLst>
            <a:ext uri="{FF2B5EF4-FFF2-40B4-BE49-F238E27FC236}">
              <a16:creationId xmlns:a16="http://schemas.microsoft.com/office/drawing/2014/main" id="{FA839A42-78DF-A9F0-AB8B-DBCAF4C1151F}"/>
            </a:ext>
          </a:extLst>
        </xdr:cNvPr>
        <xdr:cNvSpPr txBox="1"/>
      </xdr:nvSpPr>
      <xdr:spPr>
        <a:xfrm>
          <a:off x="964713" y="6319570"/>
          <a:ext cx="1159095" cy="28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600" b="1"/>
            <a:t>Machines</a:t>
          </a:r>
          <a:endParaRPr lang="en-US" sz="1600" b="1"/>
        </a:p>
      </xdr:txBody>
    </xdr:sp>
    <xdr:clientData/>
  </xdr:twoCellAnchor>
  <xdr:twoCellAnchor>
    <xdr:from>
      <xdr:col>3</xdr:col>
      <xdr:colOff>85725</xdr:colOff>
      <xdr:row>27</xdr:row>
      <xdr:rowOff>32286</xdr:rowOff>
    </xdr:from>
    <xdr:to>
      <xdr:col>6</xdr:col>
      <xdr:colOff>523875</xdr:colOff>
      <xdr:row>30</xdr:row>
      <xdr:rowOff>157975</xdr:rowOff>
    </xdr:to>
    <xdr:sp macro="" textlink="">
      <xdr:nvSpPr>
        <xdr:cNvPr id="15" name="Dikdörtgen: Köşeleri Yuvarlatılmış 14">
          <a:extLst>
            <a:ext uri="{FF2B5EF4-FFF2-40B4-BE49-F238E27FC236}">
              <a16:creationId xmlns:a16="http://schemas.microsoft.com/office/drawing/2014/main" id="{329A06D8-B0AC-F875-CCAD-C79A8F38ABE7}"/>
            </a:ext>
          </a:extLst>
        </xdr:cNvPr>
        <xdr:cNvSpPr/>
      </xdr:nvSpPr>
      <xdr:spPr>
        <a:xfrm>
          <a:off x="2065066" y="5045688"/>
          <a:ext cx="2417492" cy="6693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tr-TR" sz="1600" b="1">
              <a:solidFill>
                <a:schemeClr val="tx1"/>
              </a:solidFill>
              <a:effectLst/>
              <a:latin typeface="+mn-lt"/>
              <a:ea typeface="+mn-ea"/>
              <a:cs typeface="+mn-cs"/>
            </a:rPr>
            <a:t>Reliability</a:t>
          </a:r>
          <a:r>
            <a:rPr lang="tr-TR" sz="1600" b="1" baseline="0">
              <a:solidFill>
                <a:schemeClr val="tx1"/>
              </a:solidFill>
              <a:effectLst/>
              <a:latin typeface="+mn-lt"/>
              <a:ea typeface="+mn-ea"/>
              <a:cs typeface="+mn-cs"/>
            </a:rPr>
            <a:t> &amp; Prediction Accuracy</a:t>
          </a:r>
          <a:endParaRPr lang="en-US" sz="1600" b="1">
            <a:solidFill>
              <a:schemeClr val="tx1"/>
            </a:solidFill>
            <a:effectLst/>
          </a:endParaRPr>
        </a:p>
        <a:p>
          <a:pPr algn="ctr"/>
          <a:endParaRPr lang="en-US" sz="1400"/>
        </a:p>
      </xdr:txBody>
    </xdr:sp>
    <xdr:clientData/>
  </xdr:twoCellAnchor>
  <xdr:twoCellAnchor>
    <xdr:from>
      <xdr:col>3</xdr:col>
      <xdr:colOff>93428</xdr:colOff>
      <xdr:row>34</xdr:row>
      <xdr:rowOff>125933</xdr:rowOff>
    </xdr:from>
    <xdr:to>
      <xdr:col>6</xdr:col>
      <xdr:colOff>552450</xdr:colOff>
      <xdr:row>37</xdr:row>
      <xdr:rowOff>62433</xdr:rowOff>
    </xdr:to>
    <xdr:sp macro="" textlink="">
      <xdr:nvSpPr>
        <xdr:cNvPr id="18" name="Dikdörtgen: Köşeleri Yuvarlatılmış 17">
          <a:extLst>
            <a:ext uri="{FF2B5EF4-FFF2-40B4-BE49-F238E27FC236}">
              <a16:creationId xmlns:a16="http://schemas.microsoft.com/office/drawing/2014/main" id="{E61A6320-53CF-41EE-823A-0F56EFCBB47C}"/>
            </a:ext>
          </a:extLst>
        </xdr:cNvPr>
        <xdr:cNvSpPr/>
      </xdr:nvSpPr>
      <xdr:spPr>
        <a:xfrm>
          <a:off x="93428" y="6717233"/>
          <a:ext cx="2287822" cy="5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800" b="1">
              <a:solidFill>
                <a:schemeClr val="tx1"/>
              </a:solidFill>
            </a:rPr>
            <a:t>Maintenance Needed</a:t>
          </a:r>
          <a:endParaRPr lang="en-US" sz="1800" b="1">
            <a:solidFill>
              <a:schemeClr val="tx1"/>
            </a:solidFill>
          </a:endParaRPr>
        </a:p>
      </xdr:txBody>
    </xdr:sp>
    <xdr:clientData/>
  </xdr:twoCellAnchor>
  <xdr:twoCellAnchor>
    <xdr:from>
      <xdr:col>21</xdr:col>
      <xdr:colOff>53914</xdr:colOff>
      <xdr:row>28</xdr:row>
      <xdr:rowOff>17972</xdr:rowOff>
    </xdr:from>
    <xdr:to>
      <xdr:col>24</xdr:col>
      <xdr:colOff>197688</xdr:colOff>
      <xdr:row>36</xdr:row>
      <xdr:rowOff>0</xdr:rowOff>
    </xdr:to>
    <xdr:sp macro="" textlink="">
      <xdr:nvSpPr>
        <xdr:cNvPr id="19" name="Açıklama Balonu: Sol Ok 18">
          <a:extLst>
            <a:ext uri="{FF2B5EF4-FFF2-40B4-BE49-F238E27FC236}">
              <a16:creationId xmlns:a16="http://schemas.microsoft.com/office/drawing/2014/main" id="{F7982177-EEA8-B59D-A3AB-AF18A39BE67B}"/>
            </a:ext>
          </a:extLst>
        </xdr:cNvPr>
        <xdr:cNvSpPr/>
      </xdr:nvSpPr>
      <xdr:spPr>
        <a:xfrm>
          <a:off x="11052593" y="5661085"/>
          <a:ext cx="1976887" cy="1563538"/>
        </a:xfrm>
        <a:prstGeom prst="leftArrowCallout">
          <a:avLst>
            <a:gd name="adj1" fmla="val 25000"/>
            <a:gd name="adj2" fmla="val 20402"/>
            <a:gd name="adj3" fmla="val 21552"/>
            <a:gd name="adj4" fmla="val 69373"/>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solidFill>
                <a:schemeClr val="tx1"/>
              </a:solidFill>
            </a:rPr>
            <a:t>“Longer maintenance intervals tend to slightly increase failure probability.”</a:t>
          </a:r>
        </a:p>
      </xdr:txBody>
    </xdr:sp>
    <xdr:clientData/>
  </xdr:twoCellAnchor>
  <xdr:twoCellAnchor>
    <xdr:from>
      <xdr:col>7</xdr:col>
      <xdr:colOff>314665</xdr:colOff>
      <xdr:row>25</xdr:row>
      <xdr:rowOff>17007</xdr:rowOff>
    </xdr:from>
    <xdr:to>
      <xdr:col>12</xdr:col>
      <xdr:colOff>381425</xdr:colOff>
      <xdr:row>37</xdr:row>
      <xdr:rowOff>110559</xdr:rowOff>
    </xdr:to>
    <xdr:graphicFrame macro="">
      <xdr:nvGraphicFramePr>
        <xdr:cNvPr id="76" name="Grafik 2">
          <a:extLst>
            <a:ext uri="{FF2B5EF4-FFF2-40B4-BE49-F238E27FC236}">
              <a16:creationId xmlns:a16="http://schemas.microsoft.com/office/drawing/2014/main" id="{F85474B8-C19C-4871-913D-7AABB3922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108857</xdr:colOff>
      <xdr:row>0</xdr:row>
      <xdr:rowOff>108858</xdr:rowOff>
    </xdr:from>
    <xdr:to>
      <xdr:col>2</xdr:col>
      <xdr:colOff>533437</xdr:colOff>
      <xdr:row>35</xdr:row>
      <xdr:rowOff>26986</xdr:rowOff>
    </xdr:to>
    <xdr:sp macro="" textlink="">
      <xdr:nvSpPr>
        <xdr:cNvPr id="17" name="Rectangle: Rounded Corners 16">
          <a:extLst>
            <a:ext uri="{FF2B5EF4-FFF2-40B4-BE49-F238E27FC236}">
              <a16:creationId xmlns:a16="http://schemas.microsoft.com/office/drawing/2014/main" id="{FD8C9C72-5B16-E056-3A27-96B61F461E72}"/>
            </a:ext>
          </a:extLst>
        </xdr:cNvPr>
        <xdr:cNvSpPr/>
      </xdr:nvSpPr>
      <xdr:spPr>
        <a:xfrm>
          <a:off x="108857" y="108858"/>
          <a:ext cx="1752637" cy="6509428"/>
        </a:xfrm>
        <a:prstGeom prst="roundRect">
          <a:avLst/>
        </a:prstGeom>
        <a:solidFill>
          <a:schemeClr val="bg1">
            <a:lumMod val="85000"/>
          </a:schemeClr>
        </a:solidFill>
        <a:ln w="76200">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tr-TR" sz="1600" b="1" i="0" u="none" strike="noStrike">
            <a:solidFill>
              <a:schemeClr val="bg1"/>
            </a:solidFill>
            <a:latin typeface="Calibri"/>
            <a:ea typeface="Calibri"/>
            <a:cs typeface="Calibri"/>
          </a:endParaRPr>
        </a:p>
      </xdr:txBody>
    </xdr:sp>
    <xdr:clientData/>
  </xdr:twoCellAnchor>
  <xdr:twoCellAnchor>
    <xdr:from>
      <xdr:col>0</xdr:col>
      <xdr:colOff>443532</xdr:colOff>
      <xdr:row>4</xdr:row>
      <xdr:rowOff>68391</xdr:rowOff>
    </xdr:from>
    <xdr:to>
      <xdr:col>2</xdr:col>
      <xdr:colOff>144829</xdr:colOff>
      <xdr:row>9</xdr:row>
      <xdr:rowOff>23304</xdr:rowOff>
    </xdr:to>
    <xdr:pic>
      <xdr:nvPicPr>
        <xdr:cNvPr id="20" name="Graphic 27" descr="Shield Tick with solid fill">
          <a:hlinkClick xmlns:r="http://schemas.openxmlformats.org/officeDocument/2006/relationships" r:id="rId1"/>
          <a:extLst>
            <a:ext uri="{FF2B5EF4-FFF2-40B4-BE49-F238E27FC236}">
              <a16:creationId xmlns:a16="http://schemas.microsoft.com/office/drawing/2014/main" id="{55F0F228-D1B0-C17F-CEB2-E60E9440D9B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43532" y="808620"/>
          <a:ext cx="1029354" cy="880198"/>
        </a:xfrm>
        <a:prstGeom prst="rect">
          <a:avLst/>
        </a:prstGeom>
      </xdr:spPr>
    </xdr:pic>
    <xdr:clientData/>
  </xdr:twoCellAnchor>
  <xdr:twoCellAnchor>
    <xdr:from>
      <xdr:col>0</xdr:col>
      <xdr:colOff>492233</xdr:colOff>
      <xdr:row>11</xdr:row>
      <xdr:rowOff>77165</xdr:rowOff>
    </xdr:from>
    <xdr:to>
      <xdr:col>2</xdr:col>
      <xdr:colOff>81295</xdr:colOff>
      <xdr:row>15</xdr:row>
      <xdr:rowOff>170922</xdr:rowOff>
    </xdr:to>
    <xdr:pic>
      <xdr:nvPicPr>
        <xdr:cNvPr id="21" name="Graphic 55" descr="Clipboard with solid fill">
          <a:hlinkClick xmlns:r="http://schemas.openxmlformats.org/officeDocument/2006/relationships" r:id="rId10"/>
          <a:extLst>
            <a:ext uri="{FF2B5EF4-FFF2-40B4-BE49-F238E27FC236}">
              <a16:creationId xmlns:a16="http://schemas.microsoft.com/office/drawing/2014/main" id="{95F9DB58-A693-DAF9-B3B6-B3DB2F669F3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92233" y="2112794"/>
          <a:ext cx="917119" cy="948285"/>
        </a:xfrm>
        <a:prstGeom prst="rect">
          <a:avLst/>
        </a:prstGeom>
      </xdr:spPr>
    </xdr:pic>
    <xdr:clientData/>
  </xdr:twoCellAnchor>
  <xdr:twoCellAnchor>
    <xdr:from>
      <xdr:col>0</xdr:col>
      <xdr:colOff>517707</xdr:colOff>
      <xdr:row>17</xdr:row>
      <xdr:rowOff>69776</xdr:rowOff>
    </xdr:from>
    <xdr:to>
      <xdr:col>2</xdr:col>
      <xdr:colOff>106769</xdr:colOff>
      <xdr:row>22</xdr:row>
      <xdr:rowOff>103982</xdr:rowOff>
    </xdr:to>
    <xdr:pic>
      <xdr:nvPicPr>
        <xdr:cNvPr id="25" name="Graphic 57" descr="Money with solid fill">
          <a:hlinkClick xmlns:r="http://schemas.openxmlformats.org/officeDocument/2006/relationships" r:id="rId13"/>
          <a:extLst>
            <a:ext uri="{FF2B5EF4-FFF2-40B4-BE49-F238E27FC236}">
              <a16:creationId xmlns:a16="http://schemas.microsoft.com/office/drawing/2014/main" id="{1651EDFA-4152-70AB-93CC-FA394297A03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17707" y="3330047"/>
          <a:ext cx="917119" cy="959492"/>
        </a:xfrm>
        <a:prstGeom prst="rect">
          <a:avLst/>
        </a:prstGeom>
      </xdr:spPr>
    </xdr:pic>
    <xdr:clientData/>
  </xdr:twoCellAnchor>
  <xdr:twoCellAnchor>
    <xdr:from>
      <xdr:col>1</xdr:col>
      <xdr:colOff>85915</xdr:colOff>
      <xdr:row>26</xdr:row>
      <xdr:rowOff>54087</xdr:rowOff>
    </xdr:from>
    <xdr:to>
      <xdr:col>1</xdr:col>
      <xdr:colOff>620901</xdr:colOff>
      <xdr:row>29</xdr:row>
      <xdr:rowOff>52025</xdr:rowOff>
    </xdr:to>
    <xdr:pic>
      <xdr:nvPicPr>
        <xdr:cNvPr id="26" name="Graphic 59" descr="Deciduous tree with solid fill">
          <a:extLst>
            <a:ext uri="{FF2B5EF4-FFF2-40B4-BE49-F238E27FC236}">
              <a16:creationId xmlns:a16="http://schemas.microsoft.com/office/drawing/2014/main" id="{79D635C0-F879-1D8B-359E-C94DFE5F2D1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49944" y="4979873"/>
          <a:ext cx="534986" cy="553109"/>
        </a:xfrm>
        <a:prstGeom prst="rect">
          <a:avLst/>
        </a:prstGeom>
      </xdr:spPr>
    </xdr:pic>
    <xdr:clientData/>
  </xdr:twoCellAnchor>
  <xdr:twoCellAnchor>
    <xdr:from>
      <xdr:col>0</xdr:col>
      <xdr:colOff>228985</xdr:colOff>
      <xdr:row>23</xdr:row>
      <xdr:rowOff>132815</xdr:rowOff>
    </xdr:from>
    <xdr:to>
      <xdr:col>2</xdr:col>
      <xdr:colOff>465181</xdr:colOff>
      <xdr:row>31</xdr:row>
      <xdr:rowOff>128666</xdr:rowOff>
    </xdr:to>
    <xdr:pic>
      <xdr:nvPicPr>
        <xdr:cNvPr id="27" name="Graphic 62" descr="Arrow circle with solid fill">
          <a:hlinkClick xmlns:r="http://schemas.openxmlformats.org/officeDocument/2006/relationships" r:id="rId18"/>
          <a:extLst>
            <a:ext uri="{FF2B5EF4-FFF2-40B4-BE49-F238E27FC236}">
              <a16:creationId xmlns:a16="http://schemas.microsoft.com/office/drawing/2014/main" id="{FFD1C43B-BFD7-0481-A996-AE783ACC10E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8985" y="4503429"/>
          <a:ext cx="1564253" cy="1476308"/>
        </a:xfrm>
        <a:prstGeom prst="rect">
          <a:avLst/>
        </a:prstGeom>
      </xdr:spPr>
    </xdr:pic>
    <xdr:clientData/>
  </xdr:twoCellAnchor>
  <xdr:twoCellAnchor>
    <xdr:from>
      <xdr:col>3</xdr:col>
      <xdr:colOff>380873</xdr:colOff>
      <xdr:row>2</xdr:row>
      <xdr:rowOff>164688</xdr:rowOff>
    </xdr:from>
    <xdr:to>
      <xdr:col>20</xdr:col>
      <xdr:colOff>430117</xdr:colOff>
      <xdr:row>5</xdr:row>
      <xdr:rowOff>88300</xdr:rowOff>
    </xdr:to>
    <xdr:grpSp>
      <xdr:nvGrpSpPr>
        <xdr:cNvPr id="33" name="Group 32">
          <a:extLst>
            <a:ext uri="{FF2B5EF4-FFF2-40B4-BE49-F238E27FC236}">
              <a16:creationId xmlns:a16="http://schemas.microsoft.com/office/drawing/2014/main" id="{B85AAEB2-7D8E-2297-29F3-21E180F68428}"/>
            </a:ext>
          </a:extLst>
        </xdr:cNvPr>
        <xdr:cNvGrpSpPr/>
      </xdr:nvGrpSpPr>
      <xdr:grpSpPr>
        <a:xfrm>
          <a:off x="2221297" y="552146"/>
          <a:ext cx="10478312" cy="504798"/>
          <a:chOff x="2365248" y="609188"/>
          <a:chExt cx="11294036" cy="479237"/>
        </a:xfrm>
      </xdr:grpSpPr>
      <xdr:sp macro="" textlink="">
        <xdr:nvSpPr>
          <xdr:cNvPr id="116" name="Arrow: Chevron 236">
            <a:hlinkClick xmlns:r="http://schemas.openxmlformats.org/officeDocument/2006/relationships" r:id="rId13"/>
            <a:extLst>
              <a:ext uri="{FF2B5EF4-FFF2-40B4-BE49-F238E27FC236}">
                <a16:creationId xmlns:a16="http://schemas.microsoft.com/office/drawing/2014/main" id="{75BEE505-7713-488F-8AB0-4642AEE8FB17}"/>
              </a:ext>
            </a:extLst>
          </xdr:cNvPr>
          <xdr:cNvSpPr/>
        </xdr:nvSpPr>
        <xdr:spPr>
          <a:xfrm>
            <a:off x="13373778" y="609188"/>
            <a:ext cx="285506" cy="444263"/>
          </a:xfrm>
          <a:prstGeom prst="chevron">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solidFill>
                <a:schemeClr val="tx1"/>
              </a:solidFill>
            </a:endParaRPr>
          </a:p>
        </xdr:txBody>
      </xdr:sp>
      <xdr:sp macro="" textlink="">
        <xdr:nvSpPr>
          <xdr:cNvPr id="32" name="Arrow: Chevron 237">
            <a:hlinkClick xmlns:r="http://schemas.openxmlformats.org/officeDocument/2006/relationships" r:id="rId1"/>
            <a:extLst>
              <a:ext uri="{FF2B5EF4-FFF2-40B4-BE49-F238E27FC236}">
                <a16:creationId xmlns:a16="http://schemas.microsoft.com/office/drawing/2014/main" id="{A9BFEEA7-9864-429A-D8C1-5D2815E6415E}"/>
              </a:ext>
            </a:extLst>
          </xdr:cNvPr>
          <xdr:cNvSpPr/>
        </xdr:nvSpPr>
        <xdr:spPr>
          <a:xfrm flipH="1">
            <a:off x="2365248" y="627130"/>
            <a:ext cx="265495" cy="461295"/>
          </a:xfrm>
          <a:prstGeom prst="chevron">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solidFill>
                <a:schemeClr val="tx1"/>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123825</xdr:rowOff>
    </xdr:from>
    <xdr:to>
      <xdr:col>19</xdr:col>
      <xdr:colOff>552450</xdr:colOff>
      <xdr:row>7</xdr:row>
      <xdr:rowOff>76200</xdr:rowOff>
    </xdr:to>
    <xdr:grpSp>
      <xdr:nvGrpSpPr>
        <xdr:cNvPr id="14" name="Grup 12">
          <a:extLst>
            <a:ext uri="{FF2B5EF4-FFF2-40B4-BE49-F238E27FC236}">
              <a16:creationId xmlns:a16="http://schemas.microsoft.com/office/drawing/2014/main" id="{D2ABF39D-886C-58DB-62A2-5C04510AFB5E}"/>
            </a:ext>
            <a:ext uri="{147F2762-F138-4A5C-976F-8EAC2B608ADB}">
              <a16:predDERef xmlns:a16="http://schemas.microsoft.com/office/drawing/2014/main" pred="{373E6CEF-4FA8-2B4A-819B-249317EC3571}"/>
            </a:ext>
          </a:extLst>
        </xdr:cNvPr>
        <xdr:cNvGrpSpPr/>
      </xdr:nvGrpSpPr>
      <xdr:grpSpPr>
        <a:xfrm>
          <a:off x="1821656" y="123825"/>
          <a:ext cx="10267950" cy="1285875"/>
          <a:chOff x="1885950" y="123825"/>
          <a:chExt cx="10610850" cy="1219200"/>
        </a:xfrm>
      </xdr:grpSpPr>
      <xdr:sp macro="" textlink="">
        <xdr:nvSpPr>
          <xdr:cNvPr id="15" name="Yuvarlatılmış Dikdörtgen 2">
            <a:extLst>
              <a:ext uri="{FF2B5EF4-FFF2-40B4-BE49-F238E27FC236}">
                <a16:creationId xmlns:a16="http://schemas.microsoft.com/office/drawing/2014/main" id="{80B61B08-3E0D-480D-B629-1FB560811456}"/>
              </a:ext>
            </a:extLst>
          </xdr:cNvPr>
          <xdr:cNvSpPr/>
        </xdr:nvSpPr>
        <xdr:spPr>
          <a:xfrm>
            <a:off x="1885950" y="123825"/>
            <a:ext cx="10610850" cy="1219200"/>
          </a:xfrm>
          <a:prstGeom prst="roundRect">
            <a:avLst/>
          </a:prstGeom>
          <a:solidFill>
            <a:srgbClr val="DD66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400" b="1" i="0" baseline="0">
                <a:solidFill>
                  <a:sysClr val="windowText" lastClr="000000"/>
                </a:solidFill>
                <a:effectLst/>
                <a:latin typeface="+mn-lt"/>
                <a:ea typeface="+mn-ea"/>
                <a:cs typeface="+mn-cs"/>
              </a:rPr>
              <a:t>Financial</a:t>
            </a:r>
            <a:r>
              <a:rPr lang="en-US" sz="1400" b="1" i="0" baseline="0">
                <a:solidFill>
                  <a:sysClr val="windowText" lastClr="000000"/>
                </a:solidFill>
                <a:effectLst/>
                <a:latin typeface="+mn-lt"/>
                <a:ea typeface="+mn-ea"/>
                <a:cs typeface="+mn-cs"/>
              </a:rPr>
              <a:t> </a:t>
            </a:r>
            <a:r>
              <a:rPr lang="en-US" sz="2400" b="1" i="0" baseline="0">
                <a:solidFill>
                  <a:sysClr val="windowText" lastClr="000000"/>
                </a:solidFill>
                <a:effectLst/>
                <a:latin typeface="+mn-lt"/>
                <a:ea typeface="+mn-ea"/>
                <a:cs typeface="+mn-cs"/>
              </a:rPr>
              <a:t>Impact &amp; Cost Analysis</a:t>
            </a:r>
            <a:r>
              <a:rPr lang="tr-TR" sz="2400" b="1" i="0" baseline="0">
                <a:solidFill>
                  <a:sysClr val="windowText" lastClr="000000"/>
                </a:solidFill>
                <a:effectLst/>
                <a:latin typeface="+mn-lt"/>
                <a:ea typeface="+mn-ea"/>
                <a:cs typeface="+mn-cs"/>
              </a:rPr>
              <a:t>       </a:t>
            </a:r>
            <a:endParaRPr lang="en-US" sz="1400" b="1" i="0" baseline="0">
              <a:solidFill>
                <a:sysClr val="windowText" lastClr="000000"/>
              </a:solidFill>
              <a:effectLst/>
              <a:latin typeface="+mn-lt"/>
              <a:ea typeface="+mn-ea"/>
              <a:cs typeface="+mn-cs"/>
            </a:endParaRPr>
          </a:p>
        </xdr:txBody>
      </xdr:sp>
      <xdr:pic>
        <xdr:nvPicPr>
          <xdr:cNvPr id="16" name="Graphic 57" descr="Money with solid fill">
            <a:hlinkClick xmlns:r="http://schemas.openxmlformats.org/officeDocument/2006/relationships" r:id="rId1"/>
            <a:extLst>
              <a:ext uri="{FF2B5EF4-FFF2-40B4-BE49-F238E27FC236}">
                <a16:creationId xmlns:a16="http://schemas.microsoft.com/office/drawing/2014/main" id="{605A3C7F-6A52-4A32-9069-5F033C19BC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353550" y="428624"/>
            <a:ext cx="470533" cy="530867"/>
          </a:xfrm>
          <a:prstGeom prst="rect">
            <a:avLst/>
          </a:prstGeom>
        </xdr:spPr>
      </xdr:pic>
    </xdr:grpSp>
    <xdr:clientData/>
  </xdr:twoCellAnchor>
  <xdr:twoCellAnchor>
    <xdr:from>
      <xdr:col>19</xdr:col>
      <xdr:colOff>49931</xdr:colOff>
      <xdr:row>2</xdr:row>
      <xdr:rowOff>155471</xdr:rowOff>
    </xdr:from>
    <xdr:to>
      <xdr:col>19</xdr:col>
      <xdr:colOff>311215</xdr:colOff>
      <xdr:row>5</xdr:row>
      <xdr:rowOff>44553</xdr:rowOff>
    </xdr:to>
    <xdr:sp macro="" textlink="">
      <xdr:nvSpPr>
        <xdr:cNvPr id="70" name="Arrow: Chevron 5">
          <a:hlinkClick xmlns:r="http://schemas.openxmlformats.org/officeDocument/2006/relationships" r:id="rId4"/>
          <a:extLst>
            <a:ext uri="{FF2B5EF4-FFF2-40B4-BE49-F238E27FC236}">
              <a16:creationId xmlns:a16="http://schemas.microsoft.com/office/drawing/2014/main" id="{08E92A5F-0A21-496B-9D50-F0A6A380A066}"/>
            </a:ext>
          </a:extLst>
        </xdr:cNvPr>
        <xdr:cNvSpPr/>
      </xdr:nvSpPr>
      <xdr:spPr>
        <a:xfrm>
          <a:off x="9709086" y="531105"/>
          <a:ext cx="261284" cy="452533"/>
        </a:xfrm>
        <a:prstGeom prst="chevron">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solidFill>
              <a:schemeClr val="tx1"/>
            </a:solidFill>
          </a:endParaRPr>
        </a:p>
      </xdr:txBody>
    </xdr:sp>
    <xdr:clientData/>
  </xdr:twoCellAnchor>
  <xdr:twoCellAnchor>
    <xdr:from>
      <xdr:col>3</xdr:col>
      <xdr:colOff>119444</xdr:colOff>
      <xdr:row>2</xdr:row>
      <xdr:rowOff>146654</xdr:rowOff>
    </xdr:from>
    <xdr:to>
      <xdr:col>3</xdr:col>
      <xdr:colOff>361176</xdr:colOff>
      <xdr:row>5</xdr:row>
      <xdr:rowOff>53368</xdr:rowOff>
    </xdr:to>
    <xdr:sp macro="" textlink="">
      <xdr:nvSpPr>
        <xdr:cNvPr id="71" name="Arrow: Chevron 6">
          <a:hlinkClick xmlns:r="http://schemas.openxmlformats.org/officeDocument/2006/relationships" r:id="rId5"/>
          <a:extLst>
            <a:ext uri="{FF2B5EF4-FFF2-40B4-BE49-F238E27FC236}">
              <a16:creationId xmlns:a16="http://schemas.microsoft.com/office/drawing/2014/main" id="{2D1DE027-D816-4445-84B6-563D0064603D}"/>
            </a:ext>
          </a:extLst>
        </xdr:cNvPr>
        <xdr:cNvSpPr/>
      </xdr:nvSpPr>
      <xdr:spPr>
        <a:xfrm flipH="1">
          <a:off x="119444" y="522288"/>
          <a:ext cx="241732" cy="470165"/>
        </a:xfrm>
        <a:prstGeom prst="chevron">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solidFill>
              <a:schemeClr val="tx1"/>
            </a:solidFill>
          </a:endParaRPr>
        </a:p>
      </xdr:txBody>
    </xdr:sp>
    <xdr:clientData/>
  </xdr:twoCellAnchor>
  <xdr:twoCellAnchor>
    <xdr:from>
      <xdr:col>3</xdr:col>
      <xdr:colOff>0</xdr:colOff>
      <xdr:row>15</xdr:row>
      <xdr:rowOff>142946</xdr:rowOff>
    </xdr:from>
    <xdr:to>
      <xdr:col>12</xdr:col>
      <xdr:colOff>657225</xdr:colOff>
      <xdr:row>28</xdr:row>
      <xdr:rowOff>104775</xdr:rowOff>
    </xdr:to>
    <xdr:grpSp>
      <xdr:nvGrpSpPr>
        <xdr:cNvPr id="17" name="Grup 22">
          <a:extLst>
            <a:ext uri="{FF2B5EF4-FFF2-40B4-BE49-F238E27FC236}">
              <a16:creationId xmlns:a16="http://schemas.microsoft.com/office/drawing/2014/main" id="{9C7BA7DB-7845-26DE-422E-6BC4A5163A76}"/>
            </a:ext>
            <a:ext uri="{147F2762-F138-4A5C-976F-8EAC2B608ADB}">
              <a16:predDERef xmlns:a16="http://schemas.microsoft.com/office/drawing/2014/main" pred="{4B91CE0A-DBC0-A68D-2F3B-4B3767562961}"/>
            </a:ext>
          </a:extLst>
        </xdr:cNvPr>
        <xdr:cNvGrpSpPr/>
      </xdr:nvGrpSpPr>
      <xdr:grpSpPr>
        <a:xfrm>
          <a:off x="1821656" y="3000446"/>
          <a:ext cx="6074569" cy="2438329"/>
          <a:chOff x="15120471" y="672354"/>
          <a:chExt cx="6828118" cy="4800697"/>
        </a:xfrm>
      </xdr:grpSpPr>
      <xdr:grpSp>
        <xdr:nvGrpSpPr>
          <xdr:cNvPr id="18" name="Grup 20">
            <a:extLst>
              <a:ext uri="{FF2B5EF4-FFF2-40B4-BE49-F238E27FC236}">
                <a16:creationId xmlns:a16="http://schemas.microsoft.com/office/drawing/2014/main" id="{B25D02FA-68A5-EC95-8FFF-EC98AAD14C2F}"/>
              </a:ext>
            </a:extLst>
          </xdr:cNvPr>
          <xdr:cNvGrpSpPr/>
        </xdr:nvGrpSpPr>
        <xdr:grpSpPr>
          <a:xfrm>
            <a:off x="15120471" y="672354"/>
            <a:ext cx="6828118" cy="4800697"/>
            <a:chOff x="13231091" y="6650182"/>
            <a:chExt cx="4738254" cy="3657018"/>
          </a:xfrm>
        </xdr:grpSpPr>
        <xdr:sp macro="" textlink="">
          <xdr:nvSpPr>
            <xdr:cNvPr id="19" name="Dikdörtgen: Köşeleri Yuvarlatılmış 9">
              <a:extLst>
                <a:ext uri="{FF2B5EF4-FFF2-40B4-BE49-F238E27FC236}">
                  <a16:creationId xmlns:a16="http://schemas.microsoft.com/office/drawing/2014/main" id="{61270677-8EB8-403C-A0DD-418C2196B9AE}"/>
                </a:ext>
              </a:extLst>
            </xdr:cNvPr>
            <xdr:cNvSpPr/>
          </xdr:nvSpPr>
          <xdr:spPr>
            <a:xfrm>
              <a:off x="13251909" y="6830289"/>
              <a:ext cx="4717436" cy="3476911"/>
            </a:xfrm>
            <a:prstGeom prst="round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20" name="Grafik 4">
                  <a:extLst>
                    <a:ext uri="{FF2B5EF4-FFF2-40B4-BE49-F238E27FC236}">
                      <a16:creationId xmlns:a16="http://schemas.microsoft.com/office/drawing/2014/main" id="{21B8FDA9-993E-41FA-A617-B1015B9A9038}"/>
                    </a:ext>
                  </a:extLst>
                </xdr:cNvPr>
                <xdr:cNvGraphicFramePr/>
              </xdr:nvGraphicFramePr>
              <xdr:xfrm>
                <a:off x="13231091" y="7305732"/>
                <a:ext cx="4579387" cy="2941641"/>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231091" y="7305732"/>
                  <a:ext cx="4579387" cy="2941641"/>
                </a:xfrm>
                <a:prstGeom prst="rect">
                  <a:avLst/>
                </a:prstGeom>
                <a:solidFill>
                  <a:prstClr val="white"/>
                </a:solidFill>
                <a:ln w="1">
                  <a:solidFill>
                    <a:prstClr val="green"/>
                  </a:solidFill>
                </a:ln>
              </xdr:spPr>
              <xdr:txBody>
                <a:bodyPr vertOverflow="clip" horzOverflow="clip"/>
                <a:lstStyle/>
                <a:p>
                  <a:r>
                    <a:rPr lang="en-US" sz="1100"/>
                    <a:t>Bu grafik, Excel sürümünüzde kullanılamaz.
Bu şekli düzenlemek veya bu çalışma kitabını farklı bir dosya biçiminde kaydetmek grafiğin kalıcı olarak bozulmasına neden olur.</a:t>
                  </a:r>
                </a:p>
              </xdr:txBody>
            </xdr:sp>
          </mc:Fallback>
        </mc:AlternateContent>
        <xdr:sp macro="" textlink="">
          <xdr:nvSpPr>
            <xdr:cNvPr id="21" name="Yuvarlatılmış Dikdörtgen 2">
              <a:extLst>
                <a:ext uri="{FF2B5EF4-FFF2-40B4-BE49-F238E27FC236}">
                  <a16:creationId xmlns:a16="http://schemas.microsoft.com/office/drawing/2014/main" id="{CCC83642-7017-404B-B410-2ED8F83421B1}"/>
                </a:ext>
              </a:extLst>
            </xdr:cNvPr>
            <xdr:cNvSpPr/>
          </xdr:nvSpPr>
          <xdr:spPr>
            <a:xfrm>
              <a:off x="13801899" y="6650182"/>
              <a:ext cx="3710247" cy="339436"/>
            </a:xfrm>
            <a:prstGeom prst="roundRect">
              <a:avLst/>
            </a:prstGeom>
            <a:solidFill>
              <a:srgbClr val="D9544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Maintenance Cost Distribution by Machine</a:t>
              </a:r>
              <a:endParaRPr lang="en-US" sz="1800" b="1">
                <a:solidFill>
                  <a:sysClr val="windowText" lastClr="000000"/>
                </a:solidFill>
                <a:latin typeface="+mn-lt"/>
                <a:ea typeface="+mn-lt"/>
                <a:cs typeface="+mn-lt"/>
              </a:endParaRPr>
            </a:p>
          </xdr:txBody>
        </xdr:sp>
      </xdr:grpSp>
      <mc:AlternateContent xmlns:mc="http://schemas.openxmlformats.org/markup-compatibility/2006">
        <mc:Choice xmlns:cx1="http://schemas.microsoft.com/office/drawing/2015/9/8/chartex" Requires="cx1">
          <xdr:graphicFrame macro="">
            <xdr:nvGraphicFramePr>
              <xdr:cNvPr id="22" name="Grafik 21">
                <a:extLst>
                  <a:ext uri="{FF2B5EF4-FFF2-40B4-BE49-F238E27FC236}">
                    <a16:creationId xmlns:a16="http://schemas.microsoft.com/office/drawing/2014/main" id="{BE2B1727-4835-46C9-A03E-964E0084343A}"/>
                  </a:ext>
                </a:extLst>
              </xdr:cNvPr>
              <xdr:cNvGraphicFramePr/>
            </xdr:nvGraphicFramePr>
            <xdr:xfrm>
              <a:off x="15434235" y="1195294"/>
              <a:ext cx="5991413" cy="4162613"/>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434235" y="1195294"/>
                <a:ext cx="5991413" cy="4162613"/>
              </a:xfrm>
              <a:prstGeom prst="rect">
                <a:avLst/>
              </a:prstGeom>
              <a:solidFill>
                <a:prstClr val="white"/>
              </a:solidFill>
              <a:ln w="1">
                <a:solidFill>
                  <a:prstClr val="green"/>
                </a:solidFill>
              </a:ln>
            </xdr:spPr>
            <xdr:txBody>
              <a:bodyPr vertOverflow="clip" horzOverflow="clip"/>
              <a:lstStyle/>
              <a:p>
                <a:r>
                  <a:rPr lang="en-US" sz="1100"/>
                  <a:t>Bu grafik, Excel sürümünüzde kullanılamaz.
Bu şekli düzenlemek veya bu çalışma kitabını farklı bir dosya biçiminde kaydetmek grafiğin kalıcı olarak bozulmasına neden olur.</a:t>
                </a:r>
              </a:p>
            </xdr:txBody>
          </xdr:sp>
        </mc:Fallback>
      </mc:AlternateContent>
    </xdr:grpSp>
    <xdr:clientData/>
  </xdr:twoCellAnchor>
  <xdr:twoCellAnchor editAs="oneCell">
    <xdr:from>
      <xdr:col>20</xdr:col>
      <xdr:colOff>131703</xdr:colOff>
      <xdr:row>0</xdr:row>
      <xdr:rowOff>65853</xdr:rowOff>
    </xdr:from>
    <xdr:to>
      <xdr:col>23</xdr:col>
      <xdr:colOff>75572</xdr:colOff>
      <xdr:row>9</xdr:row>
      <xdr:rowOff>126464</xdr:rowOff>
    </xdr:to>
    <mc:AlternateContent xmlns:mc="http://schemas.openxmlformats.org/markup-compatibility/2006" xmlns:a14="http://schemas.microsoft.com/office/drawing/2010/main">
      <mc:Choice Requires="a14">
        <xdr:graphicFrame macro="">
          <xdr:nvGraphicFramePr>
            <xdr:cNvPr id="35" name="MachineType 2">
              <a:extLst>
                <a:ext uri="{FF2B5EF4-FFF2-40B4-BE49-F238E27FC236}">
                  <a16:creationId xmlns:a16="http://schemas.microsoft.com/office/drawing/2014/main" id="{55A711BB-9CA3-478B-9EEB-76CEC635BEE5}"/>
                </a:ext>
              </a:extLst>
            </xdr:cNvPr>
            <xdr:cNvGraphicFramePr/>
          </xdr:nvGraphicFramePr>
          <xdr:xfrm>
            <a:off x="0" y="0"/>
            <a:ext cx="0" cy="0"/>
          </xdr:xfrm>
          <a:graphic>
            <a:graphicData uri="http://schemas.microsoft.com/office/drawing/2010/slicer">
              <sle:slicer xmlns:sle="http://schemas.microsoft.com/office/drawing/2010/slicer" name="MachineType 2"/>
            </a:graphicData>
          </a:graphic>
        </xdr:graphicFrame>
      </mc:Choice>
      <mc:Fallback xmlns="">
        <xdr:sp macro="" textlink="">
          <xdr:nvSpPr>
            <xdr:cNvPr id="0" name=""/>
            <xdr:cNvSpPr>
              <a:spLocks noTextEdit="1"/>
            </xdr:cNvSpPr>
          </xdr:nvSpPr>
          <xdr:spPr>
            <a:xfrm>
              <a:off x="10710803" y="65853"/>
              <a:ext cx="1819752" cy="1675459"/>
            </a:xfrm>
            <a:prstGeom prst="rect">
              <a:avLst/>
            </a:prstGeom>
            <a:solidFill>
              <a:prstClr val="white"/>
            </a:solidFill>
            <a:ln w="1">
              <a:solidFill>
                <a:prstClr val="green"/>
              </a:solidFill>
            </a:ln>
          </xdr:spPr>
          <xdr:txBody>
            <a:bodyPr vertOverflow="clip" horzOverflow="clip"/>
            <a:lstStyle/>
            <a:p>
              <a:r>
                <a:rPr lang="en-US"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editAs="oneCell">
    <xdr:from>
      <xdr:col>20</xdr:col>
      <xdr:colOff>131985</xdr:colOff>
      <xdr:row>10</xdr:row>
      <xdr:rowOff>17990</xdr:rowOff>
    </xdr:from>
    <xdr:to>
      <xdr:col>23</xdr:col>
      <xdr:colOff>84665</xdr:colOff>
      <xdr:row>18</xdr:row>
      <xdr:rowOff>66676</xdr:rowOff>
    </xdr:to>
    <mc:AlternateContent xmlns:mc="http://schemas.openxmlformats.org/markup-compatibility/2006" xmlns:a14="http://schemas.microsoft.com/office/drawing/2010/main">
      <mc:Choice Requires="a14">
        <xdr:graphicFrame macro="">
          <xdr:nvGraphicFramePr>
            <xdr:cNvPr id="29" name="ProductionLine 2">
              <a:extLst>
                <a:ext uri="{FF2B5EF4-FFF2-40B4-BE49-F238E27FC236}">
                  <a16:creationId xmlns:a16="http://schemas.microsoft.com/office/drawing/2014/main" id="{08B6F0AF-B2D4-4E8F-AE99-1562D19BF253}"/>
                </a:ext>
              </a:extLst>
            </xdr:cNvPr>
            <xdr:cNvGraphicFramePr/>
          </xdr:nvGraphicFramePr>
          <xdr:xfrm>
            <a:off x="0" y="0"/>
            <a:ext cx="0" cy="0"/>
          </xdr:xfrm>
          <a:graphic>
            <a:graphicData uri="http://schemas.microsoft.com/office/drawing/2010/slicer">
              <sle:slicer xmlns:sle="http://schemas.microsoft.com/office/drawing/2010/slicer" name="ProductionLine 2"/>
            </a:graphicData>
          </a:graphic>
        </xdr:graphicFrame>
      </mc:Choice>
      <mc:Fallback xmlns="">
        <xdr:sp macro="" textlink="">
          <xdr:nvSpPr>
            <xdr:cNvPr id="0" name=""/>
            <xdr:cNvSpPr>
              <a:spLocks noTextEdit="1"/>
            </xdr:cNvSpPr>
          </xdr:nvSpPr>
          <xdr:spPr>
            <a:xfrm>
              <a:off x="10711085" y="1795989"/>
              <a:ext cx="1819581" cy="1442041"/>
            </a:xfrm>
            <a:prstGeom prst="rect">
              <a:avLst/>
            </a:prstGeom>
            <a:solidFill>
              <a:prstClr val="white"/>
            </a:solidFill>
            <a:ln w="1">
              <a:solidFill>
                <a:prstClr val="green"/>
              </a:solidFill>
            </a:ln>
          </xdr:spPr>
          <xdr:txBody>
            <a:bodyPr vertOverflow="clip" horzOverflow="clip"/>
            <a:lstStyle/>
            <a:p>
              <a:r>
                <a:rPr lang="en-US"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editAs="oneCell">
    <xdr:from>
      <xdr:col>20</xdr:col>
      <xdr:colOff>144561</xdr:colOff>
      <xdr:row>18</xdr:row>
      <xdr:rowOff>140203</xdr:rowOff>
    </xdr:from>
    <xdr:to>
      <xdr:col>23</xdr:col>
      <xdr:colOff>53376</xdr:colOff>
      <xdr:row>25</xdr:row>
      <xdr:rowOff>44111</xdr:rowOff>
    </xdr:to>
    <mc:AlternateContent xmlns:mc="http://schemas.openxmlformats.org/markup-compatibility/2006" xmlns:a14="http://schemas.microsoft.com/office/drawing/2010/main">
      <mc:Choice Requires="a14">
        <xdr:graphicFrame macro="">
          <xdr:nvGraphicFramePr>
            <xdr:cNvPr id="24" name="MaintenanceType 2">
              <a:extLst>
                <a:ext uri="{FF2B5EF4-FFF2-40B4-BE49-F238E27FC236}">
                  <a16:creationId xmlns:a16="http://schemas.microsoft.com/office/drawing/2014/main" id="{83764408-DF7A-4A5D-BA5E-0333F0F4813B}"/>
                </a:ext>
              </a:extLst>
            </xdr:cNvPr>
            <xdr:cNvGraphicFramePr/>
          </xdr:nvGraphicFramePr>
          <xdr:xfrm>
            <a:off x="0" y="0"/>
            <a:ext cx="0" cy="0"/>
          </xdr:xfrm>
          <a:graphic>
            <a:graphicData uri="http://schemas.microsoft.com/office/drawing/2010/slicer">
              <sle:slicer xmlns:sle="http://schemas.microsoft.com/office/drawing/2010/slicer" name="MaintenanceType 2"/>
            </a:graphicData>
          </a:graphic>
        </xdr:graphicFrame>
      </mc:Choice>
      <mc:Fallback xmlns="">
        <xdr:sp macro="" textlink="">
          <xdr:nvSpPr>
            <xdr:cNvPr id="0" name=""/>
            <xdr:cNvSpPr>
              <a:spLocks noTextEdit="1"/>
            </xdr:cNvSpPr>
          </xdr:nvSpPr>
          <xdr:spPr>
            <a:xfrm>
              <a:off x="10802916" y="3438988"/>
              <a:ext cx="1827099" cy="1198162"/>
            </a:xfrm>
            <a:prstGeom prst="rect">
              <a:avLst/>
            </a:prstGeom>
            <a:solidFill>
              <a:prstClr val="white"/>
            </a:solidFill>
            <a:ln w="1">
              <a:solidFill>
                <a:prstClr val="green"/>
              </a:solidFill>
            </a:ln>
          </xdr:spPr>
          <xdr:txBody>
            <a:bodyPr vertOverflow="clip" horzOverflow="clip"/>
            <a:lstStyle/>
            <a:p>
              <a:r>
                <a:rPr lang="en-US" sz="1100"/>
                <a:t>Bu şekil bir dilimleyiciyi gösterir. Dilimleyiciler Excel 2010 ve sonraki sürümlerde desteklenir.
Şekil daha önceki bir Excel sürümünde değiştirildiyse veya çalışma kitabı Excel 2003 veya önceki sürümünde kaydedildiyse, dilimleyici kullanılamaz.</a:t>
              </a:r>
            </a:p>
          </xdr:txBody>
        </xdr:sp>
      </mc:Fallback>
    </mc:AlternateContent>
    <xdr:clientData/>
  </xdr:twoCellAnchor>
  <xdr:twoCellAnchor>
    <xdr:from>
      <xdr:col>13</xdr:col>
      <xdr:colOff>277039</xdr:colOff>
      <xdr:row>15</xdr:row>
      <xdr:rowOff>120062</xdr:rowOff>
    </xdr:from>
    <xdr:to>
      <xdr:col>19</xdr:col>
      <xdr:colOff>166687</xdr:colOff>
      <xdr:row>28</xdr:row>
      <xdr:rowOff>38101</xdr:rowOff>
    </xdr:to>
    <xdr:grpSp>
      <xdr:nvGrpSpPr>
        <xdr:cNvPr id="63" name="Group 19">
          <a:extLst>
            <a:ext uri="{FF2B5EF4-FFF2-40B4-BE49-F238E27FC236}">
              <a16:creationId xmlns:a16="http://schemas.microsoft.com/office/drawing/2014/main" id="{3E636618-6071-DD12-6F34-2DF2576EDFD0}"/>
            </a:ext>
          </a:extLst>
        </xdr:cNvPr>
        <xdr:cNvGrpSpPr/>
      </xdr:nvGrpSpPr>
      <xdr:grpSpPr>
        <a:xfrm>
          <a:off x="8170883" y="2977562"/>
          <a:ext cx="3532960" cy="2394539"/>
          <a:chOff x="7048500" y="3190877"/>
          <a:chExt cx="4056854" cy="2009649"/>
        </a:xfrm>
      </xdr:grpSpPr>
      <xdr:grpSp>
        <xdr:nvGrpSpPr>
          <xdr:cNvPr id="64" name="Group 17">
            <a:extLst>
              <a:ext uri="{FF2B5EF4-FFF2-40B4-BE49-F238E27FC236}">
                <a16:creationId xmlns:a16="http://schemas.microsoft.com/office/drawing/2014/main" id="{7CBC79B3-817E-B241-29FD-3075E96FEEAB}"/>
              </a:ext>
            </a:extLst>
          </xdr:cNvPr>
          <xdr:cNvGrpSpPr/>
        </xdr:nvGrpSpPr>
        <xdr:grpSpPr>
          <a:xfrm>
            <a:off x="7048500" y="3351575"/>
            <a:ext cx="4056854" cy="1848951"/>
            <a:chOff x="7048501" y="3534137"/>
            <a:chExt cx="4056854" cy="1848951"/>
          </a:xfrm>
        </xdr:grpSpPr>
        <xdr:sp macro="" textlink="">
          <xdr:nvSpPr>
            <xdr:cNvPr id="65" name="Dikdörtgen: Köşeleri Yuvarlatılmış 9">
              <a:extLst>
                <a:ext uri="{FF2B5EF4-FFF2-40B4-BE49-F238E27FC236}">
                  <a16:creationId xmlns:a16="http://schemas.microsoft.com/office/drawing/2014/main" id="{B5D79421-AB49-3080-EB9F-E0CC89EFA407}"/>
                </a:ext>
              </a:extLst>
            </xdr:cNvPr>
            <xdr:cNvSpPr/>
          </xdr:nvSpPr>
          <xdr:spPr>
            <a:xfrm>
              <a:off x="7048501" y="3534137"/>
              <a:ext cx="4056854" cy="1848951"/>
            </a:xfrm>
            <a:prstGeom prst="round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6" name="Chart 3">
              <a:extLst>
                <a:ext uri="{FF2B5EF4-FFF2-40B4-BE49-F238E27FC236}">
                  <a16:creationId xmlns:a16="http://schemas.microsoft.com/office/drawing/2014/main" id="{4FE38400-E358-4704-A85B-B244476C6C9B}"/>
                </a:ext>
              </a:extLst>
            </xdr:cNvPr>
            <xdr:cNvGraphicFramePr>
              <a:graphicFrameLocks/>
            </xdr:cNvGraphicFramePr>
          </xdr:nvGraphicFramePr>
          <xdr:xfrm>
            <a:off x="7322740" y="3571200"/>
            <a:ext cx="3508376" cy="1774825"/>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
        <xdr:nvSpPr>
          <xdr:cNvPr id="67" name="Yuvarlatılmış Dikdörtgen 2">
            <a:extLst>
              <a:ext uri="{FF2B5EF4-FFF2-40B4-BE49-F238E27FC236}">
                <a16:creationId xmlns:a16="http://schemas.microsoft.com/office/drawing/2014/main" id="{E500505D-9223-4226-89F5-96B22EE1C946}"/>
              </a:ext>
            </a:extLst>
          </xdr:cNvPr>
          <xdr:cNvSpPr/>
        </xdr:nvSpPr>
        <xdr:spPr>
          <a:xfrm>
            <a:off x="7243542" y="3190877"/>
            <a:ext cx="3666771" cy="250890"/>
          </a:xfrm>
          <a:prstGeom prst="roundRect">
            <a:avLst/>
          </a:prstGeom>
          <a:solidFill>
            <a:srgbClr val="D9544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tr-TR" sz="1400" b="1" i="0" baseline="0">
                <a:solidFill>
                  <a:sysClr val="windowText" lastClr="000000"/>
                </a:solidFill>
                <a:effectLst/>
                <a:latin typeface="+mn-lt"/>
                <a:ea typeface="+mn-ea"/>
                <a:cs typeface="+mn-cs"/>
              </a:rPr>
              <a:t>Production Loss by Line </a:t>
            </a:r>
            <a:endParaRPr lang="en-US" sz="1400" b="1">
              <a:solidFill>
                <a:sysClr val="windowText" lastClr="000000"/>
              </a:solidFill>
              <a:effectLst/>
            </a:endParaRPr>
          </a:p>
          <a:p>
            <a:pPr marL="0" indent="0" algn="ctr"/>
            <a:endParaRPr lang="en-US" sz="1800" b="1">
              <a:solidFill>
                <a:schemeClr val="tx1"/>
              </a:solidFill>
              <a:latin typeface="+mn-lt"/>
              <a:ea typeface="+mn-lt"/>
              <a:cs typeface="+mn-lt"/>
            </a:endParaRPr>
          </a:p>
        </xdr:txBody>
      </xdr:sp>
    </xdr:grpSp>
    <xdr:clientData/>
  </xdr:twoCellAnchor>
  <xdr:twoCellAnchor>
    <xdr:from>
      <xdr:col>13</xdr:col>
      <xdr:colOff>318407</xdr:colOff>
      <xdr:row>28</xdr:row>
      <xdr:rowOff>141314</xdr:rowOff>
    </xdr:from>
    <xdr:to>
      <xdr:col>19</xdr:col>
      <xdr:colOff>381001</xdr:colOff>
      <xdr:row>44</xdr:row>
      <xdr:rowOff>38100</xdr:rowOff>
    </xdr:to>
    <xdr:grpSp>
      <xdr:nvGrpSpPr>
        <xdr:cNvPr id="55" name="Grup 25">
          <a:extLst>
            <a:ext uri="{FF2B5EF4-FFF2-40B4-BE49-F238E27FC236}">
              <a16:creationId xmlns:a16="http://schemas.microsoft.com/office/drawing/2014/main" id="{168C4F5D-BF90-D3EF-C2B0-FEF78E261A35}"/>
            </a:ext>
          </a:extLst>
        </xdr:cNvPr>
        <xdr:cNvGrpSpPr/>
      </xdr:nvGrpSpPr>
      <xdr:grpSpPr>
        <a:xfrm>
          <a:off x="8212251" y="5475314"/>
          <a:ext cx="3705906" cy="2944786"/>
          <a:chOff x="6692014" y="6545855"/>
          <a:chExt cx="4182547" cy="2600960"/>
        </a:xfrm>
      </xdr:grpSpPr>
      <xdr:sp macro="" textlink="">
        <xdr:nvSpPr>
          <xdr:cNvPr id="56" name="Dikdörtgen: Köşeleri Yuvarlatılmış 3">
            <a:extLst>
              <a:ext uri="{FF2B5EF4-FFF2-40B4-BE49-F238E27FC236}">
                <a16:creationId xmlns:a16="http://schemas.microsoft.com/office/drawing/2014/main" id="{0C3ED390-54B4-1C57-26B1-9066A08D4FDA}"/>
              </a:ext>
            </a:extLst>
          </xdr:cNvPr>
          <xdr:cNvSpPr/>
        </xdr:nvSpPr>
        <xdr:spPr>
          <a:xfrm>
            <a:off x="6692014" y="6656024"/>
            <a:ext cx="4182547" cy="2490791"/>
          </a:xfrm>
          <a:prstGeom prst="round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Grafik 23">
            <a:extLst>
              <a:ext uri="{FF2B5EF4-FFF2-40B4-BE49-F238E27FC236}">
                <a16:creationId xmlns:a16="http://schemas.microsoft.com/office/drawing/2014/main" id="{834C8E35-FB3C-4E41-B1FA-B5760BFBA1E5}"/>
              </a:ext>
            </a:extLst>
          </xdr:cNvPr>
          <xdr:cNvGraphicFramePr>
            <a:graphicFrameLocks/>
          </xdr:cNvGraphicFramePr>
        </xdr:nvGraphicFramePr>
        <xdr:xfrm>
          <a:off x="6985259" y="7029104"/>
          <a:ext cx="3553489" cy="201848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8" name="Yuvarlatılmış Dikdörtgen 2">
            <a:extLst>
              <a:ext uri="{FF2B5EF4-FFF2-40B4-BE49-F238E27FC236}">
                <a16:creationId xmlns:a16="http://schemas.microsoft.com/office/drawing/2014/main" id="{77B5978C-7A32-4F8B-8FAA-855214976083}"/>
              </a:ext>
            </a:extLst>
          </xdr:cNvPr>
          <xdr:cNvSpPr/>
        </xdr:nvSpPr>
        <xdr:spPr>
          <a:xfrm>
            <a:off x="7067733" y="6545855"/>
            <a:ext cx="3440357" cy="238639"/>
          </a:xfrm>
          <a:prstGeom prst="roundRect">
            <a:avLst/>
          </a:prstGeom>
          <a:solidFill>
            <a:srgbClr val="D9544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tr-TR" sz="1400" b="1">
                <a:solidFill>
                  <a:sysClr val="windowText" lastClr="000000"/>
                </a:solidFill>
              </a:rPr>
              <a:t>Cost Breakdown</a:t>
            </a:r>
            <a:endParaRPr lang="en-US" sz="1800" b="1">
              <a:solidFill>
                <a:sysClr val="windowText" lastClr="000000"/>
              </a:solidFill>
              <a:latin typeface="+mn-lt"/>
              <a:ea typeface="+mn-lt"/>
              <a:cs typeface="+mn-lt"/>
            </a:endParaRPr>
          </a:p>
        </xdr:txBody>
      </xdr:sp>
    </xdr:grpSp>
    <xdr:clientData/>
  </xdr:twoCellAnchor>
  <xdr:twoCellAnchor>
    <xdr:from>
      <xdr:col>4</xdr:col>
      <xdr:colOff>169266</xdr:colOff>
      <xdr:row>7</xdr:row>
      <xdr:rowOff>147757</xdr:rowOff>
    </xdr:from>
    <xdr:to>
      <xdr:col>18</xdr:col>
      <xdr:colOff>237760</xdr:colOff>
      <xdr:row>14</xdr:row>
      <xdr:rowOff>149686</xdr:rowOff>
    </xdr:to>
    <xdr:grpSp>
      <xdr:nvGrpSpPr>
        <xdr:cNvPr id="85" name="Grup 41">
          <a:extLst>
            <a:ext uri="{FF2B5EF4-FFF2-40B4-BE49-F238E27FC236}">
              <a16:creationId xmlns:a16="http://schemas.microsoft.com/office/drawing/2014/main" id="{38DA439E-0E18-5B95-168A-B9ED9BB4743A}"/>
            </a:ext>
          </a:extLst>
        </xdr:cNvPr>
        <xdr:cNvGrpSpPr/>
      </xdr:nvGrpSpPr>
      <xdr:grpSpPr>
        <a:xfrm>
          <a:off x="2598141" y="1481257"/>
          <a:ext cx="8569557" cy="1335429"/>
          <a:chOff x="612962" y="1504950"/>
          <a:chExt cx="8871282" cy="1268754"/>
        </a:xfrm>
      </xdr:grpSpPr>
      <xdr:grpSp>
        <xdr:nvGrpSpPr>
          <xdr:cNvPr id="86" name="Grup 30">
            <a:extLst>
              <a:ext uri="{FF2B5EF4-FFF2-40B4-BE49-F238E27FC236}">
                <a16:creationId xmlns:a16="http://schemas.microsoft.com/office/drawing/2014/main" id="{77B69274-2DBA-55D1-1CF2-6F5B1D5609EB}"/>
              </a:ext>
            </a:extLst>
          </xdr:cNvPr>
          <xdr:cNvGrpSpPr/>
        </xdr:nvGrpSpPr>
        <xdr:grpSpPr>
          <a:xfrm>
            <a:off x="612962" y="1504950"/>
            <a:ext cx="1949969" cy="1268754"/>
            <a:chOff x="270062" y="1819274"/>
            <a:chExt cx="1949969" cy="1268754"/>
          </a:xfrm>
        </xdr:grpSpPr>
        <xdr:sp macro="" textlink="">
          <xdr:nvSpPr>
            <xdr:cNvPr id="87" name="Yuvarlatılmış Dikdörtgen 1">
              <a:extLst>
                <a:ext uri="{FF2B5EF4-FFF2-40B4-BE49-F238E27FC236}">
                  <a16:creationId xmlns:a16="http://schemas.microsoft.com/office/drawing/2014/main" id="{1F287203-DE60-015C-E7B9-40006D611DBF}"/>
                </a:ext>
                <a:ext uri="{147F2762-F138-4A5C-976F-8EAC2B608ADB}">
                  <a16:predDERef xmlns:a16="http://schemas.microsoft.com/office/drawing/2014/main" pred="{80B61B08-3E0D-480D-B629-1FB560811456}"/>
                </a:ext>
              </a:extLst>
            </xdr:cNvPr>
            <xdr:cNvSpPr/>
          </xdr:nvSpPr>
          <xdr:spPr>
            <a:xfrm>
              <a:off x="270062" y="2031672"/>
              <a:ext cx="1949969" cy="1056356"/>
            </a:xfrm>
            <a:prstGeom prst="roundRect">
              <a:avLst/>
            </a:prstGeom>
            <a:solidFill>
              <a:srgbClr val="EEBA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tr-TR" sz="1600" b="1" i="0" u="none" strike="noStrike">
                  <a:solidFill>
                    <a:sysClr val="windowText" lastClr="000000"/>
                  </a:solidFill>
                  <a:latin typeface="Calibri"/>
                  <a:ea typeface="Calibri"/>
                  <a:cs typeface="Calibri"/>
                </a:rPr>
                <a:t>Total Maintenance Cost</a:t>
              </a:r>
              <a:endParaRPr lang="en-US" sz="1600" b="1" i="0" u="none" strike="noStrike">
                <a:solidFill>
                  <a:sysClr val="windowText" lastClr="000000"/>
                </a:solidFill>
                <a:latin typeface="Calibri"/>
                <a:ea typeface="Calibri"/>
                <a:cs typeface="Calibri"/>
              </a:endParaRPr>
            </a:p>
          </xdr:txBody>
        </xdr:sp>
        <xdr:sp macro="" textlink="pivot!CS4">
          <xdr:nvSpPr>
            <xdr:cNvPr id="88" name="Dikdörtgen: Köşeleri Yuvarlatılmış 22">
              <a:extLst>
                <a:ext uri="{FF2B5EF4-FFF2-40B4-BE49-F238E27FC236}">
                  <a16:creationId xmlns:a16="http://schemas.microsoft.com/office/drawing/2014/main" id="{8CEC4307-D8A0-EE72-E5B8-FF93C3366F98}"/>
                </a:ext>
              </a:extLst>
            </xdr:cNvPr>
            <xdr:cNvSpPr/>
          </xdr:nvSpPr>
          <xdr:spPr>
            <a:xfrm>
              <a:off x="271844" y="1819274"/>
              <a:ext cx="1947482" cy="421733"/>
            </a:xfrm>
            <a:prstGeom prst="roundRect">
              <a:avLst/>
            </a:prstGeom>
            <a:solidFill>
              <a:srgbClr val="FF93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914CFEF-6CBB-4A42-A656-50150BE9E61D}" type="TxLink">
                <a:rPr lang="en-US" sz="1400" b="1" i="0" u="none" strike="noStrike">
                  <a:solidFill>
                    <a:sysClr val="windowText" lastClr="000000"/>
                  </a:solidFill>
                  <a:latin typeface="Calibri"/>
                  <a:ea typeface="Calibri"/>
                  <a:cs typeface="Calibri"/>
                </a:rPr>
                <a:pPr marL="0" indent="0" algn="ctr"/>
                <a:t>$16.726.070.620,00</a:t>
              </a:fld>
              <a:endParaRPr lang="en-US" sz="2400" b="1" i="0" u="none" strike="noStrike">
                <a:solidFill>
                  <a:sysClr val="windowText" lastClr="000000"/>
                </a:solidFill>
                <a:latin typeface="Calibri"/>
                <a:ea typeface="Calibri"/>
                <a:cs typeface="Calibri"/>
              </a:endParaRPr>
            </a:p>
          </xdr:txBody>
        </xdr:sp>
      </xdr:grpSp>
      <xdr:grpSp>
        <xdr:nvGrpSpPr>
          <xdr:cNvPr id="89" name="Grup 31">
            <a:extLst>
              <a:ext uri="{FF2B5EF4-FFF2-40B4-BE49-F238E27FC236}">
                <a16:creationId xmlns:a16="http://schemas.microsoft.com/office/drawing/2014/main" id="{629724D8-7BC3-4FE4-A01E-DE9CC030069B}"/>
              </a:ext>
            </a:extLst>
          </xdr:cNvPr>
          <xdr:cNvGrpSpPr/>
        </xdr:nvGrpSpPr>
        <xdr:grpSpPr>
          <a:xfrm>
            <a:off x="2920066" y="1504950"/>
            <a:ext cx="1949969" cy="1268754"/>
            <a:chOff x="270062" y="1819274"/>
            <a:chExt cx="1949969" cy="1268754"/>
          </a:xfrm>
        </xdr:grpSpPr>
        <xdr:sp macro="" textlink="">
          <xdr:nvSpPr>
            <xdr:cNvPr id="90" name="Yuvarlatılmış Dikdörtgen 1">
              <a:extLst>
                <a:ext uri="{FF2B5EF4-FFF2-40B4-BE49-F238E27FC236}">
                  <a16:creationId xmlns:a16="http://schemas.microsoft.com/office/drawing/2014/main" id="{79AC0759-E6E7-7C0F-3185-299D88A65A12}"/>
                </a:ext>
                <a:ext uri="{147F2762-F138-4A5C-976F-8EAC2B608ADB}">
                  <a16:predDERef xmlns:a16="http://schemas.microsoft.com/office/drawing/2014/main" pred="{80B61B08-3E0D-480D-B629-1FB560811456}"/>
                </a:ext>
              </a:extLst>
            </xdr:cNvPr>
            <xdr:cNvSpPr/>
          </xdr:nvSpPr>
          <xdr:spPr>
            <a:xfrm>
              <a:off x="270062" y="2031672"/>
              <a:ext cx="1949969" cy="1056356"/>
            </a:xfrm>
            <a:prstGeom prst="roundRect">
              <a:avLst/>
            </a:prstGeom>
            <a:solidFill>
              <a:srgbClr val="EEBA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tr-TR" sz="1600" b="1" i="0" u="none" strike="noStrike">
                  <a:solidFill>
                    <a:sysClr val="windowText" lastClr="000000"/>
                  </a:solidFill>
                  <a:latin typeface="Calibri"/>
                  <a:ea typeface="Calibri"/>
                  <a:cs typeface="Calibri"/>
                </a:rPr>
                <a:t>Downtime Hour Per Failure</a:t>
              </a:r>
              <a:endParaRPr lang="en-US" sz="1600" b="1" i="0" u="none" strike="noStrike">
                <a:solidFill>
                  <a:sysClr val="windowText" lastClr="000000"/>
                </a:solidFill>
                <a:latin typeface="Calibri"/>
                <a:ea typeface="Calibri"/>
                <a:cs typeface="Calibri"/>
              </a:endParaRPr>
            </a:p>
          </xdr:txBody>
        </xdr:sp>
        <xdr:sp macro="" textlink="pivot!CX6">
          <xdr:nvSpPr>
            <xdr:cNvPr id="91" name="Dikdörtgen: Köşeleri Yuvarlatılmış 22">
              <a:extLst>
                <a:ext uri="{FF2B5EF4-FFF2-40B4-BE49-F238E27FC236}">
                  <a16:creationId xmlns:a16="http://schemas.microsoft.com/office/drawing/2014/main" id="{C995A5EE-5C1F-BD2A-5B51-313E7AEA2FCB}"/>
                </a:ext>
              </a:extLst>
            </xdr:cNvPr>
            <xdr:cNvSpPr/>
          </xdr:nvSpPr>
          <xdr:spPr>
            <a:xfrm>
              <a:off x="271844" y="1819274"/>
              <a:ext cx="1947482" cy="421733"/>
            </a:xfrm>
            <a:prstGeom prst="roundRect">
              <a:avLst/>
            </a:prstGeom>
            <a:solidFill>
              <a:srgbClr val="FF93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1A4FA9-F120-40F5-95AB-C3FA47853D5E}" type="TxLink">
                <a:rPr lang="en-US" sz="1400" b="1" i="0" u="none" strike="noStrike">
                  <a:solidFill>
                    <a:srgbClr val="000000"/>
                  </a:solidFill>
                  <a:latin typeface="Calibri"/>
                  <a:ea typeface="Calibri"/>
                  <a:cs typeface="Calibri"/>
                </a:rPr>
                <a:pPr marL="0" indent="0" algn="ctr"/>
                <a:t>213,10</a:t>
              </a:fld>
              <a:r>
                <a:rPr lang="tr-TR" sz="1400" b="1" i="0" u="none" strike="noStrike">
                  <a:solidFill>
                    <a:srgbClr val="000000"/>
                  </a:solidFill>
                  <a:latin typeface="Calibri"/>
                  <a:ea typeface="Calibri"/>
                  <a:cs typeface="Calibri"/>
                </a:rPr>
                <a:t> hrs</a:t>
              </a:r>
              <a:endParaRPr lang="en-US" sz="1400" b="1" i="0" u="none" strike="noStrike">
                <a:solidFill>
                  <a:srgbClr val="000000"/>
                </a:solidFill>
                <a:latin typeface="Calibri"/>
                <a:ea typeface="Calibri"/>
                <a:cs typeface="Calibri"/>
              </a:endParaRPr>
            </a:p>
          </xdr:txBody>
        </xdr:sp>
      </xdr:grpSp>
      <xdr:grpSp>
        <xdr:nvGrpSpPr>
          <xdr:cNvPr id="92" name="Grup 35">
            <a:extLst>
              <a:ext uri="{FF2B5EF4-FFF2-40B4-BE49-F238E27FC236}">
                <a16:creationId xmlns:a16="http://schemas.microsoft.com/office/drawing/2014/main" id="{185105D0-60A4-48D1-9DA2-BFB198ED7941}"/>
              </a:ext>
            </a:extLst>
          </xdr:cNvPr>
          <xdr:cNvGrpSpPr/>
        </xdr:nvGrpSpPr>
        <xdr:grpSpPr>
          <a:xfrm>
            <a:off x="5227170" y="1504950"/>
            <a:ext cx="1949969" cy="1268754"/>
            <a:chOff x="270062" y="1819274"/>
            <a:chExt cx="1949969" cy="1268754"/>
          </a:xfrm>
        </xdr:grpSpPr>
        <xdr:sp macro="" textlink="">
          <xdr:nvSpPr>
            <xdr:cNvPr id="93" name="Yuvarlatılmış Dikdörtgen 1">
              <a:extLst>
                <a:ext uri="{FF2B5EF4-FFF2-40B4-BE49-F238E27FC236}">
                  <a16:creationId xmlns:a16="http://schemas.microsoft.com/office/drawing/2014/main" id="{233317E0-4E41-D63C-C8C6-4A997B27745F}"/>
                </a:ext>
                <a:ext uri="{147F2762-F138-4A5C-976F-8EAC2B608ADB}">
                  <a16:predDERef xmlns:a16="http://schemas.microsoft.com/office/drawing/2014/main" pred="{80B61B08-3E0D-480D-B629-1FB560811456}"/>
                </a:ext>
              </a:extLst>
            </xdr:cNvPr>
            <xdr:cNvSpPr/>
          </xdr:nvSpPr>
          <xdr:spPr>
            <a:xfrm>
              <a:off x="270062" y="2031672"/>
              <a:ext cx="1949969" cy="1056356"/>
            </a:xfrm>
            <a:prstGeom prst="roundRect">
              <a:avLst/>
            </a:prstGeom>
            <a:solidFill>
              <a:srgbClr val="EEBA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tr-TR" sz="1600" b="1" i="0" u="none" strike="noStrike">
                  <a:solidFill>
                    <a:sysClr val="windowText" lastClr="000000"/>
                  </a:solidFill>
                  <a:latin typeface="Calibri"/>
                  <a:ea typeface="Calibri"/>
                  <a:cs typeface="Calibri"/>
                </a:rPr>
                <a:t>Total Production Unit Loss</a:t>
              </a:r>
              <a:endParaRPr lang="en-US" sz="1600" b="1" i="0" u="none" strike="noStrike">
                <a:solidFill>
                  <a:sysClr val="windowText" lastClr="000000"/>
                </a:solidFill>
                <a:latin typeface="Calibri"/>
                <a:ea typeface="Calibri"/>
                <a:cs typeface="Calibri"/>
              </a:endParaRPr>
            </a:p>
          </xdr:txBody>
        </xdr:sp>
        <xdr:sp macro="" textlink="pivot!CU4">
          <xdr:nvSpPr>
            <xdr:cNvPr id="94" name="Dikdörtgen: Köşeleri Yuvarlatılmış 22">
              <a:extLst>
                <a:ext uri="{FF2B5EF4-FFF2-40B4-BE49-F238E27FC236}">
                  <a16:creationId xmlns:a16="http://schemas.microsoft.com/office/drawing/2014/main" id="{C7291563-46DE-BF56-7449-6C4C3054FE85}"/>
                </a:ext>
              </a:extLst>
            </xdr:cNvPr>
            <xdr:cNvSpPr/>
          </xdr:nvSpPr>
          <xdr:spPr>
            <a:xfrm>
              <a:off x="271844" y="1819274"/>
              <a:ext cx="1947482" cy="421733"/>
            </a:xfrm>
            <a:prstGeom prst="roundRect">
              <a:avLst/>
            </a:prstGeom>
            <a:solidFill>
              <a:srgbClr val="FF93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5EBAEF-3B84-4447-8F74-65B36E4FDF16}" type="TxLink">
                <a:rPr lang="en-US" sz="1400" b="1" i="0" u="none" strike="noStrike">
                  <a:solidFill>
                    <a:srgbClr val="000000"/>
                  </a:solidFill>
                  <a:latin typeface="Calibri"/>
                  <a:ea typeface="Calibri"/>
                  <a:cs typeface="Calibri"/>
                </a:rPr>
                <a:pPr marL="0" indent="0" algn="ctr"/>
                <a:t> 16.819.593 </a:t>
              </a:fld>
              <a:endParaRPr lang="en-US" sz="1800" b="1" i="0" u="none" strike="noStrike">
                <a:solidFill>
                  <a:srgbClr val="000000"/>
                </a:solidFill>
                <a:latin typeface="Calibri"/>
                <a:ea typeface="Calibri"/>
                <a:cs typeface="Calibri"/>
              </a:endParaRPr>
            </a:p>
          </xdr:txBody>
        </xdr:sp>
      </xdr:grpSp>
      <xdr:grpSp>
        <xdr:nvGrpSpPr>
          <xdr:cNvPr id="95" name="Grup 38">
            <a:extLst>
              <a:ext uri="{FF2B5EF4-FFF2-40B4-BE49-F238E27FC236}">
                <a16:creationId xmlns:a16="http://schemas.microsoft.com/office/drawing/2014/main" id="{8AFC3FA5-889D-4054-B80E-D32709660D18}"/>
              </a:ext>
            </a:extLst>
          </xdr:cNvPr>
          <xdr:cNvGrpSpPr/>
        </xdr:nvGrpSpPr>
        <xdr:grpSpPr>
          <a:xfrm>
            <a:off x="7534275" y="1504950"/>
            <a:ext cx="1949969" cy="1268754"/>
            <a:chOff x="270062" y="1819274"/>
            <a:chExt cx="1949969" cy="1268754"/>
          </a:xfrm>
        </xdr:grpSpPr>
        <xdr:sp macro="" textlink="">
          <xdr:nvSpPr>
            <xdr:cNvPr id="96" name="Yuvarlatılmış Dikdörtgen 1">
              <a:extLst>
                <a:ext uri="{FF2B5EF4-FFF2-40B4-BE49-F238E27FC236}">
                  <a16:creationId xmlns:a16="http://schemas.microsoft.com/office/drawing/2014/main" id="{F44B76C1-6554-0D74-DA9F-DC6651306759}"/>
                </a:ext>
                <a:ext uri="{147F2762-F138-4A5C-976F-8EAC2B608ADB}">
                  <a16:predDERef xmlns:a16="http://schemas.microsoft.com/office/drawing/2014/main" pred="{80B61B08-3E0D-480D-B629-1FB560811456}"/>
                </a:ext>
              </a:extLst>
            </xdr:cNvPr>
            <xdr:cNvSpPr/>
          </xdr:nvSpPr>
          <xdr:spPr>
            <a:xfrm>
              <a:off x="270062" y="2031672"/>
              <a:ext cx="1949969" cy="1056356"/>
            </a:xfrm>
            <a:prstGeom prst="roundRect">
              <a:avLst/>
            </a:prstGeom>
            <a:solidFill>
              <a:srgbClr val="EEBA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tr-TR" sz="1600" b="1" i="0" u="none" strike="noStrike">
                  <a:solidFill>
                    <a:sysClr val="windowText" lastClr="000000"/>
                  </a:solidFill>
                  <a:latin typeface="Calibri"/>
                  <a:ea typeface="Calibri"/>
                  <a:cs typeface="Calibri"/>
                </a:rPr>
                <a:t>Average Repair Cost</a:t>
              </a:r>
              <a:endParaRPr lang="en-US" sz="1600" b="1" i="0" u="none" strike="noStrike">
                <a:solidFill>
                  <a:sysClr val="windowText" lastClr="000000"/>
                </a:solidFill>
                <a:latin typeface="Calibri"/>
                <a:ea typeface="Calibri"/>
                <a:cs typeface="Calibri"/>
              </a:endParaRPr>
            </a:p>
          </xdr:txBody>
        </xdr:sp>
        <xdr:sp macro="" textlink="pivot!DA6">
          <xdr:nvSpPr>
            <xdr:cNvPr id="97" name="Dikdörtgen: Köşeleri Yuvarlatılmış 22">
              <a:extLst>
                <a:ext uri="{FF2B5EF4-FFF2-40B4-BE49-F238E27FC236}">
                  <a16:creationId xmlns:a16="http://schemas.microsoft.com/office/drawing/2014/main" id="{18DA9DAC-AD05-7F46-F86C-4DF45B372351}"/>
                </a:ext>
              </a:extLst>
            </xdr:cNvPr>
            <xdr:cNvSpPr/>
          </xdr:nvSpPr>
          <xdr:spPr>
            <a:xfrm>
              <a:off x="271844" y="1819274"/>
              <a:ext cx="1947482" cy="421733"/>
            </a:xfrm>
            <a:prstGeom prst="roundRect">
              <a:avLst/>
            </a:prstGeom>
            <a:solidFill>
              <a:srgbClr val="FF93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2D8272-E9EB-410D-8910-D9BAF43AFC47}" type="TxLink">
                <a:rPr lang="en-US" sz="1400" b="1" i="0" u="none" strike="noStrike">
                  <a:solidFill>
                    <a:srgbClr val="000000"/>
                  </a:solidFill>
                  <a:latin typeface="Calibri"/>
                  <a:ea typeface="Calibri"/>
                  <a:cs typeface="Calibri"/>
                </a:rPr>
                <a:pPr marL="0" indent="0" algn="ctr"/>
                <a:t>$51.687,73</a:t>
              </a:fld>
              <a:endParaRPr lang="en-US" sz="1400" b="1" i="0" u="none" strike="noStrike">
                <a:solidFill>
                  <a:srgbClr val="000000"/>
                </a:solidFill>
                <a:latin typeface="Calibri"/>
                <a:ea typeface="Calibri"/>
                <a:cs typeface="Calibri"/>
              </a:endParaRPr>
            </a:p>
          </xdr:txBody>
        </xdr:sp>
      </xdr:grpSp>
    </xdr:grpSp>
    <xdr:clientData/>
  </xdr:twoCellAnchor>
  <xdr:twoCellAnchor>
    <xdr:from>
      <xdr:col>3</xdr:col>
      <xdr:colOff>374196</xdr:colOff>
      <xdr:row>29</xdr:row>
      <xdr:rowOff>23261</xdr:rowOff>
    </xdr:from>
    <xdr:to>
      <xdr:col>12</xdr:col>
      <xdr:colOff>242887</xdr:colOff>
      <xdr:row>43</xdr:row>
      <xdr:rowOff>133350</xdr:rowOff>
    </xdr:to>
    <xdr:grpSp>
      <xdr:nvGrpSpPr>
        <xdr:cNvPr id="4" name="Grup 2">
          <a:extLst>
            <a:ext uri="{FF2B5EF4-FFF2-40B4-BE49-F238E27FC236}">
              <a16:creationId xmlns:a16="http://schemas.microsoft.com/office/drawing/2014/main" id="{621247EC-8F05-E36D-3E33-91DF55C1E29F}"/>
            </a:ext>
          </a:extLst>
        </xdr:cNvPr>
        <xdr:cNvGrpSpPr/>
      </xdr:nvGrpSpPr>
      <xdr:grpSpPr>
        <a:xfrm>
          <a:off x="2195852" y="5547761"/>
          <a:ext cx="5333660" cy="2777089"/>
          <a:chOff x="289367" y="6062791"/>
          <a:chExt cx="4876574" cy="3195387"/>
        </a:xfrm>
      </xdr:grpSpPr>
      <xdr:sp macro="" textlink="">
        <xdr:nvSpPr>
          <xdr:cNvPr id="5" name="Dikdörtgen: Köşeleri Yuvarlatılmış 9">
            <a:extLst>
              <a:ext uri="{FF2B5EF4-FFF2-40B4-BE49-F238E27FC236}">
                <a16:creationId xmlns:a16="http://schemas.microsoft.com/office/drawing/2014/main" id="{17DF7242-5880-40D3-96FF-37ED44118839}"/>
              </a:ext>
            </a:extLst>
          </xdr:cNvPr>
          <xdr:cNvSpPr/>
        </xdr:nvSpPr>
        <xdr:spPr>
          <a:xfrm>
            <a:off x="289367" y="6135650"/>
            <a:ext cx="4876574" cy="3122528"/>
          </a:xfrm>
          <a:prstGeom prst="round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Yuvarlatılmış Dikdörtgen 2">
            <a:extLst>
              <a:ext uri="{FF2B5EF4-FFF2-40B4-BE49-F238E27FC236}">
                <a16:creationId xmlns:a16="http://schemas.microsoft.com/office/drawing/2014/main" id="{DCCCCF91-D78A-424D-8955-7E0611109C96}"/>
              </a:ext>
            </a:extLst>
          </xdr:cNvPr>
          <xdr:cNvSpPr/>
        </xdr:nvSpPr>
        <xdr:spPr>
          <a:xfrm>
            <a:off x="764626" y="6062791"/>
            <a:ext cx="4019041" cy="301844"/>
          </a:xfrm>
          <a:prstGeom prst="roundRect">
            <a:avLst/>
          </a:prstGeom>
          <a:solidFill>
            <a:srgbClr val="D9544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Correlation: Downtime Duration vs. Total Cost</a:t>
            </a:r>
            <a:endParaRPr lang="en-US" sz="1800" b="1">
              <a:solidFill>
                <a:sysClr val="windowText" lastClr="000000"/>
              </a:solidFill>
              <a:latin typeface="+mn-lt"/>
              <a:ea typeface="+mn-lt"/>
              <a:cs typeface="+mn-lt"/>
            </a:endParaRPr>
          </a:p>
        </xdr:txBody>
      </xdr:sp>
      <xdr:graphicFrame macro="">
        <xdr:nvGraphicFramePr>
          <xdr:cNvPr id="7" name="Grafik 1">
            <a:extLst>
              <a:ext uri="{FF2B5EF4-FFF2-40B4-BE49-F238E27FC236}">
                <a16:creationId xmlns:a16="http://schemas.microsoft.com/office/drawing/2014/main" id="{CD3BDC5D-39BE-4875-B7EC-4BC28F67768B}"/>
              </a:ext>
            </a:extLst>
          </xdr:cNvPr>
          <xdr:cNvGraphicFramePr>
            <a:graphicFrameLocks/>
          </xdr:cNvGraphicFramePr>
        </xdr:nvGraphicFramePr>
        <xdr:xfrm>
          <a:off x="402773" y="6477002"/>
          <a:ext cx="4572000" cy="27432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57150</xdr:colOff>
      <xdr:row>0</xdr:row>
      <xdr:rowOff>0</xdr:rowOff>
    </xdr:from>
    <xdr:to>
      <xdr:col>2</xdr:col>
      <xdr:colOff>485812</xdr:colOff>
      <xdr:row>35</xdr:row>
      <xdr:rowOff>175303</xdr:rowOff>
    </xdr:to>
    <xdr:sp macro="" textlink="">
      <xdr:nvSpPr>
        <xdr:cNvPr id="3" name="Rectangle: Rounded Corners 2">
          <a:extLst>
            <a:ext uri="{FF2B5EF4-FFF2-40B4-BE49-F238E27FC236}">
              <a16:creationId xmlns:a16="http://schemas.microsoft.com/office/drawing/2014/main" id="{7C003949-300B-C131-D4CC-BB56CC002A0C}"/>
            </a:ext>
          </a:extLst>
        </xdr:cNvPr>
        <xdr:cNvSpPr/>
      </xdr:nvSpPr>
      <xdr:spPr>
        <a:xfrm>
          <a:off x="57150" y="0"/>
          <a:ext cx="1752637" cy="6509428"/>
        </a:xfrm>
        <a:prstGeom prst="roundRect">
          <a:avLst/>
        </a:prstGeom>
        <a:solidFill>
          <a:srgbClr val="EEBA89"/>
        </a:solid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tr-TR" sz="1600" b="1" i="0" u="none" strike="noStrike">
            <a:solidFill>
              <a:sysClr val="windowText" lastClr="000000"/>
            </a:solidFill>
            <a:latin typeface="Calibri"/>
            <a:ea typeface="Calibri"/>
            <a:cs typeface="Calibri"/>
          </a:endParaRPr>
        </a:p>
      </xdr:txBody>
    </xdr:sp>
    <xdr:clientData/>
  </xdr:twoCellAnchor>
  <xdr:twoCellAnchor>
    <xdr:from>
      <xdr:col>0</xdr:col>
      <xdr:colOff>334675</xdr:colOff>
      <xdr:row>3</xdr:row>
      <xdr:rowOff>156837</xdr:rowOff>
    </xdr:from>
    <xdr:to>
      <xdr:col>2</xdr:col>
      <xdr:colOff>40054</xdr:colOff>
      <xdr:row>8</xdr:row>
      <xdr:rowOff>132160</xdr:rowOff>
    </xdr:to>
    <xdr:pic>
      <xdr:nvPicPr>
        <xdr:cNvPr id="8" name="Graphic 27" descr="Shield Tick with solid fill">
          <a:hlinkClick xmlns:r="http://schemas.openxmlformats.org/officeDocument/2006/relationships" r:id="rId11"/>
          <a:extLst>
            <a:ext uri="{FF2B5EF4-FFF2-40B4-BE49-F238E27FC236}">
              <a16:creationId xmlns:a16="http://schemas.microsoft.com/office/drawing/2014/main" id="{FAB4350F-8796-DE94-B456-7517027F309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4675" y="699762"/>
          <a:ext cx="1029354" cy="880198"/>
        </a:xfrm>
        <a:prstGeom prst="rect">
          <a:avLst/>
        </a:prstGeom>
      </xdr:spPr>
    </xdr:pic>
    <xdr:clientData/>
  </xdr:twoCellAnchor>
  <xdr:twoCellAnchor>
    <xdr:from>
      <xdr:col>0</xdr:col>
      <xdr:colOff>383376</xdr:colOff>
      <xdr:row>11</xdr:row>
      <xdr:rowOff>13211</xdr:rowOff>
    </xdr:from>
    <xdr:to>
      <xdr:col>1</xdr:col>
      <xdr:colOff>638507</xdr:colOff>
      <xdr:row>16</xdr:row>
      <xdr:rowOff>56621</xdr:rowOff>
    </xdr:to>
    <xdr:pic>
      <xdr:nvPicPr>
        <xdr:cNvPr id="9" name="Graphic 55" descr="Clipboard with solid fill">
          <a:hlinkClick xmlns:r="http://schemas.openxmlformats.org/officeDocument/2006/relationships" r:id="rId5"/>
          <a:extLst>
            <a:ext uri="{FF2B5EF4-FFF2-40B4-BE49-F238E27FC236}">
              <a16:creationId xmlns:a16="http://schemas.microsoft.com/office/drawing/2014/main" id="{E9350EDE-A893-46D0-DBB3-E235BFD8E7F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3376" y="2003936"/>
          <a:ext cx="917119" cy="948285"/>
        </a:xfrm>
        <a:prstGeom prst="rect">
          <a:avLst/>
        </a:prstGeom>
      </xdr:spPr>
    </xdr:pic>
    <xdr:clientData/>
  </xdr:twoCellAnchor>
  <xdr:twoCellAnchor>
    <xdr:from>
      <xdr:col>0</xdr:col>
      <xdr:colOff>408850</xdr:colOff>
      <xdr:row>17</xdr:row>
      <xdr:rowOff>144614</xdr:rowOff>
    </xdr:from>
    <xdr:to>
      <xdr:col>2</xdr:col>
      <xdr:colOff>1994</xdr:colOff>
      <xdr:row>23</xdr:row>
      <xdr:rowOff>18256</xdr:rowOff>
    </xdr:to>
    <xdr:pic>
      <xdr:nvPicPr>
        <xdr:cNvPr id="10" name="Graphic 57" descr="Money with solid fill">
          <a:hlinkClick xmlns:r="http://schemas.openxmlformats.org/officeDocument/2006/relationships" r:id="rId1"/>
          <a:extLst>
            <a:ext uri="{FF2B5EF4-FFF2-40B4-BE49-F238E27FC236}">
              <a16:creationId xmlns:a16="http://schemas.microsoft.com/office/drawing/2014/main" id="{10B3EE6C-B856-5B5C-88B3-CA97B8F9755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08850" y="3221189"/>
          <a:ext cx="917119" cy="959492"/>
        </a:xfrm>
        <a:prstGeom prst="rect">
          <a:avLst/>
        </a:prstGeom>
      </xdr:spPr>
    </xdr:pic>
    <xdr:clientData/>
  </xdr:twoCellAnchor>
  <xdr:twoCellAnchor>
    <xdr:from>
      <xdr:col>0</xdr:col>
      <xdr:colOff>641087</xdr:colOff>
      <xdr:row>26</xdr:row>
      <xdr:rowOff>165665</xdr:rowOff>
    </xdr:from>
    <xdr:to>
      <xdr:col>1</xdr:col>
      <xdr:colOff>514085</xdr:colOff>
      <xdr:row>29</xdr:row>
      <xdr:rowOff>175849</xdr:rowOff>
    </xdr:to>
    <xdr:pic>
      <xdr:nvPicPr>
        <xdr:cNvPr id="11" name="Graphic 59" descr="Deciduous tree with solid fill">
          <a:extLst>
            <a:ext uri="{FF2B5EF4-FFF2-40B4-BE49-F238E27FC236}">
              <a16:creationId xmlns:a16="http://schemas.microsoft.com/office/drawing/2014/main" id="{6C1889BE-2D06-2B1E-CACF-D06B0E990FA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41087" y="4871015"/>
          <a:ext cx="534986" cy="553109"/>
        </a:xfrm>
        <a:prstGeom prst="rect">
          <a:avLst/>
        </a:prstGeom>
      </xdr:spPr>
    </xdr:pic>
    <xdr:clientData/>
  </xdr:twoCellAnchor>
  <xdr:twoCellAnchor>
    <xdr:from>
      <xdr:col>0</xdr:col>
      <xdr:colOff>120128</xdr:colOff>
      <xdr:row>24</xdr:row>
      <xdr:rowOff>51171</xdr:rowOff>
    </xdr:from>
    <xdr:to>
      <xdr:col>2</xdr:col>
      <xdr:colOff>360406</xdr:colOff>
      <xdr:row>32</xdr:row>
      <xdr:rowOff>79679</xdr:rowOff>
    </xdr:to>
    <xdr:pic>
      <xdr:nvPicPr>
        <xdr:cNvPr id="12" name="Graphic 62" descr="Arrow circle with solid fill">
          <a:hlinkClick xmlns:r="http://schemas.openxmlformats.org/officeDocument/2006/relationships" r:id="rId4"/>
          <a:extLst>
            <a:ext uri="{FF2B5EF4-FFF2-40B4-BE49-F238E27FC236}">
              <a16:creationId xmlns:a16="http://schemas.microsoft.com/office/drawing/2014/main" id="{373E6CEF-4FA8-2B4A-819B-249317EC357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0128" y="4394571"/>
          <a:ext cx="1564253" cy="147630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373064</xdr:colOff>
      <xdr:row>15</xdr:row>
      <xdr:rowOff>27783</xdr:rowOff>
    </xdr:from>
    <xdr:to>
      <xdr:col>24</xdr:col>
      <xdr:colOff>368301</xdr:colOff>
      <xdr:row>24</xdr:row>
      <xdr:rowOff>91283</xdr:rowOff>
    </xdr:to>
    <mc:AlternateContent xmlns:mc="http://schemas.openxmlformats.org/markup-compatibility/2006" xmlns:a14="http://schemas.microsoft.com/office/drawing/2010/main">
      <mc:Choice Requires="a14">
        <xdr:graphicFrame macro="">
          <xdr:nvGraphicFramePr>
            <xdr:cNvPr id="8" name="MachineType 3">
              <a:extLst>
                <a:ext uri="{FF2B5EF4-FFF2-40B4-BE49-F238E27FC236}">
                  <a16:creationId xmlns:a16="http://schemas.microsoft.com/office/drawing/2014/main" id="{D45689C2-6924-4782-BF29-EFECE1BF4E0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achineType 3"/>
            </a:graphicData>
          </a:graphic>
        </xdr:graphicFrame>
      </mc:Choice>
      <mc:Fallback xmlns="">
        <xdr:sp macro="" textlink="">
          <xdr:nvSpPr>
            <xdr:cNvPr id="0" name=""/>
            <xdr:cNvSpPr>
              <a:spLocks noTextEdit="1"/>
            </xdr:cNvSpPr>
          </xdr:nvSpPr>
          <xdr:spPr>
            <a:xfrm>
              <a:off x="11517314" y="2766221"/>
              <a:ext cx="1852612" cy="1706562"/>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373063</xdr:colOff>
      <xdr:row>24</xdr:row>
      <xdr:rowOff>150812</xdr:rowOff>
    </xdr:from>
    <xdr:to>
      <xdr:col>24</xdr:col>
      <xdr:colOff>365125</xdr:colOff>
      <xdr:row>32</xdr:row>
      <xdr:rowOff>142875</xdr:rowOff>
    </xdr:to>
    <mc:AlternateContent xmlns:mc="http://schemas.openxmlformats.org/markup-compatibility/2006" xmlns:a14="http://schemas.microsoft.com/office/drawing/2010/main">
      <mc:Choice Requires="a14">
        <xdr:graphicFrame macro="">
          <xdr:nvGraphicFramePr>
            <xdr:cNvPr id="3" name="ProductionLine 1">
              <a:extLst>
                <a:ext uri="{FF2B5EF4-FFF2-40B4-BE49-F238E27FC236}">
                  <a16:creationId xmlns:a16="http://schemas.microsoft.com/office/drawing/2014/main" id="{9F700CD4-8AE0-4C01-B8AD-853E4D515B8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ionLine 1"/>
            </a:graphicData>
          </a:graphic>
        </xdr:graphicFrame>
      </mc:Choice>
      <mc:Fallback xmlns="">
        <xdr:sp macro="" textlink="">
          <xdr:nvSpPr>
            <xdr:cNvPr id="0" name=""/>
            <xdr:cNvSpPr>
              <a:spLocks noTextEdit="1"/>
            </xdr:cNvSpPr>
          </xdr:nvSpPr>
          <xdr:spPr>
            <a:xfrm>
              <a:off x="11517313" y="4532312"/>
              <a:ext cx="1849437" cy="1452563"/>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387351</xdr:colOff>
      <xdr:row>33</xdr:row>
      <xdr:rowOff>19242</xdr:rowOff>
    </xdr:from>
    <xdr:to>
      <xdr:col>24</xdr:col>
      <xdr:colOff>346365</xdr:colOff>
      <xdr:row>43</xdr:row>
      <xdr:rowOff>57151</xdr:rowOff>
    </xdr:to>
    <mc:AlternateContent xmlns:mc="http://schemas.openxmlformats.org/markup-compatibility/2006" xmlns:a14="http://schemas.microsoft.com/office/drawing/2010/main">
      <mc:Choice Requires="a14">
        <xdr:graphicFrame macro="">
          <xdr:nvGraphicFramePr>
            <xdr:cNvPr id="30" name="MachineID">
              <a:extLst>
                <a:ext uri="{FF2B5EF4-FFF2-40B4-BE49-F238E27FC236}">
                  <a16:creationId xmlns:a16="http://schemas.microsoft.com/office/drawing/2014/main" id="{B2EE5D82-AE13-4F4D-A21F-A015C89D8A8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achineID"/>
            </a:graphicData>
          </a:graphic>
        </xdr:graphicFrame>
      </mc:Choice>
      <mc:Fallback xmlns="">
        <xdr:sp macro="" textlink="">
          <xdr:nvSpPr>
            <xdr:cNvPr id="0" name=""/>
            <xdr:cNvSpPr>
              <a:spLocks noTextEdit="1"/>
            </xdr:cNvSpPr>
          </xdr:nvSpPr>
          <xdr:spPr>
            <a:xfrm>
              <a:off x="11874500" y="5965827"/>
              <a:ext cx="2006112" cy="1978024"/>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373062</xdr:colOff>
      <xdr:row>1</xdr:row>
      <xdr:rowOff>0</xdr:rowOff>
    </xdr:from>
    <xdr:to>
      <xdr:col>24</xdr:col>
      <xdr:colOff>368299</xdr:colOff>
      <xdr:row>14</xdr:row>
      <xdr:rowOff>150813</xdr:rowOff>
    </xdr:to>
    <mc:AlternateContent xmlns:mc="http://schemas.openxmlformats.org/markup-compatibility/2006" xmlns:a14="http://schemas.microsoft.com/office/drawing/2010/main">
      <mc:Choice Requires="a14">
        <xdr:graphicFrame macro="">
          <xdr:nvGraphicFramePr>
            <xdr:cNvPr id="27" name="Years (InstallationDate)">
              <a:extLst>
                <a:ext uri="{FF2B5EF4-FFF2-40B4-BE49-F238E27FC236}">
                  <a16:creationId xmlns:a16="http://schemas.microsoft.com/office/drawing/2014/main" id="{1CF240D0-112B-45E4-BFEA-C1AF41AABDB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InstallationDate)"/>
            </a:graphicData>
          </a:graphic>
        </xdr:graphicFrame>
      </mc:Choice>
      <mc:Fallback xmlns="">
        <xdr:sp macro="" textlink="">
          <xdr:nvSpPr>
            <xdr:cNvPr id="0" name=""/>
            <xdr:cNvSpPr>
              <a:spLocks noTextEdit="1"/>
            </xdr:cNvSpPr>
          </xdr:nvSpPr>
          <xdr:spPr>
            <a:xfrm>
              <a:off x="11517312" y="182563"/>
              <a:ext cx="1852612"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5773</xdr:colOff>
      <xdr:row>7</xdr:row>
      <xdr:rowOff>30941</xdr:rowOff>
    </xdr:from>
    <xdr:to>
      <xdr:col>9</xdr:col>
      <xdr:colOff>283585</xdr:colOff>
      <xdr:row>43</xdr:row>
      <xdr:rowOff>11545</xdr:rowOff>
    </xdr:to>
    <xdr:sp macro="" textlink="">
      <xdr:nvSpPr>
        <xdr:cNvPr id="162" name="Rectangle: Rounded Corners 43">
          <a:extLst>
            <a:ext uri="{FF2B5EF4-FFF2-40B4-BE49-F238E27FC236}">
              <a16:creationId xmlns:a16="http://schemas.microsoft.com/office/drawing/2014/main" id="{5265C01B-5DDB-4021-FB1A-1B4D0E8FF53E}"/>
            </a:ext>
          </a:extLst>
        </xdr:cNvPr>
        <xdr:cNvSpPr/>
      </xdr:nvSpPr>
      <xdr:spPr>
        <a:xfrm>
          <a:off x="1928091" y="1324032"/>
          <a:ext cx="4122449" cy="663078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9</xdr:col>
      <xdr:colOff>369455</xdr:colOff>
      <xdr:row>20</xdr:row>
      <xdr:rowOff>18040</xdr:rowOff>
    </xdr:from>
    <xdr:to>
      <xdr:col>15</xdr:col>
      <xdr:colOff>421408</xdr:colOff>
      <xdr:row>29</xdr:row>
      <xdr:rowOff>10102</xdr:rowOff>
    </xdr:to>
    <xdr:grpSp>
      <xdr:nvGrpSpPr>
        <xdr:cNvPr id="10" name="Group 9">
          <a:extLst>
            <a:ext uri="{FF2B5EF4-FFF2-40B4-BE49-F238E27FC236}">
              <a16:creationId xmlns:a16="http://schemas.microsoft.com/office/drawing/2014/main" id="{D5DC02E7-18E5-6ED5-7002-2FD3D2BCD349}"/>
            </a:ext>
          </a:extLst>
        </xdr:cNvPr>
        <xdr:cNvGrpSpPr/>
      </xdr:nvGrpSpPr>
      <xdr:grpSpPr>
        <a:xfrm>
          <a:off x="5727268" y="3828040"/>
          <a:ext cx="3623828" cy="1706562"/>
          <a:chOff x="8290143" y="5936701"/>
          <a:chExt cx="3514328" cy="1805132"/>
        </a:xfrm>
      </xdr:grpSpPr>
      <xdr:sp macro="" textlink="">
        <xdr:nvSpPr>
          <xdr:cNvPr id="40" name="Rectangle: Rounded Corners 30">
            <a:extLst>
              <a:ext uri="{FF2B5EF4-FFF2-40B4-BE49-F238E27FC236}">
                <a16:creationId xmlns:a16="http://schemas.microsoft.com/office/drawing/2014/main" id="{899876EF-FD19-BDEC-0831-E9CBC9303B43}"/>
              </a:ext>
            </a:extLst>
          </xdr:cNvPr>
          <xdr:cNvSpPr/>
        </xdr:nvSpPr>
        <xdr:spPr>
          <a:xfrm>
            <a:off x="8290143" y="5936701"/>
            <a:ext cx="3514328" cy="1805132"/>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aphicFrame macro="">
        <xdr:nvGraphicFramePr>
          <xdr:cNvPr id="41" name="Chart 4">
            <a:extLst>
              <a:ext uri="{FF2B5EF4-FFF2-40B4-BE49-F238E27FC236}">
                <a16:creationId xmlns:a16="http://schemas.microsoft.com/office/drawing/2014/main" id="{7A15D02F-7B86-48F6-807D-907C4E2A610C}"/>
              </a:ext>
              <a:ext uri="{147F2762-F138-4A5C-976F-8EAC2B608ADB}">
                <a16:predDERef xmlns:a16="http://schemas.microsoft.com/office/drawing/2014/main" pred="{6C4BFB70-6000-BB76-1FEA-3408DBD064D5}"/>
              </a:ext>
            </a:extLst>
          </xdr:cNvPr>
          <xdr:cNvGraphicFramePr>
            <a:graphicFrameLocks/>
          </xdr:cNvGraphicFramePr>
        </xdr:nvGraphicFramePr>
        <xdr:xfrm>
          <a:off x="8560885" y="6172575"/>
          <a:ext cx="2972846" cy="133338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233426</xdr:colOff>
      <xdr:row>16</xdr:row>
      <xdr:rowOff>65423</xdr:rowOff>
    </xdr:from>
    <xdr:to>
      <xdr:col>8</xdr:col>
      <xdr:colOff>464818</xdr:colOff>
      <xdr:row>27</xdr:row>
      <xdr:rowOff>105958</xdr:rowOff>
    </xdr:to>
    <xdr:grpSp>
      <xdr:nvGrpSpPr>
        <xdr:cNvPr id="28" name="Group 27">
          <a:extLst>
            <a:ext uri="{FF2B5EF4-FFF2-40B4-BE49-F238E27FC236}">
              <a16:creationId xmlns:a16="http://schemas.microsoft.com/office/drawing/2014/main" id="{5C78ECD9-53DE-53F5-9674-21F2A60A7FF2}"/>
            </a:ext>
          </a:extLst>
        </xdr:cNvPr>
        <xdr:cNvGrpSpPr/>
      </xdr:nvGrpSpPr>
      <xdr:grpSpPr>
        <a:xfrm>
          <a:off x="2019364" y="3113423"/>
          <a:ext cx="3207954" cy="2136035"/>
          <a:chOff x="2155744" y="3021059"/>
          <a:chExt cx="3435256" cy="2072535"/>
        </a:xfrm>
      </xdr:grpSpPr>
      <xdr:sp macro="" textlink="">
        <xdr:nvSpPr>
          <xdr:cNvPr id="131" name="Rectangle: Rounded Corners 28">
            <a:extLst>
              <a:ext uri="{FF2B5EF4-FFF2-40B4-BE49-F238E27FC236}">
                <a16:creationId xmlns:a16="http://schemas.microsoft.com/office/drawing/2014/main" id="{D8D26904-BD4C-073A-6D21-0CEAF1166206}"/>
              </a:ext>
            </a:extLst>
          </xdr:cNvPr>
          <xdr:cNvSpPr/>
        </xdr:nvSpPr>
        <xdr:spPr>
          <a:xfrm>
            <a:off x="2155744" y="3021059"/>
            <a:ext cx="3435256" cy="2072535"/>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aphicFrame macro="">
        <xdr:nvGraphicFramePr>
          <xdr:cNvPr id="135" name="Chart 27">
            <a:extLst>
              <a:ext uri="{FF2B5EF4-FFF2-40B4-BE49-F238E27FC236}">
                <a16:creationId xmlns:a16="http://schemas.microsoft.com/office/drawing/2014/main" id="{24D7B17A-F929-4E7A-9A5C-9854F89B1CDF}"/>
              </a:ext>
            </a:extLst>
          </xdr:cNvPr>
          <xdr:cNvGraphicFramePr>
            <a:graphicFrameLocks/>
          </xdr:cNvGraphicFramePr>
        </xdr:nvGraphicFramePr>
        <xdr:xfrm>
          <a:off x="2320615" y="3167213"/>
          <a:ext cx="3087965" cy="183339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15</xdr:col>
      <xdr:colOff>548842</xdr:colOff>
      <xdr:row>7</xdr:row>
      <xdr:rowOff>59784</xdr:rowOff>
    </xdr:from>
    <xdr:to>
      <xdr:col>21</xdr:col>
      <xdr:colOff>106444</xdr:colOff>
      <xdr:row>19</xdr:row>
      <xdr:rowOff>131999</xdr:rowOff>
    </xdr:to>
    <xdr:grpSp>
      <xdr:nvGrpSpPr>
        <xdr:cNvPr id="23" name="Group 22">
          <a:extLst>
            <a:ext uri="{FF2B5EF4-FFF2-40B4-BE49-F238E27FC236}">
              <a16:creationId xmlns:a16="http://schemas.microsoft.com/office/drawing/2014/main" id="{F4DC9915-45D1-8246-FCC1-9476123E73AA}"/>
            </a:ext>
          </a:extLst>
        </xdr:cNvPr>
        <xdr:cNvGrpSpPr/>
      </xdr:nvGrpSpPr>
      <xdr:grpSpPr>
        <a:xfrm>
          <a:off x="9478530" y="1393284"/>
          <a:ext cx="3129477" cy="2358215"/>
          <a:chOff x="4592637" y="3366839"/>
          <a:chExt cx="3829051" cy="2532063"/>
        </a:xfrm>
      </xdr:grpSpPr>
      <xdr:sp macro="" textlink="">
        <xdr:nvSpPr>
          <xdr:cNvPr id="58" name="Dikdörtgen: Köşeleri Yuvarlatılmış 32">
            <a:extLst>
              <a:ext uri="{FF2B5EF4-FFF2-40B4-BE49-F238E27FC236}">
                <a16:creationId xmlns:a16="http://schemas.microsoft.com/office/drawing/2014/main" id="{7F041A8E-6AEE-EA97-032C-38BAE02AE3ED}"/>
              </a:ext>
            </a:extLst>
          </xdr:cNvPr>
          <xdr:cNvSpPr/>
        </xdr:nvSpPr>
        <xdr:spPr>
          <a:xfrm>
            <a:off x="4592637" y="3366839"/>
            <a:ext cx="3829051" cy="2532063"/>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3" name="Grafik 29">
            <a:extLst>
              <a:ext uri="{FF2B5EF4-FFF2-40B4-BE49-F238E27FC236}">
                <a16:creationId xmlns:a16="http://schemas.microsoft.com/office/drawing/2014/main" id="{B87F71FB-6E48-4A0B-AAEE-B846ADDD397F}"/>
              </a:ext>
            </a:extLst>
          </xdr:cNvPr>
          <xdr:cNvGraphicFramePr>
            <a:graphicFrameLocks/>
          </xdr:cNvGraphicFramePr>
        </xdr:nvGraphicFramePr>
        <xdr:xfrm>
          <a:off x="4936358" y="3519988"/>
          <a:ext cx="3141609" cy="222576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16</xdr:col>
      <xdr:colOff>236681</xdr:colOff>
      <xdr:row>19</xdr:row>
      <xdr:rowOff>172459</xdr:rowOff>
    </xdr:from>
    <xdr:to>
      <xdr:col>20</xdr:col>
      <xdr:colOff>599641</xdr:colOff>
      <xdr:row>42</xdr:row>
      <xdr:rowOff>109682</xdr:rowOff>
    </xdr:to>
    <xdr:grpSp>
      <xdr:nvGrpSpPr>
        <xdr:cNvPr id="25" name="Group 24">
          <a:extLst>
            <a:ext uri="{FF2B5EF4-FFF2-40B4-BE49-F238E27FC236}">
              <a16:creationId xmlns:a16="http://schemas.microsoft.com/office/drawing/2014/main" id="{CAFDCB22-16F1-ABCD-B782-5688AAB760DF}"/>
            </a:ext>
          </a:extLst>
        </xdr:cNvPr>
        <xdr:cNvGrpSpPr/>
      </xdr:nvGrpSpPr>
      <xdr:grpSpPr>
        <a:xfrm>
          <a:off x="9761681" y="3791959"/>
          <a:ext cx="2734685" cy="4318723"/>
          <a:chOff x="8794749" y="3698874"/>
          <a:chExt cx="2817813" cy="4302127"/>
        </a:xfrm>
      </xdr:grpSpPr>
      <xdr:sp macro="" textlink="">
        <xdr:nvSpPr>
          <xdr:cNvPr id="14" name="Rectangle: Rounded Corners 43">
            <a:extLst>
              <a:ext uri="{FF2B5EF4-FFF2-40B4-BE49-F238E27FC236}">
                <a16:creationId xmlns:a16="http://schemas.microsoft.com/office/drawing/2014/main" id="{5BD099FC-F457-D55D-286A-B1D7015D006D}"/>
              </a:ext>
            </a:extLst>
          </xdr:cNvPr>
          <xdr:cNvSpPr/>
        </xdr:nvSpPr>
        <xdr:spPr>
          <a:xfrm>
            <a:off x="8794749" y="3698874"/>
            <a:ext cx="2817813" cy="4302127"/>
          </a:xfrm>
          <a:prstGeom prst="roundRect">
            <a:avLst/>
          </a:prstGeom>
          <a:solidFill>
            <a:srgbClr val="EFE7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pSp>
        <xdr:nvGrpSpPr>
          <xdr:cNvPr id="111" name="Group 25">
            <a:extLst>
              <a:ext uri="{FF2B5EF4-FFF2-40B4-BE49-F238E27FC236}">
                <a16:creationId xmlns:a16="http://schemas.microsoft.com/office/drawing/2014/main" id="{E17632ED-F9F7-B5A9-808F-AD41F7ACDACC}"/>
              </a:ext>
            </a:extLst>
          </xdr:cNvPr>
          <xdr:cNvGrpSpPr/>
        </xdr:nvGrpSpPr>
        <xdr:grpSpPr>
          <a:xfrm>
            <a:off x="8988451" y="4762704"/>
            <a:ext cx="2430408" cy="3103359"/>
            <a:chOff x="8866188" y="3079954"/>
            <a:chExt cx="2430408" cy="3103359"/>
          </a:xfrm>
        </xdr:grpSpPr>
        <xdr:sp macro="" textlink="">
          <xdr:nvSpPr>
            <xdr:cNvPr id="112" name="Rectangle: Rounded Corners 25">
              <a:extLst>
                <a:ext uri="{FF2B5EF4-FFF2-40B4-BE49-F238E27FC236}">
                  <a16:creationId xmlns:a16="http://schemas.microsoft.com/office/drawing/2014/main" id="{96F87000-68B0-8F2B-4D3C-DF33270752D0}"/>
                </a:ext>
              </a:extLst>
            </xdr:cNvPr>
            <xdr:cNvSpPr/>
          </xdr:nvSpPr>
          <xdr:spPr>
            <a:xfrm>
              <a:off x="8866188" y="3079954"/>
              <a:ext cx="2430408" cy="3103359"/>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mc:AlternateContent xmlns:mc="http://schemas.openxmlformats.org/markup-compatibility/2006">
          <mc:Choice xmlns:cx1="http://schemas.microsoft.com/office/drawing/2015/9/8/chartex" Requires="cx1">
            <xdr:graphicFrame macro="">
              <xdr:nvGraphicFramePr>
                <xdr:cNvPr id="113" name="Chart 23">
                  <a:extLst>
                    <a:ext uri="{FF2B5EF4-FFF2-40B4-BE49-F238E27FC236}">
                      <a16:creationId xmlns:a16="http://schemas.microsoft.com/office/drawing/2014/main" id="{B70AA172-89A7-4619-87FC-744A9C8B68D5}"/>
                    </a:ext>
                  </a:extLst>
                </xdr:cNvPr>
                <xdr:cNvGraphicFramePr>
                  <a:graphicFrameLocks/>
                </xdr:cNvGraphicFramePr>
              </xdr:nvGraphicFramePr>
              <xdr:xfrm>
                <a:off x="8883188" y="3244167"/>
                <a:ext cx="2396408" cy="275906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883188" y="3244167"/>
                  <a:ext cx="2396408" cy="2759060"/>
                </a:xfrm>
                <a:prstGeom prst="rect">
                  <a:avLst/>
                </a:prstGeom>
                <a:solidFill>
                  <a:prstClr val="white"/>
                </a:solidFill>
                <a:ln w="1">
                  <a:solidFill>
                    <a:prstClr val="green"/>
                  </a:solidFill>
                </a:ln>
              </xdr:spPr>
              <xdr:txBody>
                <a:bodyPr vertOverflow="clip" horzOverflow="clip"/>
                <a:lstStyle/>
                <a:p>
                  <a:r>
                    <a:rPr lang="en-US" sz="1100"/>
                    <a:t>Bu grafik, Excel sürümünüzde kullanılamaz.
Bu şekli düzenlemek veya bu çalışma kitabını farklı bir dosya biçiminde kaydetmek grafiğin kalıcı olarak bozulmasına neden olur.</a:t>
                  </a:r>
                </a:p>
              </xdr:txBody>
            </xdr:sp>
          </mc:Fallback>
        </mc:AlternateContent>
      </xdr:grpSp>
      <xdr:grpSp>
        <xdr:nvGrpSpPr>
          <xdr:cNvPr id="2" name="Group 28">
            <a:extLst>
              <a:ext uri="{FF2B5EF4-FFF2-40B4-BE49-F238E27FC236}">
                <a16:creationId xmlns:a16="http://schemas.microsoft.com/office/drawing/2014/main" id="{229F8CBA-D466-5C4B-2A44-45860143E64D}"/>
              </a:ext>
            </a:extLst>
          </xdr:cNvPr>
          <xdr:cNvGrpSpPr/>
        </xdr:nvGrpSpPr>
        <xdr:grpSpPr>
          <a:xfrm>
            <a:off x="9203526" y="3768724"/>
            <a:ext cx="2000259" cy="946150"/>
            <a:chOff x="9859070" y="2879725"/>
            <a:chExt cx="2000259" cy="1297702"/>
          </a:xfrm>
        </xdr:grpSpPr>
        <xdr:sp macro="" textlink="">
          <xdr:nvSpPr>
            <xdr:cNvPr id="4" name="Rectangle: Rounded Corners 4">
              <a:extLst>
                <a:ext uri="{FF2B5EF4-FFF2-40B4-BE49-F238E27FC236}">
                  <a16:creationId xmlns:a16="http://schemas.microsoft.com/office/drawing/2014/main" id="{7A53BC63-9F2D-6AF5-6503-5AA74A615DB7}"/>
                </a:ext>
              </a:extLst>
            </xdr:cNvPr>
            <xdr:cNvSpPr/>
          </xdr:nvSpPr>
          <xdr:spPr>
            <a:xfrm>
              <a:off x="9859070" y="2909353"/>
              <a:ext cx="2000259" cy="1268074"/>
            </a:xfrm>
            <a:prstGeom prst="roundRect">
              <a:avLst/>
            </a:prstGeom>
            <a:solidFill>
              <a:srgbClr val="92C8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tr-TR" sz="1100" b="1">
                  <a:solidFill>
                    <a:sysClr val="windowText" lastClr="000000"/>
                  </a:solidFill>
                </a:rPr>
                <a:t>P(X&gt;x)      </a:t>
              </a:r>
            </a:p>
            <a:p>
              <a:pPr algn="l"/>
              <a:r>
                <a:rPr lang="tr-TR" b="0">
                  <a:solidFill>
                    <a:sysClr val="windowText" lastClr="000000"/>
                  </a:solidFill>
                </a:rPr>
                <a:t>Risk Threshold: 500 </a:t>
              </a:r>
              <a:endParaRPr lang="en-US" sz="1100" b="0">
                <a:solidFill>
                  <a:sysClr val="windowText" lastClr="000000"/>
                </a:solidFill>
              </a:endParaRPr>
            </a:p>
          </xdr:txBody>
        </xdr:sp>
        <xdr:sp macro="" textlink="data!AG12">
          <xdr:nvSpPr>
            <xdr:cNvPr id="6" name="Rectangle: Rounded Corners 6">
              <a:extLst>
                <a:ext uri="{FF2B5EF4-FFF2-40B4-BE49-F238E27FC236}">
                  <a16:creationId xmlns:a16="http://schemas.microsoft.com/office/drawing/2014/main" id="{D5F1B23E-073B-FB3B-E1ED-01B72F17F976}"/>
                </a:ext>
              </a:extLst>
            </xdr:cNvPr>
            <xdr:cNvSpPr/>
          </xdr:nvSpPr>
          <xdr:spPr>
            <a:xfrm>
              <a:off x="9859070" y="2879725"/>
              <a:ext cx="2000259" cy="659231"/>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ACA552D-6C74-450D-8900-8DBBE2C8004D}" type="TxLink">
                <a:rPr lang="en-US" sz="1600" b="0" i="0" u="none" strike="noStrike">
                  <a:solidFill>
                    <a:srgbClr val="000000"/>
                  </a:solidFill>
                  <a:latin typeface="Calibri"/>
                  <a:ea typeface="Calibri"/>
                  <a:cs typeface="Calibri"/>
                </a:rPr>
                <a:pPr algn="ctr"/>
                <a:t>11,53%</a:t>
              </a:fld>
              <a:endParaRPr lang="tr-TR" sz="5400"/>
            </a:p>
          </xdr:txBody>
        </xdr:sp>
      </xdr:grpSp>
    </xdr:grpSp>
    <xdr:clientData/>
  </xdr:twoCellAnchor>
  <xdr:twoCellAnchor>
    <xdr:from>
      <xdr:col>3</xdr:col>
      <xdr:colOff>191424</xdr:colOff>
      <xdr:row>9</xdr:row>
      <xdr:rowOff>96982</xdr:rowOff>
    </xdr:from>
    <xdr:to>
      <xdr:col>9</xdr:col>
      <xdr:colOff>71120</xdr:colOff>
      <xdr:row>15</xdr:row>
      <xdr:rowOff>173500</xdr:rowOff>
    </xdr:to>
    <xdr:grpSp>
      <xdr:nvGrpSpPr>
        <xdr:cNvPr id="163" name="Group 17">
          <a:extLst>
            <a:ext uri="{FF2B5EF4-FFF2-40B4-BE49-F238E27FC236}">
              <a16:creationId xmlns:a16="http://schemas.microsoft.com/office/drawing/2014/main" id="{5FA4AB13-D4F5-0511-99F6-92B1618727A7}"/>
            </a:ext>
          </a:extLst>
        </xdr:cNvPr>
        <xdr:cNvGrpSpPr/>
      </xdr:nvGrpSpPr>
      <xdr:grpSpPr>
        <a:xfrm>
          <a:off x="1977362" y="1811482"/>
          <a:ext cx="3451571" cy="1219518"/>
          <a:chOff x="351126" y="1404938"/>
          <a:chExt cx="4241699" cy="1166813"/>
        </a:xfrm>
      </xdr:grpSpPr>
      <xdr:grpSp>
        <xdr:nvGrpSpPr>
          <xdr:cNvPr id="164" name="Group 61">
            <a:extLst>
              <a:ext uri="{FF2B5EF4-FFF2-40B4-BE49-F238E27FC236}">
                <a16:creationId xmlns:a16="http://schemas.microsoft.com/office/drawing/2014/main" id="{AE8D5BA1-4638-5454-795F-5F751741B5D0}"/>
              </a:ext>
            </a:extLst>
          </xdr:cNvPr>
          <xdr:cNvGrpSpPr/>
        </xdr:nvGrpSpPr>
        <xdr:grpSpPr>
          <a:xfrm>
            <a:off x="351126" y="1404938"/>
            <a:ext cx="2003922" cy="1166813"/>
            <a:chOff x="5258942" y="2879725"/>
            <a:chExt cx="2000259" cy="1297701"/>
          </a:xfrm>
        </xdr:grpSpPr>
        <xdr:sp macro="" textlink="">
          <xdr:nvSpPr>
            <xdr:cNvPr id="165" name="Rectangle: Rounded Corners 77">
              <a:extLst>
                <a:ext uri="{FF2B5EF4-FFF2-40B4-BE49-F238E27FC236}">
                  <a16:creationId xmlns:a16="http://schemas.microsoft.com/office/drawing/2014/main" id="{FF7A5B59-64E4-89A5-7050-39E03524250B}"/>
                </a:ext>
              </a:extLst>
            </xdr:cNvPr>
            <xdr:cNvSpPr/>
          </xdr:nvSpPr>
          <xdr:spPr>
            <a:xfrm>
              <a:off x="5258942" y="2909352"/>
              <a:ext cx="2000259" cy="1268074"/>
            </a:xfrm>
            <a:prstGeom prst="roundRect">
              <a:avLst/>
            </a:prstGeom>
            <a:solidFill>
              <a:srgbClr val="92C8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tr-TR" sz="1100" b="1">
                  <a:solidFill>
                    <a:sysClr val="windowText" lastClr="000000"/>
                  </a:solidFill>
                </a:rPr>
                <a:t>Avg of Environmental</a:t>
              </a:r>
            </a:p>
            <a:p>
              <a:pPr algn="ctr"/>
              <a:r>
                <a:rPr lang="tr-TR" sz="1100" b="1">
                  <a:solidFill>
                    <a:sysClr val="windowText" lastClr="000000"/>
                  </a:solidFill>
                </a:rPr>
                <a:t>ImpactScore</a:t>
              </a:r>
              <a:endParaRPr lang="en-US" sz="1100" b="1">
                <a:solidFill>
                  <a:sysClr val="windowText" lastClr="000000"/>
                </a:solidFill>
              </a:endParaRPr>
            </a:p>
          </xdr:txBody>
        </xdr:sp>
        <xdr:sp macro="" textlink="pivot!AW4">
          <xdr:nvSpPr>
            <xdr:cNvPr id="166" name="Rectangle: Rounded Corners 78">
              <a:extLst>
                <a:ext uri="{FF2B5EF4-FFF2-40B4-BE49-F238E27FC236}">
                  <a16:creationId xmlns:a16="http://schemas.microsoft.com/office/drawing/2014/main" id="{914CF6FD-DC53-24E7-2509-41F1448F44EF}"/>
                </a:ext>
              </a:extLst>
            </xdr:cNvPr>
            <xdr:cNvSpPr/>
          </xdr:nvSpPr>
          <xdr:spPr>
            <a:xfrm>
              <a:off x="5258942" y="2879725"/>
              <a:ext cx="2000259" cy="659231"/>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7425046-889F-4D96-999D-0962F0E8DF87}" type="TxLink">
                <a:rPr lang="en-US" sz="2000" b="0" i="0" u="none" strike="noStrike">
                  <a:solidFill>
                    <a:srgbClr val="000000"/>
                  </a:solidFill>
                  <a:latin typeface="Calibri"/>
                  <a:ea typeface="Calibri"/>
                  <a:cs typeface="Calibri"/>
                </a:rPr>
                <a:pPr algn="ctr"/>
                <a:t>3,06</a:t>
              </a:fld>
              <a:endParaRPr lang="tr-TR" sz="1100"/>
            </a:p>
          </xdr:txBody>
        </xdr:sp>
      </xdr:grpSp>
      <xdr:grpSp>
        <xdr:nvGrpSpPr>
          <xdr:cNvPr id="167" name="Group 62">
            <a:extLst>
              <a:ext uri="{FF2B5EF4-FFF2-40B4-BE49-F238E27FC236}">
                <a16:creationId xmlns:a16="http://schemas.microsoft.com/office/drawing/2014/main" id="{C7E3B9D5-6F81-41DA-AD2D-4439AAE5AA8D}"/>
              </a:ext>
            </a:extLst>
          </xdr:cNvPr>
          <xdr:cNvGrpSpPr/>
        </xdr:nvGrpSpPr>
        <xdr:grpSpPr>
          <a:xfrm>
            <a:off x="2587625" y="1404938"/>
            <a:ext cx="2005200" cy="1166400"/>
            <a:chOff x="7559006" y="2879725"/>
            <a:chExt cx="2000259" cy="1297701"/>
          </a:xfrm>
        </xdr:grpSpPr>
        <xdr:sp macro="" textlink="">
          <xdr:nvSpPr>
            <xdr:cNvPr id="168" name="Rectangle: Rounded Corners 17">
              <a:extLst>
                <a:ext uri="{FF2B5EF4-FFF2-40B4-BE49-F238E27FC236}">
                  <a16:creationId xmlns:a16="http://schemas.microsoft.com/office/drawing/2014/main" id="{2FFFA360-D96C-B573-2DC3-41941D2C8828}"/>
                </a:ext>
              </a:extLst>
            </xdr:cNvPr>
            <xdr:cNvSpPr/>
          </xdr:nvSpPr>
          <xdr:spPr>
            <a:xfrm>
              <a:off x="7559006" y="2909352"/>
              <a:ext cx="2000259" cy="1268074"/>
            </a:xfrm>
            <a:prstGeom prst="roundRect">
              <a:avLst/>
            </a:prstGeom>
            <a:solidFill>
              <a:srgbClr val="92C8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tr-TR" sz="1100" b="1">
                  <a:solidFill>
                    <a:sysClr val="windowText" lastClr="000000"/>
                  </a:solidFill>
                </a:rPr>
                <a:t>Avg of ConditionMonitoring</a:t>
              </a:r>
            </a:p>
            <a:p>
              <a:pPr algn="ctr"/>
              <a:r>
                <a:rPr lang="tr-TR" sz="1100" b="1">
                  <a:solidFill>
                    <a:sysClr val="windowText" lastClr="000000"/>
                  </a:solidFill>
                </a:rPr>
                <a:t>Score</a:t>
              </a:r>
              <a:endParaRPr lang="en-US" sz="1100" b="1">
                <a:solidFill>
                  <a:sysClr val="windowText" lastClr="000000"/>
                </a:solidFill>
              </a:endParaRPr>
            </a:p>
          </xdr:txBody>
        </xdr:sp>
        <xdr:sp macro="" textlink="pivot!AU4">
          <xdr:nvSpPr>
            <xdr:cNvPr id="169" name="Rectangle: Rounded Corners 18">
              <a:extLst>
                <a:ext uri="{FF2B5EF4-FFF2-40B4-BE49-F238E27FC236}">
                  <a16:creationId xmlns:a16="http://schemas.microsoft.com/office/drawing/2014/main" id="{3EE08E3F-14E2-728C-6EB3-F34D98BDA918}"/>
                </a:ext>
              </a:extLst>
            </xdr:cNvPr>
            <xdr:cNvSpPr/>
          </xdr:nvSpPr>
          <xdr:spPr>
            <a:xfrm>
              <a:off x="7559006" y="2879725"/>
              <a:ext cx="2000259" cy="659231"/>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57C1F7-B833-46EE-ACF9-FF37154AD58A}" type="TxLink">
                <a:rPr lang="en-US" sz="2000" b="0" i="0" u="none" strike="noStrike">
                  <a:solidFill>
                    <a:srgbClr val="000000"/>
                  </a:solidFill>
                  <a:latin typeface="Calibri"/>
                  <a:ea typeface="Calibri"/>
                  <a:cs typeface="Calibri"/>
                </a:rPr>
                <a:pPr algn="ctr"/>
                <a:t>557,75</a:t>
              </a:fld>
              <a:endParaRPr lang="tr-TR" sz="1100"/>
            </a:p>
          </xdr:txBody>
        </xdr:sp>
      </xdr:grpSp>
    </xdr:grpSp>
    <xdr:clientData/>
  </xdr:twoCellAnchor>
  <xdr:twoCellAnchor>
    <xdr:from>
      <xdr:col>9</xdr:col>
      <xdr:colOff>518102</xdr:colOff>
      <xdr:row>7</xdr:row>
      <xdr:rowOff>30625</xdr:rowOff>
    </xdr:from>
    <xdr:to>
      <xdr:col>15</xdr:col>
      <xdr:colOff>121227</xdr:colOff>
      <xdr:row>19</xdr:row>
      <xdr:rowOff>115455</xdr:rowOff>
    </xdr:to>
    <xdr:grpSp>
      <xdr:nvGrpSpPr>
        <xdr:cNvPr id="29" name="Group 28">
          <a:extLst>
            <a:ext uri="{FF2B5EF4-FFF2-40B4-BE49-F238E27FC236}">
              <a16:creationId xmlns:a16="http://schemas.microsoft.com/office/drawing/2014/main" id="{33225A80-7D21-AFC5-1B3D-23AAB3A2CDAD}"/>
            </a:ext>
          </a:extLst>
        </xdr:cNvPr>
        <xdr:cNvGrpSpPr/>
      </xdr:nvGrpSpPr>
      <xdr:grpSpPr>
        <a:xfrm>
          <a:off x="5875915" y="1364125"/>
          <a:ext cx="3175000" cy="2370830"/>
          <a:chOff x="9230677" y="6716889"/>
          <a:chExt cx="3956687" cy="2609673"/>
        </a:xfrm>
      </xdr:grpSpPr>
      <xdr:sp macro="" textlink="">
        <xdr:nvSpPr>
          <xdr:cNvPr id="19" name="Dikdörtgen: Köşeleri Yuvarlatılmış 32">
            <a:extLst>
              <a:ext uri="{FF2B5EF4-FFF2-40B4-BE49-F238E27FC236}">
                <a16:creationId xmlns:a16="http://schemas.microsoft.com/office/drawing/2014/main" id="{073745E4-76C8-461A-8629-8BF821776D04}"/>
              </a:ext>
            </a:extLst>
          </xdr:cNvPr>
          <xdr:cNvSpPr/>
        </xdr:nvSpPr>
        <xdr:spPr>
          <a:xfrm>
            <a:off x="9230677" y="6716889"/>
            <a:ext cx="3956687" cy="2609673"/>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 name="Chart 28">
            <a:extLst>
              <a:ext uri="{FF2B5EF4-FFF2-40B4-BE49-F238E27FC236}">
                <a16:creationId xmlns:a16="http://schemas.microsoft.com/office/drawing/2014/main" id="{6BF32E49-3AD0-4896-AA55-8C1E30570042}"/>
              </a:ext>
            </a:extLst>
          </xdr:cNvPr>
          <xdr:cNvGraphicFramePr>
            <a:graphicFrameLocks/>
          </xdr:cNvGraphicFramePr>
        </xdr:nvGraphicFramePr>
        <xdr:xfrm>
          <a:off x="9367520" y="6775538"/>
          <a:ext cx="3683000" cy="249237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136151</xdr:colOff>
      <xdr:row>28</xdr:row>
      <xdr:rowOff>49876</xdr:rowOff>
    </xdr:from>
    <xdr:to>
      <xdr:col>9</xdr:col>
      <xdr:colOff>126308</xdr:colOff>
      <xdr:row>41</xdr:row>
      <xdr:rowOff>183807</xdr:rowOff>
    </xdr:to>
    <xdr:grpSp>
      <xdr:nvGrpSpPr>
        <xdr:cNvPr id="128" name="Group 23">
          <a:extLst>
            <a:ext uri="{FF2B5EF4-FFF2-40B4-BE49-F238E27FC236}">
              <a16:creationId xmlns:a16="http://schemas.microsoft.com/office/drawing/2014/main" id="{91E16D34-61D4-0316-8F51-EF13AF595C17}"/>
            </a:ext>
          </a:extLst>
        </xdr:cNvPr>
        <xdr:cNvGrpSpPr/>
      </xdr:nvGrpSpPr>
      <xdr:grpSpPr>
        <a:xfrm>
          <a:off x="1922089" y="5383876"/>
          <a:ext cx="3562032" cy="2610431"/>
          <a:chOff x="2595563" y="7112001"/>
          <a:chExt cx="3833813" cy="2532063"/>
        </a:xfrm>
      </xdr:grpSpPr>
      <xdr:sp macro="" textlink="">
        <xdr:nvSpPr>
          <xdr:cNvPr id="129" name="Dikdörtgen: Köşeleri Yuvarlatılmış 32">
            <a:extLst>
              <a:ext uri="{FF2B5EF4-FFF2-40B4-BE49-F238E27FC236}">
                <a16:creationId xmlns:a16="http://schemas.microsoft.com/office/drawing/2014/main" id="{E5B617F0-4836-4F16-971D-BB379F3A1A32}"/>
              </a:ext>
            </a:extLst>
          </xdr:cNvPr>
          <xdr:cNvSpPr/>
        </xdr:nvSpPr>
        <xdr:spPr>
          <a:xfrm>
            <a:off x="2597944" y="7112001"/>
            <a:ext cx="3829051" cy="2532063"/>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0" name="Chart 4">
            <a:extLst>
              <a:ext uri="{FF2B5EF4-FFF2-40B4-BE49-F238E27FC236}">
                <a16:creationId xmlns:a16="http://schemas.microsoft.com/office/drawing/2014/main" id="{A626E431-0C8E-4AD9-A6CF-EB97483C3123}"/>
              </a:ext>
            </a:extLst>
          </xdr:cNvPr>
          <xdr:cNvGraphicFramePr>
            <a:graphicFrameLocks/>
          </xdr:cNvGraphicFramePr>
        </xdr:nvGraphicFramePr>
        <xdr:xfrm>
          <a:off x="2595563" y="7216776"/>
          <a:ext cx="3833813" cy="232251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3</xdr:col>
      <xdr:colOff>15240</xdr:colOff>
      <xdr:row>0</xdr:row>
      <xdr:rowOff>0</xdr:rowOff>
    </xdr:from>
    <xdr:to>
      <xdr:col>21</xdr:col>
      <xdr:colOff>220440</xdr:colOff>
      <xdr:row>6</xdr:row>
      <xdr:rowOff>92363</xdr:rowOff>
    </xdr:to>
    <xdr:grpSp>
      <xdr:nvGrpSpPr>
        <xdr:cNvPr id="136" name="Group 16">
          <a:extLst>
            <a:ext uri="{FF2B5EF4-FFF2-40B4-BE49-F238E27FC236}">
              <a16:creationId xmlns:a16="http://schemas.microsoft.com/office/drawing/2014/main" id="{8B881DA7-E3D7-D283-45C3-8A582C5797F2}"/>
            </a:ext>
          </a:extLst>
        </xdr:cNvPr>
        <xdr:cNvGrpSpPr/>
      </xdr:nvGrpSpPr>
      <xdr:grpSpPr>
        <a:xfrm>
          <a:off x="1801178" y="0"/>
          <a:ext cx="10920825" cy="1235363"/>
          <a:chOff x="0" y="111125"/>
          <a:chExt cx="11349450" cy="1277688"/>
        </a:xfrm>
      </xdr:grpSpPr>
      <xdr:grpSp>
        <xdr:nvGrpSpPr>
          <xdr:cNvPr id="137" name="Group 24">
            <a:extLst>
              <a:ext uri="{FF2B5EF4-FFF2-40B4-BE49-F238E27FC236}">
                <a16:creationId xmlns:a16="http://schemas.microsoft.com/office/drawing/2014/main" id="{88D0E2C6-3655-9110-F796-7EA6F139FCD4}"/>
              </a:ext>
            </a:extLst>
          </xdr:cNvPr>
          <xdr:cNvGrpSpPr/>
        </xdr:nvGrpSpPr>
        <xdr:grpSpPr>
          <a:xfrm>
            <a:off x="0" y="111125"/>
            <a:ext cx="11349450" cy="1277688"/>
            <a:chOff x="171450" y="139700"/>
            <a:chExt cx="11206575" cy="1277688"/>
          </a:xfrm>
        </xdr:grpSpPr>
        <xdr:sp macro="" textlink="">
          <xdr:nvSpPr>
            <xdr:cNvPr id="138" name="Rectangle: Rounded Corners 59">
              <a:extLst>
                <a:ext uri="{FF2B5EF4-FFF2-40B4-BE49-F238E27FC236}">
                  <a16:creationId xmlns:a16="http://schemas.microsoft.com/office/drawing/2014/main" id="{C9E5DC3B-620D-983C-63D6-4F03EF62A548}"/>
                </a:ext>
              </a:extLst>
            </xdr:cNvPr>
            <xdr:cNvSpPr/>
          </xdr:nvSpPr>
          <xdr:spPr>
            <a:xfrm>
              <a:off x="171450" y="139700"/>
              <a:ext cx="11206575" cy="1277688"/>
            </a:xfrm>
            <a:prstGeom prst="roundRect">
              <a:avLst/>
            </a:prstGeom>
            <a:solidFill>
              <a:srgbClr val="92C8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2400" b="1">
                  <a:solidFill>
                    <a:sysClr val="windowText" lastClr="000000"/>
                  </a:solidFill>
                </a:rPr>
                <a:t>Risk Assessment &amp; Sustainability</a:t>
              </a:r>
            </a:p>
          </xdr:txBody>
        </xdr:sp>
        <xdr:sp macro="" textlink="">
          <xdr:nvSpPr>
            <xdr:cNvPr id="139" name="Arrow: Chevron 22">
              <a:hlinkClick xmlns:r="http://schemas.openxmlformats.org/officeDocument/2006/relationships" r:id="rId7"/>
              <a:extLst>
                <a:ext uri="{FF2B5EF4-FFF2-40B4-BE49-F238E27FC236}">
                  <a16:creationId xmlns:a16="http://schemas.microsoft.com/office/drawing/2014/main" id="{51CFBEEF-9D9E-4B1A-8B23-4CC94D591F1B}"/>
                </a:ext>
              </a:extLst>
            </xdr:cNvPr>
            <xdr:cNvSpPr/>
          </xdr:nvSpPr>
          <xdr:spPr>
            <a:xfrm flipH="1">
              <a:off x="396875" y="551758"/>
              <a:ext cx="257024" cy="453572"/>
            </a:xfrm>
            <a:prstGeom prst="chevron">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solidFill>
                  <a:schemeClr val="tx1"/>
                </a:solidFill>
              </a:endParaRPr>
            </a:p>
          </xdr:txBody>
        </xdr:sp>
      </xdr:grpSp>
      <xdr:grpSp>
        <xdr:nvGrpSpPr>
          <xdr:cNvPr id="140" name="Group 15">
            <a:extLst>
              <a:ext uri="{FF2B5EF4-FFF2-40B4-BE49-F238E27FC236}">
                <a16:creationId xmlns:a16="http://schemas.microsoft.com/office/drawing/2014/main" id="{334CA952-1E44-EC39-EE19-09723486A295}"/>
              </a:ext>
            </a:extLst>
          </xdr:cNvPr>
          <xdr:cNvGrpSpPr/>
        </xdr:nvGrpSpPr>
        <xdr:grpSpPr>
          <a:xfrm>
            <a:off x="7612063" y="269751"/>
            <a:ext cx="1016000" cy="960437"/>
            <a:chOff x="7588250" y="55563"/>
            <a:chExt cx="1521529" cy="1511292"/>
          </a:xfrm>
        </xdr:grpSpPr>
        <xdr:pic>
          <xdr:nvPicPr>
            <xdr:cNvPr id="141" name="Graphic 62" descr="Arrow circle with solid fill">
              <a:hlinkClick xmlns:r="http://schemas.openxmlformats.org/officeDocument/2006/relationships" r:id="rId8"/>
              <a:extLst>
                <a:ext uri="{FF2B5EF4-FFF2-40B4-BE49-F238E27FC236}">
                  <a16:creationId xmlns:a16="http://schemas.microsoft.com/office/drawing/2014/main" id="{AC66F941-E897-4AE3-B17B-16334666626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88250" y="55563"/>
              <a:ext cx="1521529" cy="1511292"/>
            </a:xfrm>
            <a:prstGeom prst="rect">
              <a:avLst/>
            </a:prstGeom>
          </xdr:spPr>
        </xdr:pic>
        <xdr:pic>
          <xdr:nvPicPr>
            <xdr:cNvPr id="142" name="Graphic 59" descr="Deciduous tree with solid fill">
              <a:extLst>
                <a:ext uri="{FF2B5EF4-FFF2-40B4-BE49-F238E27FC236}">
                  <a16:creationId xmlns:a16="http://schemas.microsoft.com/office/drawing/2014/main" id="{F18FEA9D-D900-497C-AB13-7B701AC9D8A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088827" y="528101"/>
              <a:ext cx="520374" cy="566216"/>
            </a:xfrm>
            <a:prstGeom prst="rect">
              <a:avLst/>
            </a:prstGeom>
          </xdr:spPr>
        </xdr:pic>
      </xdr:grpSp>
    </xdr:grpSp>
    <xdr:clientData/>
  </xdr:twoCellAnchor>
  <xdr:twoCellAnchor>
    <xdr:from>
      <xdr:col>9</xdr:col>
      <xdr:colOff>381722</xdr:colOff>
      <xdr:row>28</xdr:row>
      <xdr:rowOff>71438</xdr:rowOff>
    </xdr:from>
    <xdr:to>
      <xdr:col>16</xdr:col>
      <xdr:colOff>48347</xdr:colOff>
      <xdr:row>42</xdr:row>
      <xdr:rowOff>29586</xdr:rowOff>
    </xdr:to>
    <xdr:grpSp>
      <xdr:nvGrpSpPr>
        <xdr:cNvPr id="12" name="Group 11">
          <a:extLst>
            <a:ext uri="{FF2B5EF4-FFF2-40B4-BE49-F238E27FC236}">
              <a16:creationId xmlns:a16="http://schemas.microsoft.com/office/drawing/2014/main" id="{957EEE5C-2194-91AB-26A6-E62932DA9D8B}"/>
            </a:ext>
          </a:extLst>
        </xdr:cNvPr>
        <xdr:cNvGrpSpPr/>
      </xdr:nvGrpSpPr>
      <xdr:grpSpPr>
        <a:xfrm>
          <a:off x="5739535" y="5405438"/>
          <a:ext cx="3833812" cy="2625148"/>
          <a:chOff x="5302251" y="1"/>
          <a:chExt cx="3652658" cy="2801937"/>
        </a:xfrm>
      </xdr:grpSpPr>
      <xdr:sp macro="" textlink="">
        <xdr:nvSpPr>
          <xdr:cNvPr id="9" name="Rectangle: Rounded Corners 30">
            <a:extLst>
              <a:ext uri="{FF2B5EF4-FFF2-40B4-BE49-F238E27FC236}">
                <a16:creationId xmlns:a16="http://schemas.microsoft.com/office/drawing/2014/main" id="{9267FD21-7541-D768-F2C9-7D52C2E57B6A}"/>
              </a:ext>
            </a:extLst>
          </xdr:cNvPr>
          <xdr:cNvSpPr/>
        </xdr:nvSpPr>
        <xdr:spPr>
          <a:xfrm>
            <a:off x="5302251" y="237575"/>
            <a:ext cx="3652658" cy="2524675"/>
          </a:xfrm>
          <a:prstGeom prst="roundRect">
            <a:avLst/>
          </a:prstGeom>
          <a:solidFill>
            <a:srgbClr val="E3D8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aphicFrame macro="">
        <xdr:nvGraphicFramePr>
          <xdr:cNvPr id="7" name="Chart 6">
            <a:extLst>
              <a:ext uri="{FF2B5EF4-FFF2-40B4-BE49-F238E27FC236}">
                <a16:creationId xmlns:a16="http://schemas.microsoft.com/office/drawing/2014/main" id="{D3D4BBB3-0445-4852-AF5C-3F55A32E39B7}"/>
              </a:ext>
            </a:extLst>
          </xdr:cNvPr>
          <xdr:cNvGraphicFramePr>
            <a:graphicFrameLocks/>
          </xdr:cNvGraphicFramePr>
        </xdr:nvGraphicFramePr>
        <xdr:xfrm>
          <a:off x="5461000" y="1"/>
          <a:ext cx="3143250" cy="2801937"/>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3</xdr:col>
      <xdr:colOff>509588</xdr:colOff>
      <xdr:row>7</xdr:row>
      <xdr:rowOff>11402</xdr:rowOff>
    </xdr:from>
    <xdr:to>
      <xdr:col>8</xdr:col>
      <xdr:colOff>423863</xdr:colOff>
      <xdr:row>9</xdr:row>
      <xdr:rowOff>11402</xdr:rowOff>
    </xdr:to>
    <xdr:sp macro="" textlink="">
      <xdr:nvSpPr>
        <xdr:cNvPr id="5" name="Rectangle: Rounded Corners 4">
          <a:extLst>
            <a:ext uri="{FF2B5EF4-FFF2-40B4-BE49-F238E27FC236}">
              <a16:creationId xmlns:a16="http://schemas.microsoft.com/office/drawing/2014/main" id="{BCFD3DBB-D877-B711-A777-106EF9AFECCA}"/>
            </a:ext>
          </a:extLst>
        </xdr:cNvPr>
        <xdr:cNvSpPr/>
      </xdr:nvSpPr>
      <xdr:spPr>
        <a:xfrm>
          <a:off x="2449224" y="1304493"/>
          <a:ext cx="3147003" cy="369454"/>
        </a:xfrm>
        <a:prstGeom prst="roundRect">
          <a:avLst/>
        </a:prstGeom>
        <a:solidFill>
          <a:srgbClr val="92C8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tr-TR" sz="1400" b="1">
              <a:solidFill>
                <a:sysClr val="windowText" lastClr="000000"/>
              </a:solidFill>
              <a:latin typeface="+mn-lt"/>
              <a:ea typeface="+mn-ea"/>
              <a:cs typeface="+mn-cs"/>
            </a:rPr>
            <a:t>Environmental Impact</a:t>
          </a:r>
        </a:p>
      </xdr:txBody>
    </xdr:sp>
    <xdr:clientData/>
  </xdr:twoCellAnchor>
  <xdr:twoCellAnchor editAs="oneCell">
    <xdr:from>
      <xdr:col>7</xdr:col>
      <xdr:colOff>421410</xdr:colOff>
      <xdr:row>7</xdr:row>
      <xdr:rowOff>51956</xdr:rowOff>
    </xdr:from>
    <xdr:to>
      <xdr:col>8</xdr:col>
      <xdr:colOff>101766</xdr:colOff>
      <xdr:row>8</xdr:row>
      <xdr:rowOff>144896</xdr:rowOff>
    </xdr:to>
    <xdr:pic>
      <xdr:nvPicPr>
        <xdr:cNvPr id="11" name="Graphic 12" descr="Tanabata tree outline">
          <a:extLst>
            <a:ext uri="{FF2B5EF4-FFF2-40B4-BE49-F238E27FC236}">
              <a16:creationId xmlns:a16="http://schemas.microsoft.com/office/drawing/2014/main" id="{6B9CEAC8-9C18-B76D-1A7D-F88E9E8842F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47228" y="1345047"/>
          <a:ext cx="302656" cy="277090"/>
        </a:xfrm>
        <a:prstGeom prst="rect">
          <a:avLst/>
        </a:prstGeom>
      </xdr:spPr>
    </xdr:pic>
    <xdr:clientData/>
  </xdr:twoCellAnchor>
  <xdr:twoCellAnchor>
    <xdr:from>
      <xdr:col>0</xdr:col>
      <xdr:colOff>115453</xdr:colOff>
      <xdr:row>1</xdr:row>
      <xdr:rowOff>5774</xdr:rowOff>
    </xdr:from>
    <xdr:to>
      <xdr:col>2</xdr:col>
      <xdr:colOff>586545</xdr:colOff>
      <xdr:row>36</xdr:row>
      <xdr:rowOff>49747</xdr:rowOff>
    </xdr:to>
    <xdr:sp macro="" textlink="">
      <xdr:nvSpPr>
        <xdr:cNvPr id="15" name="Rectangle: Rounded Corners 14">
          <a:extLst>
            <a:ext uri="{FF2B5EF4-FFF2-40B4-BE49-F238E27FC236}">
              <a16:creationId xmlns:a16="http://schemas.microsoft.com/office/drawing/2014/main" id="{507F3DAA-577C-3D9C-FA59-C672AE404978}"/>
            </a:ext>
          </a:extLst>
        </xdr:cNvPr>
        <xdr:cNvSpPr/>
      </xdr:nvSpPr>
      <xdr:spPr>
        <a:xfrm>
          <a:off x="115453" y="188337"/>
          <a:ext cx="1709342" cy="6433660"/>
        </a:xfrm>
        <a:prstGeom prst="roundRect">
          <a:avLst/>
        </a:prstGeom>
        <a:solidFill>
          <a:srgbClr val="E3D8F4"/>
        </a:solid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tr-TR" sz="1100">
            <a:solidFill>
              <a:schemeClr val="lt1"/>
            </a:solidFill>
            <a:latin typeface="+mn-lt"/>
            <a:ea typeface="+mn-ea"/>
            <a:cs typeface="+mn-cs"/>
          </a:endParaRPr>
        </a:p>
      </xdr:txBody>
    </xdr:sp>
    <xdr:clientData/>
  </xdr:twoCellAnchor>
  <xdr:twoCellAnchor>
    <xdr:from>
      <xdr:col>0</xdr:col>
      <xdr:colOff>502083</xdr:colOff>
      <xdr:row>4</xdr:row>
      <xdr:rowOff>70535</xdr:rowOff>
    </xdr:from>
    <xdr:to>
      <xdr:col>2</xdr:col>
      <xdr:colOff>249892</xdr:colOff>
      <xdr:row>9</xdr:row>
      <xdr:rowOff>27097</xdr:rowOff>
    </xdr:to>
    <xdr:pic>
      <xdr:nvPicPr>
        <xdr:cNvPr id="16" name="Graphic 27" descr="Shield Tick with solid fill">
          <a:hlinkClick xmlns:r="http://schemas.openxmlformats.org/officeDocument/2006/relationships" r:id="rId16"/>
          <a:extLst>
            <a:ext uri="{FF2B5EF4-FFF2-40B4-BE49-F238E27FC236}">
              <a16:creationId xmlns:a16="http://schemas.microsoft.com/office/drawing/2014/main" id="{74517069-A9F5-47DD-E185-74FF74A0E38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02083" y="809444"/>
          <a:ext cx="1029354" cy="880198"/>
        </a:xfrm>
        <a:prstGeom prst="rect">
          <a:avLst/>
        </a:prstGeom>
      </xdr:spPr>
    </xdr:pic>
    <xdr:clientData/>
  </xdr:twoCellAnchor>
  <xdr:twoCellAnchor>
    <xdr:from>
      <xdr:col>0</xdr:col>
      <xdr:colOff>550784</xdr:colOff>
      <xdr:row>11</xdr:row>
      <xdr:rowOff>81618</xdr:rowOff>
    </xdr:from>
    <xdr:to>
      <xdr:col>2</xdr:col>
      <xdr:colOff>186358</xdr:colOff>
      <xdr:row>16</xdr:row>
      <xdr:rowOff>106267</xdr:rowOff>
    </xdr:to>
    <xdr:pic>
      <xdr:nvPicPr>
        <xdr:cNvPr id="18" name="Graphic 55" descr="Clipboard with solid fill">
          <a:hlinkClick xmlns:r="http://schemas.openxmlformats.org/officeDocument/2006/relationships" r:id="rId19"/>
          <a:extLst>
            <a:ext uri="{FF2B5EF4-FFF2-40B4-BE49-F238E27FC236}">
              <a16:creationId xmlns:a16="http://schemas.microsoft.com/office/drawing/2014/main" id="{89F9FD59-33D4-5FD4-344C-9E18F769509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0784" y="2113618"/>
          <a:ext cx="917119" cy="948285"/>
        </a:xfrm>
        <a:prstGeom prst="rect">
          <a:avLst/>
        </a:prstGeom>
      </xdr:spPr>
    </xdr:pic>
    <xdr:clientData/>
  </xdr:twoCellAnchor>
  <xdr:twoCellAnchor>
    <xdr:from>
      <xdr:col>0</xdr:col>
      <xdr:colOff>576258</xdr:colOff>
      <xdr:row>18</xdr:row>
      <xdr:rowOff>5780</xdr:rowOff>
    </xdr:from>
    <xdr:to>
      <xdr:col>2</xdr:col>
      <xdr:colOff>211832</xdr:colOff>
      <xdr:row>23</xdr:row>
      <xdr:rowOff>41636</xdr:rowOff>
    </xdr:to>
    <xdr:pic>
      <xdr:nvPicPr>
        <xdr:cNvPr id="20" name="Graphic 57" descr="Money with solid fill">
          <a:hlinkClick xmlns:r="http://schemas.openxmlformats.org/officeDocument/2006/relationships" r:id="rId7"/>
          <a:extLst>
            <a:ext uri="{FF2B5EF4-FFF2-40B4-BE49-F238E27FC236}">
              <a16:creationId xmlns:a16="http://schemas.microsoft.com/office/drawing/2014/main" id="{9A0A35B4-639F-A9A0-72FA-F74B5BA41AD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76258" y="3330871"/>
          <a:ext cx="917119" cy="959492"/>
        </a:xfrm>
        <a:prstGeom prst="rect">
          <a:avLst/>
        </a:prstGeom>
      </xdr:spPr>
    </xdr:pic>
    <xdr:clientData/>
  </xdr:twoCellAnchor>
  <xdr:twoCellAnchor>
    <xdr:from>
      <xdr:col>1</xdr:col>
      <xdr:colOff>167722</xdr:colOff>
      <xdr:row>26</xdr:row>
      <xdr:rowOff>177788</xdr:rowOff>
    </xdr:from>
    <xdr:to>
      <xdr:col>2</xdr:col>
      <xdr:colOff>61936</xdr:colOff>
      <xdr:row>29</xdr:row>
      <xdr:rowOff>176715</xdr:rowOff>
    </xdr:to>
    <xdr:pic>
      <xdr:nvPicPr>
        <xdr:cNvPr id="22" name="Graphic 59" descr="Deciduous tree with solid fill">
          <a:extLst>
            <a:ext uri="{FF2B5EF4-FFF2-40B4-BE49-F238E27FC236}">
              <a16:creationId xmlns:a16="http://schemas.microsoft.com/office/drawing/2014/main" id="{ABD0E2F3-8A12-FFCF-42E3-7FD8DE1F2A53}"/>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808495" y="4980697"/>
          <a:ext cx="534986" cy="553109"/>
        </a:xfrm>
        <a:prstGeom prst="rect">
          <a:avLst/>
        </a:prstGeom>
      </xdr:spPr>
    </xdr:pic>
    <xdr:clientData/>
  </xdr:twoCellAnchor>
  <xdr:twoCellAnchor>
    <xdr:from>
      <xdr:col>0</xdr:col>
      <xdr:colOff>287536</xdr:colOff>
      <xdr:row>24</xdr:row>
      <xdr:rowOff>70798</xdr:rowOff>
    </xdr:from>
    <xdr:to>
      <xdr:col>2</xdr:col>
      <xdr:colOff>570244</xdr:colOff>
      <xdr:row>32</xdr:row>
      <xdr:rowOff>69288</xdr:rowOff>
    </xdr:to>
    <xdr:pic>
      <xdr:nvPicPr>
        <xdr:cNvPr id="24" name="Graphic 62" descr="Arrow circle with solid fill">
          <a:hlinkClick xmlns:r="http://schemas.openxmlformats.org/officeDocument/2006/relationships" r:id="rId8"/>
          <a:extLst>
            <a:ext uri="{FF2B5EF4-FFF2-40B4-BE49-F238E27FC236}">
              <a16:creationId xmlns:a16="http://schemas.microsoft.com/office/drawing/2014/main" id="{E2DF0FCA-EC3D-B08F-0D9E-61067705185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87536" y="4504253"/>
          <a:ext cx="1564253" cy="14763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il  zehra yaşar" refreshedDate="46151.684398148151" createdVersion="8" refreshedVersion="8" minRefreshableVersion="3" recordCount="1000" xr:uid="{523422FC-19F5-4788-A1CB-DFAAB2F53BD3}">
  <cacheSource type="worksheet">
    <worksheetSource name="tablo1"/>
  </cacheSource>
  <cacheFields count="45">
    <cacheField name="MachineID" numFmtId="0">
      <sharedItems count="1000">
        <s v="MAC-0001"/>
        <s v="MAC-0002"/>
        <s v="MAC-0003"/>
        <s v="MAC-0004"/>
        <s v="MAC-0005"/>
        <s v="MAC-0006"/>
        <s v="MAC-0007"/>
        <s v="MAC-0008"/>
        <s v="MAC-0009"/>
        <s v="MAC-0010"/>
        <s v="MAC-0011"/>
        <s v="MAC-0012"/>
        <s v="MAC-0013"/>
        <s v="MAC-0014"/>
        <s v="MAC-0015"/>
        <s v="MAC-0016"/>
        <s v="MAC-0017"/>
        <s v="MAC-0018"/>
        <s v="MAC-0019"/>
        <s v="MAC-0020"/>
        <s v="MAC-0021"/>
        <s v="MAC-0022"/>
        <s v="MAC-0023"/>
        <s v="MAC-0024"/>
        <s v="MAC-0025"/>
        <s v="MAC-0026"/>
        <s v="MAC-0027"/>
        <s v="MAC-0028"/>
        <s v="MAC-0029"/>
        <s v="MAC-0030"/>
        <s v="MAC-0031"/>
        <s v="MAC-0032"/>
        <s v="MAC-0033"/>
        <s v="MAC-0034"/>
        <s v="MAC-0035"/>
        <s v="MAC-0036"/>
        <s v="MAC-0037"/>
        <s v="MAC-0038"/>
        <s v="MAC-0039"/>
        <s v="MAC-0040"/>
        <s v="MAC-0041"/>
        <s v="MAC-0042"/>
        <s v="MAC-0043"/>
        <s v="MAC-0044"/>
        <s v="MAC-0045"/>
        <s v="MAC-0046"/>
        <s v="MAC-0047"/>
        <s v="MAC-0048"/>
        <s v="MAC-0049"/>
        <s v="MAC-0050"/>
        <s v="MAC-0051"/>
        <s v="MAC-0052"/>
        <s v="MAC-0053"/>
        <s v="MAC-0054"/>
        <s v="MAC-0055"/>
        <s v="MAC-0056"/>
        <s v="MAC-0057"/>
        <s v="MAC-0058"/>
        <s v="MAC-0059"/>
        <s v="MAC-0060"/>
        <s v="MAC-0061"/>
        <s v="MAC-0062"/>
        <s v="MAC-0063"/>
        <s v="MAC-0064"/>
        <s v="MAC-0065"/>
        <s v="MAC-0066"/>
        <s v="MAC-0067"/>
        <s v="MAC-0068"/>
        <s v="MAC-0069"/>
        <s v="MAC-0070"/>
        <s v="MAC-0071"/>
        <s v="MAC-0072"/>
        <s v="MAC-0073"/>
        <s v="MAC-0074"/>
        <s v="MAC-0075"/>
        <s v="MAC-0076"/>
        <s v="MAC-0077"/>
        <s v="MAC-0078"/>
        <s v="MAC-0079"/>
        <s v="MAC-0080"/>
        <s v="MAC-0081"/>
        <s v="MAC-0082"/>
        <s v="MAC-0083"/>
        <s v="MAC-0084"/>
        <s v="MAC-0085"/>
        <s v="MAC-0086"/>
        <s v="MAC-0087"/>
        <s v="MAC-0088"/>
        <s v="MAC-0089"/>
        <s v="MAC-0090"/>
        <s v="MAC-0091"/>
        <s v="MAC-0092"/>
        <s v="MAC-0093"/>
        <s v="MAC-0094"/>
        <s v="MAC-0095"/>
        <s v="MAC-0096"/>
        <s v="MAC-0097"/>
        <s v="MAC-0098"/>
        <s v="MAC-0099"/>
        <s v="MAC-0100"/>
        <s v="MAC-0101"/>
        <s v="MAC-0102"/>
        <s v="MAC-0103"/>
        <s v="MAC-0104"/>
        <s v="MAC-0105"/>
        <s v="MAC-0106"/>
        <s v="MAC-0107"/>
        <s v="MAC-0108"/>
        <s v="MAC-0109"/>
        <s v="MAC-0110"/>
        <s v="MAC-0111"/>
        <s v="MAC-0112"/>
        <s v="MAC-0113"/>
        <s v="MAC-0114"/>
        <s v="MAC-0115"/>
        <s v="MAC-0116"/>
        <s v="MAC-0117"/>
        <s v="MAC-0118"/>
        <s v="MAC-0119"/>
        <s v="MAC-0120"/>
        <s v="MAC-0121"/>
        <s v="MAC-0122"/>
        <s v="MAC-0123"/>
        <s v="MAC-0124"/>
        <s v="MAC-0125"/>
        <s v="MAC-0126"/>
        <s v="MAC-0127"/>
        <s v="MAC-0128"/>
        <s v="MAC-0129"/>
        <s v="MAC-0130"/>
        <s v="MAC-0131"/>
        <s v="MAC-0132"/>
        <s v="MAC-0133"/>
        <s v="MAC-0134"/>
        <s v="MAC-0135"/>
        <s v="MAC-0136"/>
        <s v="MAC-0137"/>
        <s v="MAC-0138"/>
        <s v="MAC-0139"/>
        <s v="MAC-0140"/>
        <s v="MAC-0141"/>
        <s v="MAC-0142"/>
        <s v="MAC-0143"/>
        <s v="MAC-0144"/>
        <s v="MAC-0145"/>
        <s v="MAC-0146"/>
        <s v="MAC-0147"/>
        <s v="MAC-0148"/>
        <s v="MAC-0149"/>
        <s v="MAC-0150"/>
        <s v="MAC-0151"/>
        <s v="MAC-0152"/>
        <s v="MAC-0153"/>
        <s v="MAC-0154"/>
        <s v="MAC-0155"/>
        <s v="MAC-0156"/>
        <s v="MAC-0157"/>
        <s v="MAC-0158"/>
        <s v="MAC-0159"/>
        <s v="MAC-0160"/>
        <s v="MAC-0161"/>
        <s v="MAC-0162"/>
        <s v="MAC-0163"/>
        <s v="MAC-0164"/>
        <s v="MAC-0165"/>
        <s v="MAC-0166"/>
        <s v="MAC-0167"/>
        <s v="MAC-0168"/>
        <s v="MAC-0169"/>
        <s v="MAC-0170"/>
        <s v="MAC-0171"/>
        <s v="MAC-0172"/>
        <s v="MAC-0173"/>
        <s v="MAC-0174"/>
        <s v="MAC-0175"/>
        <s v="MAC-0176"/>
        <s v="MAC-0177"/>
        <s v="MAC-0178"/>
        <s v="MAC-0179"/>
        <s v="MAC-0180"/>
        <s v="MAC-0181"/>
        <s v="MAC-0182"/>
        <s v="MAC-0183"/>
        <s v="MAC-0184"/>
        <s v="MAC-0185"/>
        <s v="MAC-0186"/>
        <s v="MAC-0187"/>
        <s v="MAC-0188"/>
        <s v="MAC-0189"/>
        <s v="MAC-0190"/>
        <s v="MAC-0191"/>
        <s v="MAC-0192"/>
        <s v="MAC-0193"/>
        <s v="MAC-0194"/>
        <s v="MAC-0195"/>
        <s v="MAC-0196"/>
        <s v="MAC-0197"/>
        <s v="MAC-0198"/>
        <s v="MAC-0199"/>
        <s v="MAC-0200"/>
        <s v="MAC-0201"/>
        <s v="MAC-0202"/>
        <s v="MAC-0203"/>
        <s v="MAC-0204"/>
        <s v="MAC-0205"/>
        <s v="MAC-0206"/>
        <s v="MAC-0207"/>
        <s v="MAC-0208"/>
        <s v="MAC-0209"/>
        <s v="MAC-0210"/>
        <s v="MAC-0211"/>
        <s v="MAC-0212"/>
        <s v="MAC-0213"/>
        <s v="MAC-0214"/>
        <s v="MAC-0215"/>
        <s v="MAC-0216"/>
        <s v="MAC-0217"/>
        <s v="MAC-0218"/>
        <s v="MAC-0219"/>
        <s v="MAC-0220"/>
        <s v="MAC-0221"/>
        <s v="MAC-0222"/>
        <s v="MAC-0223"/>
        <s v="MAC-0224"/>
        <s v="MAC-0225"/>
        <s v="MAC-0226"/>
        <s v="MAC-0227"/>
        <s v="MAC-0228"/>
        <s v="MAC-0229"/>
        <s v="MAC-0230"/>
        <s v="MAC-0231"/>
        <s v="MAC-0232"/>
        <s v="MAC-0233"/>
        <s v="MAC-0234"/>
        <s v="MAC-0235"/>
        <s v="MAC-0236"/>
        <s v="MAC-0237"/>
        <s v="MAC-0238"/>
        <s v="MAC-0239"/>
        <s v="MAC-0240"/>
        <s v="MAC-0241"/>
        <s v="MAC-0242"/>
        <s v="MAC-0243"/>
        <s v="MAC-0244"/>
        <s v="MAC-0245"/>
        <s v="MAC-0246"/>
        <s v="MAC-0247"/>
        <s v="MAC-0248"/>
        <s v="MAC-0249"/>
        <s v="MAC-0250"/>
        <s v="MAC-0251"/>
        <s v="MAC-0252"/>
        <s v="MAC-0253"/>
        <s v="MAC-0254"/>
        <s v="MAC-0255"/>
        <s v="MAC-0256"/>
        <s v="MAC-0257"/>
        <s v="MAC-0258"/>
        <s v="MAC-0259"/>
        <s v="MAC-0260"/>
        <s v="MAC-0261"/>
        <s v="MAC-0262"/>
        <s v="MAC-0263"/>
        <s v="MAC-0264"/>
        <s v="MAC-0265"/>
        <s v="MAC-0266"/>
        <s v="MAC-0267"/>
        <s v="MAC-0268"/>
        <s v="MAC-0269"/>
        <s v="MAC-0270"/>
        <s v="MAC-0271"/>
        <s v="MAC-0272"/>
        <s v="MAC-0273"/>
        <s v="MAC-0274"/>
        <s v="MAC-0275"/>
        <s v="MAC-0276"/>
        <s v="MAC-0277"/>
        <s v="MAC-0278"/>
        <s v="MAC-0279"/>
        <s v="MAC-0280"/>
        <s v="MAC-0281"/>
        <s v="MAC-0282"/>
        <s v="MAC-0283"/>
        <s v="MAC-0284"/>
        <s v="MAC-0285"/>
        <s v="MAC-0286"/>
        <s v="MAC-0287"/>
        <s v="MAC-0288"/>
        <s v="MAC-0289"/>
        <s v="MAC-0290"/>
        <s v="MAC-0291"/>
        <s v="MAC-0292"/>
        <s v="MAC-0293"/>
        <s v="MAC-0294"/>
        <s v="MAC-0295"/>
        <s v="MAC-0296"/>
        <s v="MAC-0297"/>
        <s v="MAC-0298"/>
        <s v="MAC-0299"/>
        <s v="MAC-0300"/>
        <s v="MAC-0301"/>
        <s v="MAC-0302"/>
        <s v="MAC-0303"/>
        <s v="MAC-0304"/>
        <s v="MAC-0305"/>
        <s v="MAC-0306"/>
        <s v="MAC-0307"/>
        <s v="MAC-0308"/>
        <s v="MAC-0309"/>
        <s v="MAC-0310"/>
        <s v="MAC-0311"/>
        <s v="MAC-0312"/>
        <s v="MAC-0313"/>
        <s v="MAC-0314"/>
        <s v="MAC-0315"/>
        <s v="MAC-0316"/>
        <s v="MAC-0317"/>
        <s v="MAC-0318"/>
        <s v="MAC-0319"/>
        <s v="MAC-0320"/>
        <s v="MAC-0321"/>
        <s v="MAC-0322"/>
        <s v="MAC-0323"/>
        <s v="MAC-0324"/>
        <s v="MAC-0325"/>
        <s v="MAC-0326"/>
        <s v="MAC-0327"/>
        <s v="MAC-0328"/>
        <s v="MAC-0329"/>
        <s v="MAC-0330"/>
        <s v="MAC-0331"/>
        <s v="MAC-0332"/>
        <s v="MAC-0333"/>
        <s v="MAC-0334"/>
        <s v="MAC-0335"/>
        <s v="MAC-0336"/>
        <s v="MAC-0337"/>
        <s v="MAC-0338"/>
        <s v="MAC-0339"/>
        <s v="MAC-0340"/>
        <s v="MAC-0341"/>
        <s v="MAC-0342"/>
        <s v="MAC-0343"/>
        <s v="MAC-0344"/>
        <s v="MAC-0345"/>
        <s v="MAC-0346"/>
        <s v="MAC-0347"/>
        <s v="MAC-0348"/>
        <s v="MAC-0349"/>
        <s v="MAC-0350"/>
        <s v="MAC-0351"/>
        <s v="MAC-0352"/>
        <s v="MAC-0353"/>
        <s v="MAC-0354"/>
        <s v="MAC-0355"/>
        <s v="MAC-0356"/>
        <s v="MAC-0357"/>
        <s v="MAC-0358"/>
        <s v="MAC-0359"/>
        <s v="MAC-0360"/>
        <s v="MAC-0361"/>
        <s v="MAC-0362"/>
        <s v="MAC-0363"/>
        <s v="MAC-0364"/>
        <s v="MAC-0365"/>
        <s v="MAC-0366"/>
        <s v="MAC-0367"/>
        <s v="MAC-0368"/>
        <s v="MAC-0369"/>
        <s v="MAC-0370"/>
        <s v="MAC-0371"/>
        <s v="MAC-0372"/>
        <s v="MAC-0373"/>
        <s v="MAC-0374"/>
        <s v="MAC-0375"/>
        <s v="MAC-0376"/>
        <s v="MAC-0377"/>
        <s v="MAC-0378"/>
        <s v="MAC-0379"/>
        <s v="MAC-0380"/>
        <s v="MAC-0381"/>
        <s v="MAC-0382"/>
        <s v="MAC-0383"/>
        <s v="MAC-0384"/>
        <s v="MAC-0385"/>
        <s v="MAC-0386"/>
        <s v="MAC-0387"/>
        <s v="MAC-0388"/>
        <s v="MAC-0389"/>
        <s v="MAC-0390"/>
        <s v="MAC-0391"/>
        <s v="MAC-0392"/>
        <s v="MAC-0393"/>
        <s v="MAC-0394"/>
        <s v="MAC-0395"/>
        <s v="MAC-0396"/>
        <s v="MAC-0397"/>
        <s v="MAC-0398"/>
        <s v="MAC-0399"/>
        <s v="MAC-0400"/>
        <s v="MAC-0401"/>
        <s v="MAC-0402"/>
        <s v="MAC-0403"/>
        <s v="MAC-0404"/>
        <s v="MAC-0405"/>
        <s v="MAC-0406"/>
        <s v="MAC-0407"/>
        <s v="MAC-0408"/>
        <s v="MAC-0409"/>
        <s v="MAC-0410"/>
        <s v="MAC-0411"/>
        <s v="MAC-0412"/>
        <s v="MAC-0413"/>
        <s v="MAC-0414"/>
        <s v="MAC-0415"/>
        <s v="MAC-0416"/>
        <s v="MAC-0417"/>
        <s v="MAC-0418"/>
        <s v="MAC-0419"/>
        <s v="MAC-0420"/>
        <s v="MAC-0421"/>
        <s v="MAC-0422"/>
        <s v="MAC-0423"/>
        <s v="MAC-0424"/>
        <s v="MAC-0425"/>
        <s v="MAC-0426"/>
        <s v="MAC-0427"/>
        <s v="MAC-0428"/>
        <s v="MAC-0429"/>
        <s v="MAC-0430"/>
        <s v="MAC-0431"/>
        <s v="MAC-0432"/>
        <s v="MAC-0433"/>
        <s v="MAC-0434"/>
        <s v="MAC-0435"/>
        <s v="MAC-0436"/>
        <s v="MAC-0437"/>
        <s v="MAC-0438"/>
        <s v="MAC-0439"/>
        <s v="MAC-0440"/>
        <s v="MAC-0441"/>
        <s v="MAC-0442"/>
        <s v="MAC-0443"/>
        <s v="MAC-0444"/>
        <s v="MAC-0445"/>
        <s v="MAC-0446"/>
        <s v="MAC-0447"/>
        <s v="MAC-0448"/>
        <s v="MAC-0449"/>
        <s v="MAC-0450"/>
        <s v="MAC-0451"/>
        <s v="MAC-0452"/>
        <s v="MAC-0453"/>
        <s v="MAC-0454"/>
        <s v="MAC-0455"/>
        <s v="MAC-0456"/>
        <s v="MAC-0457"/>
        <s v="MAC-0458"/>
        <s v="MAC-0459"/>
        <s v="MAC-0460"/>
        <s v="MAC-0461"/>
        <s v="MAC-0462"/>
        <s v="MAC-0463"/>
        <s v="MAC-0464"/>
        <s v="MAC-0465"/>
        <s v="MAC-0466"/>
        <s v="MAC-0467"/>
        <s v="MAC-0468"/>
        <s v="MAC-0469"/>
        <s v="MAC-0470"/>
        <s v="MAC-0471"/>
        <s v="MAC-0472"/>
        <s v="MAC-0473"/>
        <s v="MAC-0474"/>
        <s v="MAC-0475"/>
        <s v="MAC-0476"/>
        <s v="MAC-0477"/>
        <s v="MAC-0478"/>
        <s v="MAC-0479"/>
        <s v="MAC-0480"/>
        <s v="MAC-0481"/>
        <s v="MAC-0482"/>
        <s v="MAC-0483"/>
        <s v="MAC-0484"/>
        <s v="MAC-0485"/>
        <s v="MAC-0486"/>
        <s v="MAC-0487"/>
        <s v="MAC-0488"/>
        <s v="MAC-0489"/>
        <s v="MAC-0490"/>
        <s v="MAC-0491"/>
        <s v="MAC-0492"/>
        <s v="MAC-0493"/>
        <s v="MAC-0494"/>
        <s v="MAC-0495"/>
        <s v="MAC-0496"/>
        <s v="MAC-0497"/>
        <s v="MAC-0498"/>
        <s v="MAC-0499"/>
        <s v="MAC-0500"/>
        <s v="MAC-0501"/>
        <s v="MAC-0502"/>
        <s v="MAC-0503"/>
        <s v="MAC-0504"/>
        <s v="MAC-0505"/>
        <s v="MAC-0506"/>
        <s v="MAC-0507"/>
        <s v="MAC-0508"/>
        <s v="MAC-0509"/>
        <s v="MAC-0510"/>
        <s v="MAC-0511"/>
        <s v="MAC-0512"/>
        <s v="MAC-0513"/>
        <s v="MAC-0514"/>
        <s v="MAC-0515"/>
        <s v="MAC-0516"/>
        <s v="MAC-0517"/>
        <s v="MAC-0518"/>
        <s v="MAC-0519"/>
        <s v="MAC-0520"/>
        <s v="MAC-0521"/>
        <s v="MAC-0522"/>
        <s v="MAC-0523"/>
        <s v="MAC-0524"/>
        <s v="MAC-0525"/>
        <s v="MAC-0526"/>
        <s v="MAC-0527"/>
        <s v="MAC-0528"/>
        <s v="MAC-0529"/>
        <s v="MAC-0530"/>
        <s v="MAC-0531"/>
        <s v="MAC-0532"/>
        <s v="MAC-0533"/>
        <s v="MAC-0534"/>
        <s v="MAC-0535"/>
        <s v="MAC-0536"/>
        <s v="MAC-0537"/>
        <s v="MAC-0538"/>
        <s v="MAC-0539"/>
        <s v="MAC-0540"/>
        <s v="MAC-0541"/>
        <s v="MAC-0542"/>
        <s v="MAC-0543"/>
        <s v="MAC-0544"/>
        <s v="MAC-0545"/>
        <s v="MAC-0546"/>
        <s v="MAC-0547"/>
        <s v="MAC-0548"/>
        <s v="MAC-0549"/>
        <s v="MAC-0550"/>
        <s v="MAC-0551"/>
        <s v="MAC-0552"/>
        <s v="MAC-0553"/>
        <s v="MAC-0554"/>
        <s v="MAC-0555"/>
        <s v="MAC-0556"/>
        <s v="MAC-0557"/>
        <s v="MAC-0558"/>
        <s v="MAC-0559"/>
        <s v="MAC-0560"/>
        <s v="MAC-0561"/>
        <s v="MAC-0562"/>
        <s v="MAC-0563"/>
        <s v="MAC-0564"/>
        <s v="MAC-0565"/>
        <s v="MAC-0566"/>
        <s v="MAC-0567"/>
        <s v="MAC-0568"/>
        <s v="MAC-0569"/>
        <s v="MAC-0570"/>
        <s v="MAC-0571"/>
        <s v="MAC-0572"/>
        <s v="MAC-0573"/>
        <s v="MAC-0574"/>
        <s v="MAC-0575"/>
        <s v="MAC-0576"/>
        <s v="MAC-0577"/>
        <s v="MAC-0578"/>
        <s v="MAC-0579"/>
        <s v="MAC-0580"/>
        <s v="MAC-0581"/>
        <s v="MAC-0582"/>
        <s v="MAC-0583"/>
        <s v="MAC-0584"/>
        <s v="MAC-0585"/>
        <s v="MAC-0586"/>
        <s v="MAC-0587"/>
        <s v="MAC-0588"/>
        <s v="MAC-0589"/>
        <s v="MAC-0590"/>
        <s v="MAC-0591"/>
        <s v="MAC-0592"/>
        <s v="MAC-0593"/>
        <s v="MAC-0594"/>
        <s v="MAC-0595"/>
        <s v="MAC-0596"/>
        <s v="MAC-0597"/>
        <s v="MAC-0598"/>
        <s v="MAC-0599"/>
        <s v="MAC-0600"/>
        <s v="MAC-0601"/>
        <s v="MAC-0602"/>
        <s v="MAC-0603"/>
        <s v="MAC-0604"/>
        <s v="MAC-0605"/>
        <s v="MAC-0606"/>
        <s v="MAC-0607"/>
        <s v="MAC-0608"/>
        <s v="MAC-0609"/>
        <s v="MAC-0610"/>
        <s v="MAC-0611"/>
        <s v="MAC-0612"/>
        <s v="MAC-0613"/>
        <s v="MAC-0614"/>
        <s v="MAC-0615"/>
        <s v="MAC-0616"/>
        <s v="MAC-0617"/>
        <s v="MAC-0618"/>
        <s v="MAC-0619"/>
        <s v="MAC-0620"/>
        <s v="MAC-0621"/>
        <s v="MAC-0622"/>
        <s v="MAC-0623"/>
        <s v="MAC-0624"/>
        <s v="MAC-0625"/>
        <s v="MAC-0626"/>
        <s v="MAC-0627"/>
        <s v="MAC-0628"/>
        <s v="MAC-0629"/>
        <s v="MAC-0630"/>
        <s v="MAC-0631"/>
        <s v="MAC-0632"/>
        <s v="MAC-0633"/>
        <s v="MAC-0634"/>
        <s v="MAC-0635"/>
        <s v="MAC-0636"/>
        <s v="MAC-0637"/>
        <s v="MAC-0638"/>
        <s v="MAC-0639"/>
        <s v="MAC-0640"/>
        <s v="MAC-0641"/>
        <s v="MAC-0642"/>
        <s v="MAC-0643"/>
        <s v="MAC-0644"/>
        <s v="MAC-0645"/>
        <s v="MAC-0646"/>
        <s v="MAC-0647"/>
        <s v="MAC-0648"/>
        <s v="MAC-0649"/>
        <s v="MAC-0650"/>
        <s v="MAC-0651"/>
        <s v="MAC-0652"/>
        <s v="MAC-0653"/>
        <s v="MAC-0654"/>
        <s v="MAC-0655"/>
        <s v="MAC-0656"/>
        <s v="MAC-0657"/>
        <s v="MAC-0658"/>
        <s v="MAC-0659"/>
        <s v="MAC-0660"/>
        <s v="MAC-0661"/>
        <s v="MAC-0662"/>
        <s v="MAC-0663"/>
        <s v="MAC-0664"/>
        <s v="MAC-0665"/>
        <s v="MAC-0666"/>
        <s v="MAC-0667"/>
        <s v="MAC-0668"/>
        <s v="MAC-0669"/>
        <s v="MAC-0670"/>
        <s v="MAC-0671"/>
        <s v="MAC-0672"/>
        <s v="MAC-0673"/>
        <s v="MAC-0674"/>
        <s v="MAC-0675"/>
        <s v="MAC-0676"/>
        <s v="MAC-0677"/>
        <s v="MAC-0678"/>
        <s v="MAC-0679"/>
        <s v="MAC-0680"/>
        <s v="MAC-0681"/>
        <s v="MAC-0682"/>
        <s v="MAC-0683"/>
        <s v="MAC-0684"/>
        <s v="MAC-0685"/>
        <s v="MAC-0686"/>
        <s v="MAC-0687"/>
        <s v="MAC-0688"/>
        <s v="MAC-0689"/>
        <s v="MAC-0690"/>
        <s v="MAC-0691"/>
        <s v="MAC-0692"/>
        <s v="MAC-0693"/>
        <s v="MAC-0694"/>
        <s v="MAC-0695"/>
        <s v="MAC-0696"/>
        <s v="MAC-0697"/>
        <s v="MAC-0698"/>
        <s v="MAC-0699"/>
        <s v="MAC-0700"/>
        <s v="MAC-0701"/>
        <s v="MAC-0702"/>
        <s v="MAC-0703"/>
        <s v="MAC-0704"/>
        <s v="MAC-0705"/>
        <s v="MAC-0706"/>
        <s v="MAC-0707"/>
        <s v="MAC-0708"/>
        <s v="MAC-0709"/>
        <s v="MAC-0710"/>
        <s v="MAC-0711"/>
        <s v="MAC-0712"/>
        <s v="MAC-0713"/>
        <s v="MAC-0714"/>
        <s v="MAC-0715"/>
        <s v="MAC-0716"/>
        <s v="MAC-0717"/>
        <s v="MAC-0718"/>
        <s v="MAC-0719"/>
        <s v="MAC-0720"/>
        <s v="MAC-0721"/>
        <s v="MAC-0722"/>
        <s v="MAC-0723"/>
        <s v="MAC-0724"/>
        <s v="MAC-0725"/>
        <s v="MAC-0726"/>
        <s v="MAC-0727"/>
        <s v="MAC-0728"/>
        <s v="MAC-0729"/>
        <s v="MAC-0730"/>
        <s v="MAC-0731"/>
        <s v="MAC-0732"/>
        <s v="MAC-0733"/>
        <s v="MAC-0734"/>
        <s v="MAC-0735"/>
        <s v="MAC-0736"/>
        <s v="MAC-0737"/>
        <s v="MAC-0738"/>
        <s v="MAC-0739"/>
        <s v="MAC-0740"/>
        <s v="MAC-0741"/>
        <s v="MAC-0742"/>
        <s v="MAC-0743"/>
        <s v="MAC-0744"/>
        <s v="MAC-0745"/>
        <s v="MAC-0746"/>
        <s v="MAC-0747"/>
        <s v="MAC-0748"/>
        <s v="MAC-0749"/>
        <s v="MAC-0750"/>
        <s v="MAC-0751"/>
        <s v="MAC-0752"/>
        <s v="MAC-0753"/>
        <s v="MAC-0754"/>
        <s v="MAC-0755"/>
        <s v="MAC-0756"/>
        <s v="MAC-0757"/>
        <s v="MAC-0758"/>
        <s v="MAC-0759"/>
        <s v="MAC-0760"/>
        <s v="MAC-0761"/>
        <s v="MAC-0762"/>
        <s v="MAC-0763"/>
        <s v="MAC-0764"/>
        <s v="MAC-0765"/>
        <s v="MAC-0766"/>
        <s v="MAC-0767"/>
        <s v="MAC-0768"/>
        <s v="MAC-0769"/>
        <s v="MAC-0770"/>
        <s v="MAC-0771"/>
        <s v="MAC-0772"/>
        <s v="MAC-0773"/>
        <s v="MAC-0774"/>
        <s v="MAC-0775"/>
        <s v="MAC-0776"/>
        <s v="MAC-0777"/>
        <s v="MAC-0778"/>
        <s v="MAC-0779"/>
        <s v="MAC-0780"/>
        <s v="MAC-0781"/>
        <s v="MAC-0782"/>
        <s v="MAC-0783"/>
        <s v="MAC-0784"/>
        <s v="MAC-0785"/>
        <s v="MAC-0786"/>
        <s v="MAC-0787"/>
        <s v="MAC-0788"/>
        <s v="MAC-0789"/>
        <s v="MAC-0790"/>
        <s v="MAC-0791"/>
        <s v="MAC-0792"/>
        <s v="MAC-0793"/>
        <s v="MAC-0794"/>
        <s v="MAC-0795"/>
        <s v="MAC-0796"/>
        <s v="MAC-0797"/>
        <s v="MAC-0798"/>
        <s v="MAC-0799"/>
        <s v="MAC-0800"/>
        <s v="MAC-0801"/>
        <s v="MAC-0802"/>
        <s v="MAC-0803"/>
        <s v="MAC-0804"/>
        <s v="MAC-0805"/>
        <s v="MAC-0806"/>
        <s v="MAC-0807"/>
        <s v="MAC-0808"/>
        <s v="MAC-0809"/>
        <s v="MAC-0810"/>
        <s v="MAC-0811"/>
        <s v="MAC-0812"/>
        <s v="MAC-0813"/>
        <s v="MAC-0814"/>
        <s v="MAC-0815"/>
        <s v="MAC-0816"/>
        <s v="MAC-0817"/>
        <s v="MAC-0818"/>
        <s v="MAC-0819"/>
        <s v="MAC-0820"/>
        <s v="MAC-0821"/>
        <s v="MAC-0822"/>
        <s v="MAC-0823"/>
        <s v="MAC-0824"/>
        <s v="MAC-0825"/>
        <s v="MAC-0826"/>
        <s v="MAC-0827"/>
        <s v="MAC-0828"/>
        <s v="MAC-0829"/>
        <s v="MAC-0830"/>
        <s v="MAC-0831"/>
        <s v="MAC-0832"/>
        <s v="MAC-0833"/>
        <s v="MAC-0834"/>
        <s v="MAC-0835"/>
        <s v="MAC-0836"/>
        <s v="MAC-0837"/>
        <s v="MAC-0838"/>
        <s v="MAC-0839"/>
        <s v="MAC-0840"/>
        <s v="MAC-0841"/>
        <s v="MAC-0842"/>
        <s v="MAC-0843"/>
        <s v="MAC-0844"/>
        <s v="MAC-0845"/>
        <s v="MAC-0846"/>
        <s v="MAC-0847"/>
        <s v="MAC-0848"/>
        <s v="MAC-0849"/>
        <s v="MAC-0850"/>
        <s v="MAC-0851"/>
        <s v="MAC-0852"/>
        <s v="MAC-0853"/>
        <s v="MAC-0854"/>
        <s v="MAC-0855"/>
        <s v="MAC-0856"/>
        <s v="MAC-0857"/>
        <s v="MAC-0858"/>
        <s v="MAC-0859"/>
        <s v="MAC-0860"/>
        <s v="MAC-0861"/>
        <s v="MAC-0862"/>
        <s v="MAC-0863"/>
        <s v="MAC-0864"/>
        <s v="MAC-0865"/>
        <s v="MAC-0866"/>
        <s v="MAC-0867"/>
        <s v="MAC-0868"/>
        <s v="MAC-0869"/>
        <s v="MAC-0870"/>
        <s v="MAC-0871"/>
        <s v="MAC-0872"/>
        <s v="MAC-0873"/>
        <s v="MAC-0874"/>
        <s v="MAC-0875"/>
        <s v="MAC-0876"/>
        <s v="MAC-0877"/>
        <s v="MAC-0878"/>
        <s v="MAC-0879"/>
        <s v="MAC-0880"/>
        <s v="MAC-0881"/>
        <s v="MAC-0882"/>
        <s v="MAC-0883"/>
        <s v="MAC-0884"/>
        <s v="MAC-0885"/>
        <s v="MAC-0886"/>
        <s v="MAC-0887"/>
        <s v="MAC-0888"/>
        <s v="MAC-0889"/>
        <s v="MAC-0890"/>
        <s v="MAC-0891"/>
        <s v="MAC-0892"/>
        <s v="MAC-0893"/>
        <s v="MAC-0894"/>
        <s v="MAC-0895"/>
        <s v="MAC-0896"/>
        <s v="MAC-0897"/>
        <s v="MAC-0898"/>
        <s v="MAC-0899"/>
        <s v="MAC-0900"/>
        <s v="MAC-0901"/>
        <s v="MAC-0902"/>
        <s v="MAC-0903"/>
        <s v="MAC-0904"/>
        <s v="MAC-0905"/>
        <s v="MAC-0906"/>
        <s v="MAC-0907"/>
        <s v="MAC-0908"/>
        <s v="MAC-0909"/>
        <s v="MAC-0910"/>
        <s v="MAC-0911"/>
        <s v="MAC-0912"/>
        <s v="MAC-0913"/>
        <s v="MAC-0914"/>
        <s v="MAC-0915"/>
        <s v="MAC-0916"/>
        <s v="MAC-0917"/>
        <s v="MAC-0918"/>
        <s v="MAC-0919"/>
        <s v="MAC-0920"/>
        <s v="MAC-0921"/>
        <s v="MAC-0922"/>
        <s v="MAC-0923"/>
        <s v="MAC-0924"/>
        <s v="MAC-0925"/>
        <s v="MAC-0926"/>
        <s v="MAC-0927"/>
        <s v="MAC-0928"/>
        <s v="MAC-0929"/>
        <s v="MAC-0930"/>
        <s v="MAC-0931"/>
        <s v="MAC-0932"/>
        <s v="MAC-0933"/>
        <s v="MAC-0934"/>
        <s v="MAC-0935"/>
        <s v="MAC-0936"/>
        <s v="MAC-0937"/>
        <s v="MAC-0938"/>
        <s v="MAC-0939"/>
        <s v="MAC-0940"/>
        <s v="MAC-0941"/>
        <s v="MAC-0942"/>
        <s v="MAC-0943"/>
        <s v="MAC-0944"/>
        <s v="MAC-0945"/>
        <s v="MAC-0946"/>
        <s v="MAC-0947"/>
        <s v="MAC-0948"/>
        <s v="MAC-0949"/>
        <s v="MAC-0950"/>
        <s v="MAC-0951"/>
        <s v="MAC-0952"/>
        <s v="MAC-0953"/>
        <s v="MAC-0954"/>
        <s v="MAC-0955"/>
        <s v="MAC-0956"/>
        <s v="MAC-0957"/>
        <s v="MAC-0958"/>
        <s v="MAC-0959"/>
        <s v="MAC-0960"/>
        <s v="MAC-0961"/>
        <s v="MAC-0962"/>
        <s v="MAC-0963"/>
        <s v="MAC-0964"/>
        <s v="MAC-0965"/>
        <s v="MAC-0966"/>
        <s v="MAC-0967"/>
        <s v="MAC-0968"/>
        <s v="MAC-0969"/>
        <s v="MAC-0970"/>
        <s v="MAC-0971"/>
        <s v="MAC-0972"/>
        <s v="MAC-0973"/>
        <s v="MAC-0974"/>
        <s v="MAC-0975"/>
        <s v="MAC-0976"/>
        <s v="MAC-0977"/>
        <s v="MAC-0978"/>
        <s v="MAC-0979"/>
        <s v="MAC-0980"/>
        <s v="MAC-0981"/>
        <s v="MAC-0982"/>
        <s v="MAC-0983"/>
        <s v="MAC-0984"/>
        <s v="MAC-0985"/>
        <s v="MAC-0986"/>
        <s v="MAC-0987"/>
        <s v="MAC-0988"/>
        <s v="MAC-0989"/>
        <s v="MAC-0990"/>
        <s v="MAC-0991"/>
        <s v="MAC-0992"/>
        <s v="MAC-0993"/>
        <s v="MAC-0994"/>
        <s v="MAC-0995"/>
        <s v="MAC-0996"/>
        <s v="MAC-0997"/>
        <s v="MAC-0998"/>
        <s v="MAC-0999"/>
        <s v="MAC-1000"/>
      </sharedItems>
    </cacheField>
    <cacheField name="MachineType" numFmtId="0">
      <sharedItems count="5">
        <s v="Robot"/>
        <s v="Packaging"/>
        <s v="Press"/>
        <s v="CNC"/>
        <s v="Conveyor"/>
      </sharedItems>
    </cacheField>
    <cacheField name="ProductionLine" numFmtId="0">
      <sharedItems count="4">
        <s v="Line A"/>
        <s v="Line D"/>
        <s v="Line C"/>
        <s v="Line B"/>
      </sharedItems>
    </cacheField>
    <cacheField name="InstallationDate" numFmtId="14">
      <sharedItems containsSemiMixedTypes="0" containsNonDate="0" containsDate="1" containsString="0" minDate="2005-03-01T00:00:00" maxDate="2023-02-26T00:00:00" count="19">
        <d v="2009-02-28T00:00:00"/>
        <d v="2007-03-01T00:00:00"/>
        <d v="2010-02-28T00:00:00"/>
        <d v="2006-03-01T00:00:00"/>
        <d v="2011-02-28T00:00:00"/>
        <d v="2019-02-26T00:00:00"/>
        <d v="2017-02-26T00:00:00"/>
        <d v="2012-02-28T00:00:00"/>
        <d v="2020-02-26T00:00:00"/>
        <d v="2023-02-25T00:00:00"/>
        <d v="2005-03-01T00:00:00"/>
        <d v="2021-02-25T00:00:00"/>
        <d v="2014-02-27T00:00:00"/>
        <d v="2018-02-26T00:00:00"/>
        <d v="2008-02-29T00:00:00"/>
        <d v="2022-02-25T00:00:00"/>
        <d v="2013-02-27T00:00:00"/>
        <d v="2015-02-27T00:00:00"/>
        <d v="2016-02-27T00:00:00"/>
      </sharedItems>
      <fieldGroup par="42"/>
    </cacheField>
    <cacheField name="MachineAge" numFmtId="0">
      <sharedItems containsSemiMixedTypes="0" containsString="0" containsNumber="1" containsInteger="1" minValue="1" maxValue="19"/>
    </cacheField>
    <cacheField name="OperatingHours" numFmtId="0">
      <sharedItems containsSemiMixedTypes="0" containsString="0" containsNumber="1" containsInteger="1" minValue="3005" maxValue="94848" count="979">
        <n v="61950"/>
        <n v="59058"/>
        <n v="45374"/>
        <n v="67122"/>
        <n v="52832"/>
        <n v="15490"/>
        <n v="29848"/>
        <n v="54948"/>
        <n v="21240"/>
        <n v="62866"/>
        <n v="64022"/>
        <n v="33901"/>
        <n v="51017"/>
        <n v="17780"/>
        <n v="60200"/>
        <n v="59385"/>
        <n v="4139"/>
        <n v="70159"/>
        <n v="47586"/>
        <n v="19960"/>
        <n v="87913"/>
        <n v="12297"/>
        <n v="15110"/>
        <n v="10137"/>
        <n v="46250"/>
        <n v="52615"/>
        <n v="78795"/>
        <n v="61308"/>
        <n v="44160"/>
        <n v="21630"/>
        <n v="75344"/>
        <n v="52236"/>
        <n v="48503"/>
        <n v="76228"/>
        <n v="48384"/>
        <n v="40656"/>
        <n v="68346"/>
        <n v="18312"/>
        <n v="55080"/>
        <n v="73536"/>
        <n v="76570"/>
        <n v="77316"/>
        <n v="8932"/>
        <n v="33033"/>
        <n v="53363"/>
        <n v="4342"/>
        <n v="54840"/>
        <n v="29328"/>
        <n v="69690"/>
        <n v="62700"/>
        <n v="37345"/>
        <n v="76988"/>
        <n v="38988"/>
        <n v="3176"/>
        <n v="51857"/>
        <n v="32662"/>
        <n v="32616"/>
        <n v="3150"/>
        <n v="58680"/>
        <n v="46917"/>
        <n v="22380"/>
        <n v="47509"/>
        <n v="53592"/>
        <n v="88084"/>
        <n v="56136"/>
        <n v="36140"/>
        <n v="48373"/>
        <n v="71408"/>
        <n v="53760"/>
        <n v="57057"/>
        <n v="54655"/>
        <n v="43494"/>
        <n v="13773"/>
        <n v="49725"/>
        <n v="72352"/>
        <n v="59891"/>
        <n v="4669"/>
        <n v="50182"/>
        <n v="14565"/>
        <n v="11745"/>
        <n v="48360"/>
        <n v="65730"/>
        <n v="21623"/>
        <n v="24206"/>
        <n v="55458"/>
        <n v="50280"/>
        <n v="9070"/>
        <n v="19180"/>
        <n v="16300"/>
        <n v="54516"/>
        <n v="9591"/>
        <n v="42991"/>
        <n v="75024"/>
        <n v="37008"/>
        <n v="51304"/>
        <n v="37160"/>
        <n v="57156"/>
        <n v="14013"/>
        <n v="33915"/>
        <n v="23015"/>
        <n v="62237"/>
        <n v="43978"/>
        <n v="19216"/>
        <n v="25392"/>
        <n v="14037"/>
        <n v="67464"/>
        <n v="30110"/>
        <n v="76122"/>
        <n v="31328"/>
        <n v="62434"/>
        <n v="54384"/>
        <n v="48356"/>
        <n v="62856"/>
        <n v="21318"/>
        <n v="7550"/>
        <n v="59514"/>
        <n v="6924"/>
        <n v="68976"/>
        <n v="51732"/>
        <n v="58357"/>
        <n v="21749"/>
        <n v="7872"/>
        <n v="18584"/>
        <n v="19644"/>
        <n v="48607"/>
        <n v="21952"/>
        <n v="54894"/>
        <n v="14896"/>
        <n v="58482"/>
        <n v="82872"/>
        <n v="6054"/>
        <n v="28763"/>
        <n v="69244"/>
        <n v="55308"/>
        <n v="88164"/>
        <n v="15692"/>
        <n v="26742"/>
        <n v="3980"/>
        <n v="79248"/>
        <n v="65478"/>
        <n v="29608"/>
        <n v="33187"/>
        <n v="12000"/>
        <n v="24930"/>
        <n v="28256"/>
        <n v="60724"/>
        <n v="73525"/>
        <n v="22274"/>
        <n v="4324"/>
        <n v="90706"/>
        <n v="44926"/>
        <n v="21180"/>
        <n v="46152"/>
        <n v="79956"/>
        <n v="57941"/>
        <n v="15845"/>
        <n v="47749"/>
        <n v="11724"/>
        <n v="19636"/>
        <n v="69635"/>
        <n v="89490"/>
        <n v="53438"/>
        <n v="12096"/>
        <n v="38352"/>
        <n v="41379"/>
        <n v="54094"/>
        <n v="35912"/>
        <n v="39952"/>
        <n v="31740"/>
        <n v="39402"/>
        <n v="4123"/>
        <n v="45780"/>
        <n v="17604"/>
        <n v="3054"/>
        <n v="14460"/>
        <n v="50664"/>
        <n v="68274"/>
        <n v="55198"/>
        <n v="36916"/>
        <n v="4450"/>
        <n v="26568"/>
        <n v="13902"/>
        <n v="33140"/>
        <n v="17020"/>
        <n v="13170"/>
        <n v="34416"/>
        <n v="15000"/>
        <n v="42250"/>
        <n v="16416"/>
        <n v="13080"/>
        <n v="53977"/>
        <n v="10974"/>
        <n v="79838"/>
        <n v="27162"/>
        <n v="33600"/>
        <n v="72592"/>
        <n v="8874"/>
        <n v="67621"/>
        <n v="39270"/>
        <n v="28521"/>
        <n v="14559"/>
        <n v="37200"/>
        <n v="18596"/>
        <n v="28662"/>
        <n v="3195"/>
        <n v="36261"/>
        <n v="70500"/>
        <n v="60285"/>
        <n v="76058"/>
        <n v="49574"/>
        <n v="43342"/>
        <n v="33792"/>
        <n v="23544"/>
        <n v="9258"/>
        <n v="11031"/>
        <n v="23352"/>
        <n v="22122"/>
        <n v="10791"/>
        <n v="69958"/>
        <n v="35068"/>
        <n v="29981"/>
        <n v="9654"/>
        <n v="59265"/>
        <n v="47328"/>
        <n v="14484"/>
        <n v="16984"/>
        <n v="38240"/>
        <n v="61659"/>
        <n v="23868"/>
        <n v="25968"/>
        <n v="47294"/>
        <n v="29764"/>
        <n v="73440"/>
        <n v="68608"/>
        <n v="35440"/>
        <n v="24306"/>
        <n v="14319"/>
        <n v="40960"/>
        <n v="53928"/>
        <n v="55258"/>
        <n v="56466"/>
        <n v="34177"/>
        <n v="37088"/>
        <n v="10095"/>
        <n v="60420"/>
        <n v="18792"/>
        <n v="59696"/>
        <n v="60752"/>
        <n v="19722"/>
        <n v="93556"/>
        <n v="34560"/>
        <n v="61292"/>
        <n v="51840"/>
        <n v="62257"/>
        <n v="54639"/>
        <n v="16212"/>
        <n v="51600"/>
        <n v="10320"/>
        <n v="45221"/>
        <n v="28914"/>
        <n v="30015"/>
        <n v="59038"/>
        <n v="16180"/>
        <n v="68068"/>
        <n v="11352"/>
        <n v="54538"/>
        <n v="89224"/>
        <n v="38570"/>
        <n v="41855"/>
        <n v="88388"/>
        <n v="38142"/>
        <n v="21702"/>
        <n v="3512"/>
        <n v="70048"/>
        <n v="22764"/>
        <n v="38421"/>
        <n v="21045"/>
        <n v="65828"/>
        <n v="27468"/>
        <n v="10668"/>
        <n v="36000"/>
        <n v="77501"/>
        <n v="57109"/>
        <n v="41256"/>
        <n v="56624"/>
        <n v="27472"/>
        <n v="51459"/>
        <n v="52754"/>
        <n v="66120"/>
        <n v="31302"/>
        <n v="49023"/>
        <n v="29763"/>
        <n v="26117"/>
        <n v="27810"/>
        <n v="7094"/>
        <n v="29715"/>
        <n v="68048"/>
        <n v="68416"/>
        <n v="7966"/>
        <n v="18078"/>
        <n v="8310"/>
        <n v="19500"/>
        <n v="18892"/>
        <n v="7650"/>
        <n v="51852"/>
        <n v="31977"/>
        <n v="9652"/>
        <n v="34741"/>
        <n v="3437"/>
        <n v="57568"/>
        <n v="25312"/>
        <n v="53595"/>
        <n v="33803"/>
        <n v="65872"/>
        <n v="53652"/>
        <n v="7618"/>
        <n v="3560"/>
        <n v="19152"/>
        <n v="27774"/>
        <n v="13108"/>
        <n v="10131"/>
        <n v="49630"/>
        <n v="69179"/>
        <n v="34590"/>
        <n v="28080"/>
        <n v="32820"/>
        <n v="7058"/>
        <n v="52860"/>
        <n v="22165"/>
        <n v="36180"/>
        <n v="9762"/>
        <n v="43880"/>
        <n v="66899"/>
        <n v="6208"/>
        <n v="34515"/>
        <n v="50830"/>
        <n v="47250"/>
        <n v="18120"/>
        <n v="43176"/>
        <n v="54648"/>
        <n v="83733"/>
        <n v="67536"/>
        <n v="65212"/>
        <n v="64549"/>
        <n v="88254"/>
        <n v="59122"/>
        <n v="43404"/>
        <n v="81162"/>
        <n v="63156"/>
        <n v="27680"/>
        <n v="44724"/>
        <n v="18645"/>
        <n v="32018"/>
        <n v="4813"/>
        <n v="77600"/>
        <n v="48345"/>
        <n v="19976"/>
        <n v="35800"/>
        <n v="34272"/>
        <n v="30200"/>
        <n v="50505"/>
        <n v="91960"/>
        <n v="21816"/>
        <n v="9135"/>
        <n v="40980"/>
        <n v="4211"/>
        <n v="61794"/>
        <n v="9558"/>
        <n v="30310"/>
        <n v="21786"/>
        <n v="20760"/>
        <n v="10419"/>
        <n v="6702"/>
        <n v="64753"/>
        <n v="26240"/>
        <n v="52905"/>
        <n v="46150"/>
        <n v="44086"/>
        <n v="8148"/>
        <n v="15856"/>
        <n v="71611"/>
        <n v="4428"/>
        <n v="45012"/>
        <n v="18455"/>
        <n v="62720"/>
        <n v="57798"/>
        <n v="16065"/>
        <n v="73134"/>
        <n v="13965"/>
        <n v="16028"/>
        <n v="49070"/>
        <n v="31563"/>
        <n v="83556"/>
        <n v="61884"/>
        <n v="54036"/>
        <n v="9082"/>
        <n v="59610"/>
        <n v="42728"/>
        <n v="60382"/>
        <n v="91010"/>
        <n v="33952"/>
        <n v="3509"/>
        <n v="51821"/>
        <n v="18885"/>
        <n v="55972"/>
        <n v="23765"/>
        <n v="59094"/>
        <n v="53680"/>
        <n v="58836"/>
        <n v="44622"/>
        <n v="39040"/>
        <n v="25280"/>
        <n v="48900"/>
        <n v="57240"/>
        <n v="23255"/>
        <n v="24790"/>
        <n v="32284"/>
        <n v="18884"/>
        <n v="16695"/>
        <n v="20994"/>
        <n v="53955"/>
        <n v="41712"/>
        <n v="49452"/>
        <n v="40090"/>
        <n v="26076"/>
        <n v="6750"/>
        <n v="47619"/>
        <n v="48850"/>
        <n v="6218"/>
        <n v="3370"/>
        <n v="18448"/>
        <n v="40761"/>
        <n v="6336"/>
        <n v="4806"/>
        <n v="60512"/>
        <n v="63488"/>
        <n v="9134"/>
        <n v="43770"/>
        <n v="70992"/>
        <n v="6910"/>
        <n v="58871"/>
        <n v="14958"/>
        <n v="59508"/>
        <n v="58653"/>
        <n v="51441"/>
        <n v="50470"/>
        <n v="77691"/>
        <n v="65760"/>
        <n v="9984"/>
        <n v="40905"/>
        <n v="68629"/>
        <n v="41556"/>
        <n v="4904"/>
        <n v="56076"/>
        <n v="18150"/>
        <n v="69732"/>
        <n v="9006"/>
        <n v="64854"/>
        <n v="54327"/>
        <n v="4212"/>
        <n v="31465"/>
        <n v="42921"/>
        <n v="60375"/>
        <n v="79883"/>
        <n v="50946"/>
        <n v="69616"/>
        <n v="84643"/>
        <n v="42741"/>
        <n v="61096"/>
        <n v="77690"/>
        <n v="33512"/>
        <n v="39016"/>
        <n v="27852"/>
        <n v="3532"/>
        <n v="10755"/>
        <n v="66556"/>
        <n v="71730"/>
        <n v="28164"/>
        <n v="48568"/>
        <n v="24145"/>
        <n v="32778"/>
        <n v="39960"/>
        <n v="19932"/>
        <n v="36536"/>
        <n v="27072"/>
        <n v="23590"/>
        <n v="57392"/>
        <n v="69343"/>
        <n v="80750"/>
        <n v="60197"/>
        <n v="48984"/>
        <n v="19336"/>
        <n v="36684"/>
        <n v="32872"/>
        <n v="89280"/>
        <n v="70665"/>
        <n v="72640"/>
        <n v="4914"/>
        <n v="38440"/>
        <n v="8752"/>
        <n v="94487"/>
        <n v="38522"/>
        <n v="18990"/>
        <n v="12921"/>
        <n v="18828"/>
        <n v="3881"/>
        <n v="44640"/>
        <n v="55184"/>
        <n v="94468"/>
        <n v="32680"/>
        <n v="52400"/>
        <n v="37130"/>
        <n v="51432"/>
        <n v="60151"/>
        <n v="8196"/>
        <n v="41841"/>
        <n v="61152"/>
        <n v="6332"/>
        <n v="28827"/>
        <n v="19140"/>
        <n v="3562"/>
        <n v="76832"/>
        <n v="40800"/>
        <n v="57825"/>
        <n v="70980"/>
        <n v="38100"/>
        <n v="47460"/>
        <n v="46392"/>
        <n v="44020"/>
        <n v="12156"/>
        <n v="4054"/>
        <n v="63152"/>
        <n v="56826"/>
        <n v="87742"/>
        <n v="26484"/>
        <n v="67018"/>
        <n v="44018"/>
        <n v="55440"/>
        <n v="3299"/>
        <n v="21750"/>
        <n v="39672"/>
        <n v="21295"/>
        <n v="14128"/>
        <n v="33789"/>
        <n v="29772"/>
        <n v="9460"/>
        <n v="43740"/>
        <n v="33270"/>
        <n v="55275"/>
        <n v="10854"/>
        <n v="28168"/>
        <n v="61997"/>
        <n v="62339"/>
        <n v="43650"/>
        <n v="23805"/>
        <n v="45816"/>
        <n v="59805"/>
        <n v="18548"/>
        <n v="44424"/>
        <n v="30320"/>
        <n v="81648"/>
        <n v="4835"/>
        <n v="63289"/>
        <n v="37850"/>
        <n v="32552"/>
        <n v="78948"/>
        <n v="33318"/>
        <n v="30120"/>
        <n v="54241"/>
        <n v="87799"/>
        <n v="41778"/>
        <n v="13004"/>
        <n v="66810"/>
        <n v="59415"/>
        <n v="63084"/>
        <n v="37480"/>
        <n v="16196"/>
        <n v="22250"/>
        <n v="17215"/>
        <n v="29994"/>
        <n v="36720"/>
        <n v="77886"/>
        <n v="66929"/>
        <n v="9276"/>
        <n v="9576"/>
        <n v="52092"/>
        <n v="47388"/>
        <n v="50655"/>
        <n v="62096"/>
        <n v="27708"/>
        <n v="71392"/>
        <n v="61536"/>
        <n v="39369"/>
        <n v="88596"/>
        <n v="23382"/>
        <n v="35595"/>
        <n v="30950"/>
        <n v="33145"/>
        <n v="13878"/>
        <n v="6030"/>
        <n v="6776"/>
        <n v="3131"/>
        <n v="43901"/>
        <n v="25458"/>
        <n v="57864"/>
        <n v="54951"/>
        <n v="57366"/>
        <n v="44910"/>
        <n v="6128"/>
        <n v="15156"/>
        <n v="8168"/>
        <n v="28902"/>
        <n v="9732"/>
        <n v="25302"/>
        <n v="34569"/>
        <n v="9420"/>
        <n v="60282"/>
        <n v="54406"/>
        <n v="52472"/>
        <n v="24625"/>
        <n v="41484"/>
        <n v="23478"/>
        <n v="63856"/>
        <n v="4869"/>
        <n v="31640"/>
        <n v="63360"/>
        <n v="83232"/>
        <n v="4023"/>
        <n v="53064"/>
        <n v="64701"/>
        <n v="26874"/>
        <n v="7244"/>
        <n v="49665"/>
        <n v="16480"/>
        <n v="34573"/>
        <n v="51697"/>
        <n v="69802"/>
        <n v="9572"/>
        <n v="19128"/>
        <n v="69236"/>
        <n v="7988"/>
        <n v="60705"/>
        <n v="59211"/>
        <n v="58350"/>
        <n v="20928"/>
        <n v="69314"/>
        <n v="11457"/>
        <n v="94848"/>
        <n v="45525"/>
        <n v="91846"/>
        <n v="83052"/>
        <n v="46830"/>
        <n v="9042"/>
        <n v="3650"/>
        <n v="44280"/>
        <n v="25740"/>
        <n v="59172"/>
        <n v="32375"/>
        <n v="19878"/>
        <n v="11508"/>
        <n v="3005"/>
        <n v="66630"/>
        <n v="54396"/>
        <n v="29724"/>
        <n v="8474"/>
        <n v="81846"/>
        <n v="56145"/>
        <n v="72368"/>
        <n v="67935"/>
        <n v="78166"/>
        <n v="55512"/>
        <n v="21695"/>
        <n v="53214"/>
        <n v="59836"/>
        <n v="39712"/>
        <n v="13484"/>
        <n v="48020"/>
        <n v="68202"/>
        <n v="61166"/>
        <n v="32046"/>
        <n v="28992"/>
        <n v="26803"/>
        <n v="19096"/>
        <n v="48323"/>
        <n v="32010"/>
        <n v="22000"/>
        <n v="30373"/>
        <n v="11022"/>
        <n v="46176"/>
        <n v="3863"/>
        <n v="12312"/>
        <n v="76158"/>
        <n v="67070"/>
        <n v="30352"/>
        <n v="74484"/>
        <n v="19356"/>
        <n v="59940"/>
        <n v="55006"/>
        <n v="18524"/>
        <n v="34304"/>
        <n v="9183"/>
        <n v="55267"/>
        <n v="28332"/>
        <n v="18016"/>
        <n v="17804"/>
        <n v="11979"/>
        <n v="20892"/>
        <n v="35838"/>
        <n v="60265"/>
        <n v="31670"/>
        <n v="62272"/>
        <n v="3987"/>
        <n v="52944"/>
        <n v="54899"/>
        <n v="13791"/>
        <n v="28640"/>
        <n v="58928"/>
        <n v="69559"/>
        <n v="65562"/>
        <n v="78863"/>
        <n v="4168"/>
        <n v="81515"/>
        <n v="14898"/>
        <n v="73206"/>
        <n v="53772"/>
        <n v="35811"/>
        <n v="48240"/>
        <n v="22995"/>
        <n v="23744"/>
        <n v="12729"/>
        <n v="6614"/>
        <n v="74562"/>
        <n v="74556"/>
        <n v="57612"/>
        <n v="60525"/>
        <n v="42138"/>
        <n v="11283"/>
        <n v="18440"/>
        <n v="10167"/>
        <n v="59166"/>
        <n v="66232"/>
        <n v="18096"/>
        <n v="64906"/>
        <n v="37134"/>
        <n v="56376"/>
        <n v="7986"/>
        <n v="34874"/>
        <n v="45735"/>
        <n v="42614"/>
        <n v="48552"/>
        <n v="68190"/>
        <n v="37744"/>
        <n v="72378"/>
        <n v="73350"/>
        <n v="7786"/>
        <n v="67099"/>
        <n v="67590"/>
        <n v="18516"/>
        <n v="21895"/>
        <n v="52488"/>
        <n v="40491"/>
        <n v="60384"/>
        <n v="68172"/>
        <n v="6958"/>
        <n v="15172"/>
        <n v="87048"/>
        <n v="79496"/>
        <n v="75798"/>
        <n v="56589"/>
        <n v="8090"/>
        <n v="9204"/>
        <n v="68400"/>
        <n v="41976"/>
        <n v="42174"/>
        <n v="68913"/>
        <n v="89712"/>
        <n v="7934"/>
        <n v="30100"/>
        <n v="4033"/>
        <n v="48800"/>
        <n v="88308"/>
        <n v="38504"/>
        <n v="69141"/>
        <n v="4278"/>
        <n v="42615"/>
        <n v="14199"/>
        <n v="84550"/>
        <n v="73062"/>
        <n v="59020"/>
        <n v="19100"/>
        <n v="64926"/>
        <n v="3722"/>
        <n v="6582"/>
        <n v="62538"/>
        <n v="48784"/>
        <n v="33363"/>
        <n v="63492"/>
        <n v="53196"/>
        <n v="29520"/>
        <n v="78744"/>
        <n v="48156"/>
        <n v="23828"/>
        <n v="3307"/>
        <n v="68918"/>
        <n v="67320"/>
        <n v="71934"/>
        <n v="37570"/>
        <n v="28203"/>
        <n v="65198"/>
        <n v="7876"/>
        <n v="3398"/>
        <n v="30765"/>
        <n v="9873"/>
        <n v="28386"/>
        <n v="19736"/>
        <n v="76942"/>
        <n v="49291"/>
        <n v="49200"/>
        <n v="52496"/>
        <n v="58752"/>
        <n v="43830"/>
        <n v="21006"/>
        <n v="47685"/>
        <n v="36870"/>
        <n v="53834"/>
        <n v="3259"/>
        <n v="63897"/>
        <n v="66079"/>
        <n v="65355"/>
        <n v="85122"/>
        <n v="9711"/>
        <n v="43944"/>
        <n v="19188"/>
        <n v="18306"/>
        <n v="66652"/>
        <n v="21918"/>
        <n v="58050"/>
        <n v="31370"/>
        <n v="8382"/>
        <n v="26616"/>
        <n v="28764"/>
        <n v="47216"/>
        <n v="31040"/>
        <n v="65728"/>
        <n v="24540"/>
        <n v="29061"/>
        <n v="23350"/>
        <n v="7788"/>
        <n v="54800"/>
        <n v="3249"/>
        <n v="19925"/>
        <n v="46928"/>
        <n v="43988"/>
        <n v="9714"/>
        <n v="8180"/>
        <n v="71859"/>
        <n v="24885"/>
        <n v="19050"/>
        <n v="55908"/>
        <n v="15795"/>
        <n v="52481"/>
        <n v="4811"/>
        <n v="45860"/>
        <n v="37696"/>
        <n v="79456"/>
        <n v="48594"/>
        <n v="42100"/>
        <n v="7684"/>
        <n v="20286"/>
        <n v="3058"/>
        <n v="65254"/>
        <n v="31143"/>
        <n v="33642"/>
        <n v="53251"/>
        <n v="4876"/>
        <n v="33849"/>
        <n v="61484"/>
        <n v="44300"/>
        <n v="71328"/>
        <n v="39456"/>
        <n v="87001"/>
        <n v="45485"/>
        <n v="23215"/>
        <n v="59722"/>
        <n v="27328"/>
        <n v="72630"/>
        <n v="39096"/>
        <n v="83250"/>
        <n v="40041"/>
        <n v="65072"/>
        <n v="29277"/>
        <n v="64991"/>
        <n v="85392"/>
        <n v="3900"/>
        <n v="77840"/>
        <n v="77292"/>
        <n v="55709"/>
        <n v="43420"/>
        <n v="19452"/>
        <n v="61319"/>
        <n v="37356"/>
        <n v="89870"/>
        <n v="25650"/>
        <n v="46056"/>
        <n v="14058"/>
        <n v="6988"/>
        <n v="66024"/>
        <n v="51716"/>
        <n v="16525"/>
        <n v="23190"/>
        <n v="27018"/>
        <n v="52088"/>
        <n v="79059"/>
        <n v="57232"/>
        <n v="29560"/>
        <n v="24787"/>
        <n v="67881"/>
        <n v="84870"/>
        <n v="13644"/>
        <n v="68628"/>
        <n v="38620"/>
        <n v="38832"/>
        <n v="14600"/>
        <n v="45331"/>
        <n v="8880"/>
        <n v="49090"/>
        <n v="57036"/>
        <n v="70935"/>
        <n v="58159"/>
        <n v="3952"/>
        <n v="21070"/>
        <n v="53886"/>
        <n v="41304"/>
        <n v="44937"/>
        <n v="4867"/>
        <n v="23292"/>
        <n v="7398"/>
        <n v="53992"/>
        <n v="3309"/>
        <n v="26216"/>
        <n v="3807"/>
        <n v="58019"/>
        <n v="25086"/>
        <n v="44814"/>
        <n v="82346"/>
        <n v="59220"/>
        <n v="21770"/>
        <n v="46772"/>
        <n v="39195"/>
        <n v="4047"/>
        <n v="37460"/>
        <n v="32207"/>
        <n v="7536"/>
        <n v="54270"/>
        <n v="50190"/>
        <n v="9488"/>
        <n v="63462"/>
        <n v="69916"/>
        <n v="37640"/>
        <n v="14376"/>
        <n v="88730"/>
        <n v="28014"/>
        <n v="78864"/>
        <n v="37256"/>
        <n v="71808"/>
        <n v="33350"/>
        <n v="62604"/>
        <n v="45980"/>
        <n v="76176"/>
        <n v="46480"/>
        <n v="7482"/>
        <n v="4321"/>
        <n v="4479"/>
        <n v="4307"/>
        <n v="64005"/>
        <n v="32690"/>
        <n v="38700"/>
        <n v="62790"/>
        <n v="3773"/>
      </sharedItems>
    </cacheField>
    <cacheField name="LastMaintenanceDate" numFmtId="14">
      <sharedItems containsSemiMixedTypes="0" containsNonDate="0" containsDate="1" containsString="0" minDate="2023-07-20T00:00:00" maxDate="2024-02-25T00:00:00" count="189">
        <d v="2023-11-14T00:00:00"/>
        <d v="2024-02-10T00:00:00"/>
        <d v="2024-01-03T00:00:00"/>
        <d v="2023-12-25T00:00:00"/>
        <d v="2023-12-22T00:00:00"/>
        <d v="2023-11-26T00:00:00"/>
        <d v="2023-10-16T00:00:00"/>
        <d v="2023-11-25T00:00:00"/>
        <d v="2023-09-26T00:00:00"/>
        <d v="2023-12-17T00:00:00"/>
        <d v="2024-01-17T00:00:00"/>
        <d v="2024-02-13T00:00:00"/>
        <d v="2023-11-05T00:00:00"/>
        <d v="2023-10-13T00:00:00"/>
        <d v="2023-12-26T00:00:00"/>
        <d v="2023-09-18T00:00:00"/>
        <d v="2023-10-05T00:00:00"/>
        <d v="2024-02-20T00:00:00"/>
        <d v="2023-10-31T00:00:00"/>
        <d v="2023-12-01T00:00:00"/>
        <d v="2023-11-17T00:00:00"/>
        <d v="2023-08-30T00:00:00"/>
        <d v="2024-01-19T00:00:00"/>
        <d v="2023-12-11T00:00:00"/>
        <d v="2023-10-06T00:00:00"/>
        <d v="2023-12-21T00:00:00"/>
        <d v="2024-02-19T00:00:00"/>
        <d v="2024-01-10T00:00:00"/>
        <d v="2023-09-29T00:00:00"/>
        <d v="2023-09-05T00:00:00"/>
        <d v="2023-10-03T00:00:00"/>
        <d v="2024-01-04T00:00:00"/>
        <d v="2024-01-13T00:00:00"/>
        <d v="2024-02-04T00:00:00"/>
        <d v="2024-02-24T00:00:00"/>
        <d v="2023-11-07T00:00:00"/>
        <d v="2024-02-15T00:00:00"/>
        <d v="2023-10-27T00:00:00"/>
        <d v="2024-02-16T00:00:00"/>
        <d v="2023-12-27T00:00:00"/>
        <d v="2023-11-20T00:00:00"/>
        <d v="2024-01-18T00:00:00"/>
        <d v="2024-01-09T00:00:00"/>
        <d v="2024-02-14T00:00:00"/>
        <d v="2024-01-21T00:00:00"/>
        <d v="2023-11-03T00:00:00"/>
        <d v="2023-12-04T00:00:00"/>
        <d v="2023-12-20T00:00:00"/>
        <d v="2024-02-06T00:00:00"/>
        <d v="2024-02-01T00:00:00"/>
        <d v="2023-11-08T00:00:00"/>
        <d v="2023-11-04T00:00:00"/>
        <d v="2023-12-14T00:00:00"/>
        <d v="2023-08-20T00:00:00"/>
        <d v="2023-11-09T00:00:00"/>
        <d v="2023-09-20T00:00:00"/>
        <d v="2023-08-13T00:00:00"/>
        <d v="2023-09-09T00:00:00"/>
        <d v="2024-02-12T00:00:00"/>
        <d v="2024-02-02T00:00:00"/>
        <d v="2023-11-19T00:00:00"/>
        <d v="2023-10-30T00:00:00"/>
        <d v="2023-12-29T00:00:00"/>
        <d v="2023-12-31T00:00:00"/>
        <d v="2023-11-23T00:00:00"/>
        <d v="2023-12-23T00:00:00"/>
        <d v="2023-12-02T00:00:00"/>
        <d v="2024-01-22T00:00:00"/>
        <d v="2024-01-11T00:00:00"/>
        <d v="2023-12-18T00:00:00"/>
        <d v="2023-10-24T00:00:00"/>
        <d v="2023-12-10T00:00:00"/>
        <d v="2023-08-10T00:00:00"/>
        <d v="2024-02-23T00:00:00"/>
        <d v="2023-11-11T00:00:00"/>
        <d v="2023-09-15T00:00:00"/>
        <d v="2023-12-19T00:00:00"/>
        <d v="2024-01-26T00:00:00"/>
        <d v="2024-01-31T00:00:00"/>
        <d v="2023-12-08T00:00:00"/>
        <d v="2023-09-16T00:00:00"/>
        <d v="2024-02-21T00:00:00"/>
        <d v="2024-01-07T00:00:00"/>
        <d v="2024-01-20T00:00:00"/>
        <d v="2023-11-18T00:00:00"/>
        <d v="2023-08-02T00:00:00"/>
        <d v="2023-11-06T00:00:00"/>
        <d v="2023-12-05T00:00:00"/>
        <d v="2023-10-02T00:00:00"/>
        <d v="2023-09-14T00:00:00"/>
        <d v="2024-01-29T00:00:00"/>
        <d v="2023-09-06T00:00:00"/>
        <d v="2024-01-15T00:00:00"/>
        <d v="2023-12-09T00:00:00"/>
        <d v="2024-02-17T00:00:00"/>
        <d v="2023-11-13T00:00:00"/>
        <d v="2023-10-22T00:00:00"/>
        <d v="2023-12-28T00:00:00"/>
        <d v="2023-11-30T00:00:00"/>
        <d v="2023-10-25T00:00:00"/>
        <d v="2024-02-18T00:00:00"/>
        <d v="2023-10-11T00:00:00"/>
        <d v="2024-02-09T00:00:00"/>
        <d v="2023-12-03T00:00:00"/>
        <d v="2023-11-24T00:00:00"/>
        <d v="2023-11-29T00:00:00"/>
        <d v="2024-02-03T00:00:00"/>
        <d v="2023-11-27T00:00:00"/>
        <d v="2023-10-26T00:00:00"/>
        <d v="2023-12-24T00:00:00"/>
        <d v="2023-11-16T00:00:00"/>
        <d v="2023-11-28T00:00:00"/>
        <d v="2023-12-15T00:00:00"/>
        <d v="2023-09-12T00:00:00"/>
        <d v="2023-12-13T00:00:00"/>
        <d v="2024-01-28T00:00:00"/>
        <d v="2024-01-05T00:00:00"/>
        <d v="2023-10-17T00:00:00"/>
        <d v="2024-01-12T00:00:00"/>
        <d v="2024-02-05T00:00:00"/>
        <d v="2023-10-28T00:00:00"/>
        <d v="2023-08-09T00:00:00"/>
        <d v="2023-10-21T00:00:00"/>
        <d v="2024-02-11T00:00:00"/>
        <d v="2023-11-01T00:00:00"/>
        <d v="2024-01-06T00:00:00"/>
        <d v="2023-10-19T00:00:00"/>
        <d v="2023-08-26T00:00:00"/>
        <d v="2023-12-12T00:00:00"/>
        <d v="2023-08-04T00:00:00"/>
        <d v="2024-01-16T00:00:00"/>
        <d v="2023-10-23T00:00:00"/>
        <d v="2023-07-31T00:00:00"/>
        <d v="2024-01-27T00:00:00"/>
        <d v="2023-12-16T00:00:00"/>
        <d v="2024-01-24T00:00:00"/>
        <d v="2023-09-27T00:00:00"/>
        <d v="2023-12-07T00:00:00"/>
        <d v="2024-01-25T00:00:00"/>
        <d v="2023-09-17T00:00:00"/>
        <d v="2023-10-29T00:00:00"/>
        <d v="2023-08-22T00:00:00"/>
        <d v="2023-09-10T00:00:00"/>
        <d v="2023-08-14T00:00:00"/>
        <d v="2023-08-11T00:00:00"/>
        <d v="2023-10-04T00:00:00"/>
        <d v="2023-12-06T00:00:00"/>
        <d v="2023-09-08T00:00:00"/>
        <d v="2024-01-14T00:00:00"/>
        <d v="2023-11-22T00:00:00"/>
        <d v="2024-01-01T00:00:00"/>
        <d v="2024-02-08T00:00:00"/>
        <d v="2023-11-15T00:00:00"/>
        <d v="2024-02-07T00:00:00"/>
        <d v="2023-08-31T00:00:00"/>
        <d v="2024-01-02T00:00:00"/>
        <d v="2023-10-18T00:00:00"/>
        <d v="2023-11-21T00:00:00"/>
        <d v="2024-02-22T00:00:00"/>
        <d v="2023-09-19T00:00:00"/>
        <d v="2023-10-14T00:00:00"/>
        <d v="2024-01-08T00:00:00"/>
        <d v="2023-07-30T00:00:00"/>
        <d v="2023-09-24T00:00:00"/>
        <d v="2023-09-28T00:00:00"/>
        <d v="2023-09-13T00:00:00"/>
        <d v="2024-01-30T00:00:00"/>
        <d v="2023-10-08T00:00:00"/>
        <d v="2023-07-20T00:00:00"/>
        <d v="2023-08-29T00:00:00"/>
        <d v="2023-08-21T00:00:00"/>
        <d v="2023-11-10T00:00:00"/>
        <d v="2023-09-30T00:00:00"/>
        <d v="2023-09-22T00:00:00"/>
        <d v="2024-01-23T00:00:00"/>
        <d v="2023-08-18T00:00:00"/>
        <d v="2023-11-12T00:00:00"/>
        <d v="2023-08-01T00:00:00"/>
        <d v="2023-12-30T00:00:00"/>
        <d v="2023-09-01T00:00:00"/>
        <d v="2023-10-01T00:00:00"/>
        <d v="2023-08-06T00:00:00"/>
        <d v="2023-10-12T00:00:00"/>
        <d v="2023-09-02T00:00:00"/>
        <d v="2023-08-12T00:00:00"/>
        <d v="2023-08-05T00:00:00"/>
        <d v="2023-08-24T00:00:00"/>
        <d v="2023-10-07T00:00:00"/>
        <d v="2023-10-15T00:00:00"/>
      </sharedItems>
      <fieldGroup par="39"/>
    </cacheField>
    <cacheField name="MaintenanceType" numFmtId="0">
      <sharedItems count="3">
        <s v="Corrective"/>
        <s v="Preventive"/>
        <s v="Predictive"/>
      </sharedItems>
    </cacheField>
    <cacheField name="MaintenanceInterval" numFmtId="0">
      <sharedItems containsSemiMixedTypes="0" containsString="0" containsNumber="1" containsInteger="1" minValue="15" maxValue="179" count="159">
        <n v="65"/>
        <n v="86"/>
        <n v="70"/>
        <n v="54"/>
        <n v="134"/>
        <n v="66"/>
        <n v="76"/>
        <n v="55"/>
        <n v="133"/>
        <n v="46"/>
        <n v="19"/>
        <n v="22"/>
        <n v="44"/>
        <n v="79"/>
        <n v="97"/>
        <n v="42"/>
        <n v="174"/>
        <n v="87"/>
        <n v="176"/>
        <n v="81"/>
        <n v="158"/>
        <n v="150"/>
        <n v="85"/>
        <n v="108"/>
        <n v="83"/>
        <n v="40"/>
        <n v="20"/>
        <n v="102"/>
        <n v="90"/>
        <n v="140"/>
        <n v="146"/>
        <n v="78"/>
        <n v="125"/>
        <n v="67"/>
        <n v="48"/>
        <n v="89"/>
        <n v="179"/>
        <n v="61"/>
        <n v="36"/>
        <n v="59"/>
        <n v="74"/>
        <n v="73"/>
        <n v="130"/>
        <n v="63"/>
        <n v="30"/>
        <n v="164"/>
        <n v="56"/>
        <n v="80"/>
        <n v="138"/>
        <n v="120"/>
        <n v="99"/>
        <n v="177"/>
        <n v="17"/>
        <n v="168"/>
        <n v="84"/>
        <n v="75"/>
        <n v="38"/>
        <n v="69"/>
        <n v="107"/>
        <n v="143"/>
        <n v="18"/>
        <n v="144"/>
        <n v="31"/>
        <n v="148"/>
        <n v="29"/>
        <n v="23"/>
        <n v="104"/>
        <n v="37"/>
        <n v="24"/>
        <n v="114"/>
        <n v="172"/>
        <n v="93"/>
        <n v="32"/>
        <n v="57"/>
        <n v="53"/>
        <n v="64"/>
        <n v="43"/>
        <n v="119"/>
        <n v="129"/>
        <n v="15"/>
        <n v="41"/>
        <n v="149"/>
        <n v="27"/>
        <n v="72"/>
        <n v="162"/>
        <n v="39"/>
        <n v="68"/>
        <n v="142"/>
        <n v="153"/>
        <n v="26"/>
        <n v="123"/>
        <n v="110"/>
        <n v="62"/>
        <n v="82"/>
        <n v="118"/>
        <n v="115"/>
        <n v="94"/>
        <n v="95"/>
        <n v="71"/>
        <n v="50"/>
        <n v="167"/>
        <n v="169"/>
        <n v="163"/>
        <n v="111"/>
        <n v="156"/>
        <n v="105"/>
        <n v="45"/>
        <n v="117"/>
        <n v="137"/>
        <n v="52"/>
        <n v="161"/>
        <n v="88"/>
        <n v="152"/>
        <n v="121"/>
        <n v="101"/>
        <n v="60"/>
        <n v="147"/>
        <n v="92"/>
        <n v="159"/>
        <n v="113"/>
        <n v="33"/>
        <n v="160"/>
        <n v="58"/>
        <n v="112"/>
        <n v="141"/>
        <n v="106"/>
        <n v="173"/>
        <n v="35"/>
        <n v="28"/>
        <n v="21"/>
        <n v="51"/>
        <n v="25"/>
        <n v="16"/>
        <n v="103"/>
        <n v="49"/>
        <n v="155"/>
        <n v="124"/>
        <n v="91"/>
        <n v="47"/>
        <n v="178"/>
        <n v="171"/>
        <n v="131"/>
        <n v="165"/>
        <n v="77"/>
        <n v="132"/>
        <n v="135"/>
        <n v="96"/>
        <n v="98"/>
        <n v="139"/>
        <n v="145"/>
        <n v="157"/>
        <n v="126"/>
        <n v="100"/>
        <n v="127"/>
        <n v="170"/>
        <n v="34"/>
        <n v="109"/>
        <n v="128"/>
        <n v="154"/>
      </sharedItems>
    </cacheField>
    <cacheField name="TimeSinceLastMaintenance" numFmtId="0">
      <sharedItems containsSemiMixedTypes="0" containsString="0" containsNumber="1" containsInteger="1" minValue="1" maxValue="220" count="189">
        <n v="103"/>
        <n v="15"/>
        <n v="53"/>
        <n v="62"/>
        <n v="65"/>
        <n v="91"/>
        <n v="132"/>
        <n v="92"/>
        <n v="152"/>
        <n v="70"/>
        <n v="39"/>
        <n v="12"/>
        <n v="112"/>
        <n v="135"/>
        <n v="61"/>
        <n v="160"/>
        <n v="143"/>
        <n v="5"/>
        <n v="117"/>
        <n v="86"/>
        <n v="100"/>
        <n v="179"/>
        <n v="37"/>
        <n v="76"/>
        <n v="142"/>
        <n v="66"/>
        <n v="6"/>
        <n v="46"/>
        <n v="149"/>
        <n v="173"/>
        <n v="145"/>
        <n v="52"/>
        <n v="43"/>
        <n v="21"/>
        <n v="1"/>
        <n v="110"/>
        <n v="10"/>
        <n v="121"/>
        <n v="9"/>
        <n v="60"/>
        <n v="97"/>
        <n v="38"/>
        <n v="47"/>
        <n v="11"/>
        <n v="35"/>
        <n v="114"/>
        <n v="83"/>
        <n v="67"/>
        <n v="19"/>
        <n v="24"/>
        <n v="109"/>
        <n v="113"/>
        <n v="73"/>
        <n v="189"/>
        <n v="108"/>
        <n v="158"/>
        <n v="196"/>
        <n v="169"/>
        <n v="13"/>
        <n v="23"/>
        <n v="98"/>
        <n v="118"/>
        <n v="58"/>
        <n v="56"/>
        <n v="94"/>
        <n v="64"/>
        <n v="85"/>
        <n v="34"/>
        <n v="45"/>
        <n v="69"/>
        <n v="124"/>
        <n v="77"/>
        <n v="199"/>
        <n v="2"/>
        <n v="106"/>
        <n v="163"/>
        <n v="68"/>
        <n v="30"/>
        <n v="25"/>
        <n v="79"/>
        <n v="162"/>
        <n v="4"/>
        <n v="49"/>
        <n v="36"/>
        <n v="99"/>
        <n v="207"/>
        <n v="111"/>
        <n v="82"/>
        <n v="146"/>
        <n v="164"/>
        <n v="27"/>
        <n v="172"/>
        <n v="41"/>
        <n v="78"/>
        <n v="8"/>
        <n v="104"/>
        <n v="126"/>
        <n v="59"/>
        <n v="87"/>
        <n v="123"/>
        <n v="7"/>
        <n v="137"/>
        <n v="16"/>
        <n v="84"/>
        <n v="93"/>
        <n v="88"/>
        <n v="22"/>
        <n v="90"/>
        <n v="122"/>
        <n v="63"/>
        <n v="101"/>
        <n v="89"/>
        <n v="72"/>
        <n v="166"/>
        <n v="74"/>
        <n v="28"/>
        <n v="51"/>
        <n v="131"/>
        <n v="44"/>
        <n v="20"/>
        <n v="120"/>
        <n v="200"/>
        <n v="127"/>
        <n v="14"/>
        <n v="116"/>
        <n v="50"/>
        <n v="129"/>
        <n v="183"/>
        <n v="75"/>
        <n v="205"/>
        <n v="40"/>
        <n v="125"/>
        <n v="209"/>
        <n v="29"/>
        <n v="71"/>
        <n v="32"/>
        <n v="151"/>
        <n v="80"/>
        <n v="31"/>
        <n v="161"/>
        <n v="119"/>
        <n v="187"/>
        <n v="168"/>
        <n v="195"/>
        <n v="198"/>
        <n v="144"/>
        <n v="81"/>
        <n v="170"/>
        <n v="42"/>
        <n v="95"/>
        <n v="55"/>
        <n v="17"/>
        <n v="102"/>
        <n v="18"/>
        <n v="178"/>
        <n v="54"/>
        <n v="130"/>
        <n v="96"/>
        <n v="3"/>
        <n v="159"/>
        <n v="134"/>
        <n v="48"/>
        <n v="210"/>
        <n v="154"/>
        <n v="150"/>
        <n v="165"/>
        <n v="26"/>
        <n v="140"/>
        <n v="220"/>
        <n v="180"/>
        <n v="188"/>
        <n v="107"/>
        <n v="148"/>
        <n v="156"/>
        <n v="33"/>
        <n v="191"/>
        <n v="105"/>
        <n v="208"/>
        <n v="57"/>
        <n v="177"/>
        <n v="147"/>
        <n v="203"/>
        <n v="136"/>
        <n v="176"/>
        <n v="197"/>
        <n v="204"/>
        <n v="185"/>
        <n v="141"/>
        <n v="133"/>
      </sharedItems>
    </cacheField>
    <cacheField name="FailureCount" numFmtId="0">
      <sharedItems containsSemiMixedTypes="0" containsString="0" containsNumber="1" containsInteger="1" minValue="0" maxValue="188"/>
    </cacheField>
    <cacheField name="TimeToFailure" numFmtId="0">
      <sharedItems containsSemiMixedTypes="0" containsString="0" containsNumber="1" containsInteger="1" minValue="101" maxValue="18646"/>
    </cacheField>
    <cacheField name="MTBF_hours" numFmtId="0">
      <sharedItems containsSemiMixedTypes="0" containsString="0" containsNumber="1" containsInteger="1" minValue="5000" maxValue="94620"/>
    </cacheField>
    <cacheField name="MTTR_hours" numFmtId="0">
      <sharedItems containsSemiMixedTypes="0" containsString="0" containsNumber="1" containsInteger="1" minValue="27" maxValue="334"/>
    </cacheField>
    <cacheField name="DowntimeDuration_hours" numFmtId="0">
      <sharedItems containsSemiMixedTypes="0" containsString="0" containsNumber="1" containsInteger="1" minValue="0" maxValue="56443"/>
    </cacheField>
    <cacheField name="DowntimeCost_USD" numFmtId="0">
      <sharedItems containsSemiMixedTypes="0" containsString="0" containsNumber="1" containsInteger="1" minValue="0" maxValue="264840856"/>
    </cacheField>
    <cacheField name="RepairCost_USD" numFmtId="0">
      <sharedItems containsSemiMixedTypes="0" containsString="0" containsNumber="1" containsInteger="1" minValue="9370" maxValue="5500558"/>
    </cacheField>
    <cacheField name="SparePartCost_USD" numFmtId="0">
      <sharedItems containsSemiMixedTypes="0" containsString="0" containsNumber="1" containsInteger="1" minValue="6243" maxValue="1490176"/>
    </cacheField>
    <cacheField name="TotalMaintenanceCost_USD" numFmtId="0">
      <sharedItems containsSemiMixedTypes="0" containsString="0" containsNumber="1" containsInteger="1" minValue="43419" maxValue="267388268"/>
    </cacheField>
    <cacheField name="ProductionLoss_units" numFmtId="0">
      <sharedItems containsSemiMixedTypes="0" containsString="0" containsNumber="1" containsInteger="1" minValue="0" maxValue="270924"/>
    </cacheField>
    <cacheField name="FailureSeverity" numFmtId="0">
      <sharedItems containsSemiMixedTypes="0" containsString="0" containsNumber="1" containsInteger="1" minValue="1" maxValue="10"/>
    </cacheField>
    <cacheField name="failure prob %" numFmtId="166">
      <sharedItems containsSemiMixedTypes="0" containsString="0" containsNumber="1" minValue="7.5363629512397313E-4" maxValue="3.7304996608636669E-2"/>
    </cacheField>
    <cacheField name="FailureProbability_%" numFmtId="0">
      <sharedItems containsSemiMixedTypes="0" containsString="0" containsNumber="1" containsInteger="1" minValue="20" maxValue="990"/>
    </cacheField>
    <cacheField name="RiskScore" numFmtId="0">
      <sharedItems containsSemiMixedTypes="0" containsString="0" containsNumber="1" containsInteger="1" minValue="2" maxValue="891" count="503">
        <n v="428"/>
        <n v="225"/>
        <n v="60"/>
        <n v="607"/>
        <n v="388"/>
        <n v="237"/>
        <n v="359"/>
        <n v="566"/>
        <n v="51"/>
        <n v="234"/>
        <n v="222"/>
        <n v="283"/>
        <n v="174"/>
        <n v="71"/>
        <n v="441"/>
        <n v="286"/>
        <n v="117"/>
        <n v="559"/>
        <n v="463"/>
        <n v="61"/>
        <n v="26"/>
        <n v="269"/>
        <n v="94"/>
        <n v="239"/>
        <n v="539"/>
        <n v="149"/>
        <n v="52"/>
        <n v="314"/>
        <n v="511"/>
        <n v="113"/>
        <n v="254"/>
        <n v="507"/>
        <n v="583"/>
        <n v="145"/>
        <n v="332"/>
        <n v="679"/>
        <n v="342"/>
        <n v="449"/>
        <n v="348"/>
        <n v="271"/>
        <n v="170"/>
        <n v="726"/>
        <n v="4"/>
        <n v="518"/>
        <n v="212"/>
        <n v="122"/>
        <n v="249"/>
        <n v="202"/>
        <n v="260"/>
        <n v="34"/>
        <n v="29"/>
        <n v="98"/>
        <n v="89"/>
        <n v="179"/>
        <n v="53"/>
        <n v="405"/>
        <n v="330"/>
        <n v="355"/>
        <n v="494"/>
        <n v="166"/>
        <n v="792"/>
        <n v="183"/>
        <n v="528"/>
        <n v="140"/>
        <n v="757"/>
        <n v="186"/>
        <n v="413"/>
        <n v="467"/>
        <n v="209"/>
        <n v="196"/>
        <n v="393"/>
        <n v="163"/>
        <n v="148"/>
        <n v="299"/>
        <n v="64"/>
        <n v="245"/>
        <n v="297"/>
        <n v="599"/>
        <n v="364"/>
        <n v="195"/>
        <n v="190"/>
        <n v="280"/>
        <n v="17"/>
        <n v="308"/>
        <n v="311"/>
        <n v="181"/>
        <n v="54"/>
        <n v="421"/>
        <n v="378"/>
        <n v="272"/>
        <n v="691"/>
        <n v="335"/>
        <n v="414"/>
        <n v="369"/>
        <n v="869"/>
        <n v="155"/>
        <n v="402"/>
        <n v="259"/>
        <n v="62"/>
        <n v="85"/>
        <n v="785"/>
        <n v="248"/>
        <n v="345"/>
        <n v="48"/>
        <n v="18"/>
        <n v="152"/>
        <n v="500"/>
        <n v="302"/>
        <n v="526"/>
        <n v="131"/>
        <n v="14"/>
        <n v="82"/>
        <n v="81"/>
        <n v="244"/>
        <n v="274"/>
        <n v="319"/>
        <n v="659"/>
        <n v="218"/>
        <n v="321"/>
        <n v="696"/>
        <n v="187"/>
        <n v="322"/>
        <n v="76"/>
        <n v="247"/>
        <n v="58"/>
        <n v="406"/>
        <n v="270"/>
        <n v="22"/>
        <n v="198"/>
        <n v="59"/>
        <n v="561"/>
        <n v="39"/>
        <n v="610"/>
        <n v="573"/>
        <n v="340"/>
        <n v="669"/>
        <n v="562"/>
        <n v="138"/>
        <n v="377"/>
        <n v="268"/>
        <n v="151"/>
        <n v="38"/>
        <n v="68"/>
        <n v="49"/>
        <n v="236"/>
        <n v="193"/>
        <n v="36"/>
        <n v="107"/>
        <n v="231"/>
        <n v="194"/>
        <n v="178"/>
        <n v="238"/>
        <n v="45"/>
        <n v="811"/>
        <n v="383"/>
        <n v="116"/>
        <n v="296"/>
        <n v="474"/>
        <n v="121"/>
        <n v="199"/>
        <n v="213"/>
        <n v="154"/>
        <n v="258"/>
        <n v="87"/>
        <n v="84"/>
        <n v="503"/>
        <n v="344"/>
        <n v="535"/>
        <n v="353"/>
        <n v="207"/>
        <n v="35"/>
        <n v="143"/>
        <n v="90"/>
        <n v="226"/>
        <n v="128"/>
        <n v="37"/>
        <n v="136"/>
        <n v="455"/>
        <n v="206"/>
        <n v="671"/>
        <n v="557"/>
        <n v="519"/>
        <n v="130"/>
        <n v="55"/>
        <n v="46"/>
        <n v="124"/>
        <n v="27"/>
        <n v="415"/>
        <n v="538"/>
        <n v="126"/>
        <n v="47"/>
        <n v="487"/>
        <n v="276"/>
        <n v="233"/>
        <n v="95"/>
        <n v="108"/>
        <n v="219"/>
        <n v="707"/>
        <n v="78"/>
        <n v="572"/>
        <n v="164"/>
        <n v="275"/>
        <n v="318"/>
        <n v="75"/>
        <n v="365"/>
        <n v="460"/>
        <n v="809"/>
        <n v="264"/>
        <n v="451"/>
        <n v="471"/>
        <n v="103"/>
        <n v="777"/>
        <n v="396"/>
        <n v="514"/>
        <n v="304"/>
        <n v="127"/>
        <n v="159"/>
        <n v="211"/>
        <n v="105"/>
        <n v="346"/>
        <n v="120"/>
        <n v="146"/>
        <n v="33"/>
        <n v="477"/>
        <n v="752"/>
        <n v="56"/>
        <n v="309"/>
        <n v="310"/>
        <n v="341"/>
        <n v="229"/>
        <n v="490"/>
        <n v="481"/>
        <n v="153"/>
        <n v="700"/>
        <n v="129"/>
        <n v="250"/>
        <n v="531"/>
        <n v="621"/>
        <n v="496"/>
        <n v="201"/>
        <n v="255"/>
        <n v="326"/>
        <n v="125"/>
        <n v="99"/>
        <n v="147"/>
        <n v="770"/>
        <n v="123"/>
        <n v="612"/>
        <n v="381"/>
        <n v="73"/>
        <n v="370"/>
        <n v="253"/>
        <n v="165"/>
        <n v="277"/>
        <n v="600"/>
        <n v="69"/>
        <n v="241"/>
        <n v="347"/>
        <n v="358"/>
        <n v="391"/>
        <n v="109"/>
        <n v="412"/>
        <n v="866"/>
        <n v="761"/>
        <n v="516"/>
        <n v="63"/>
        <n v="667"/>
        <n v="373"/>
        <n v="167"/>
        <n v="91"/>
        <n v="645"/>
        <n v="349"/>
        <n v="337"/>
        <n v="200"/>
        <n v="86"/>
        <n v="77"/>
        <n v="641"/>
        <n v="7"/>
        <n v="306"/>
        <n v="891"/>
        <n v="399"/>
        <n v="430"/>
        <n v="13"/>
        <n v="180"/>
        <n v="774"/>
        <n v="670"/>
        <n v="6"/>
        <n v="466"/>
        <n v="542"/>
        <n v="42"/>
        <n v="111"/>
        <n v="447"/>
        <n v="678"/>
        <n v="343"/>
        <n v="486"/>
        <n v="498"/>
        <n v="448"/>
        <n v="334"/>
        <n v="23"/>
        <n v="327"/>
        <n v="478"/>
        <n v="401"/>
        <n v="41"/>
        <n v="24"/>
        <n v="502"/>
        <n v="666"/>
        <n v="313"/>
        <n v="329"/>
        <n v="156"/>
        <n v="3"/>
        <n v="351"/>
        <n v="134"/>
        <n v="287"/>
        <n v="613"/>
        <n v="443"/>
        <n v="499"/>
        <n v="252"/>
        <n v="70"/>
        <n v="192"/>
        <n v="491"/>
        <n v="688"/>
        <n v="805"/>
        <n v="624"/>
        <n v="755"/>
        <n v="141"/>
        <n v="783"/>
        <n v="438"/>
        <n v="114"/>
        <n v="380"/>
        <n v="57"/>
        <n v="133"/>
        <n v="144"/>
        <n v="574"/>
        <n v="476"/>
        <n v="459"/>
        <n v="171"/>
        <n v="768"/>
        <n v="627"/>
        <n v="639"/>
        <n v="25"/>
        <n v="371"/>
        <n v="587"/>
        <n v="589"/>
        <n v="104"/>
        <n v="442"/>
        <n v="175"/>
        <n v="698"/>
        <n v="374"/>
        <n v="291"/>
        <n v="386"/>
        <n v="72"/>
        <n v="67"/>
        <n v="203"/>
        <n v="298"/>
        <n v="232"/>
        <n v="592"/>
        <n v="453"/>
        <n v="445"/>
        <n v="210"/>
        <n v="436"/>
        <n v="230"/>
        <n v="223"/>
        <n v="620"/>
        <n v="96"/>
        <n v="215"/>
        <n v="435"/>
        <n v="97"/>
        <n v="772"/>
        <n v="137"/>
        <n v="279"/>
        <n v="50"/>
        <n v="750"/>
        <n v="350"/>
        <n v="256"/>
        <n v="208"/>
        <n v="361"/>
        <n v="188"/>
        <n v="93"/>
        <n v="387"/>
        <n v="65"/>
        <n v="21"/>
        <n v="375"/>
        <n v="579"/>
        <n v="74"/>
        <n v="548"/>
        <n v="135"/>
        <n v="158"/>
        <n v="12"/>
        <n v="119"/>
        <n v="191"/>
        <n v="243"/>
        <n v="115"/>
        <n v="558"/>
        <n v="9"/>
        <n v="328"/>
        <n v="512"/>
        <n v="427"/>
        <n v="221"/>
        <n v="217"/>
        <n v="409"/>
        <n v="506"/>
        <n v="28"/>
        <n v="469"/>
        <n v="323"/>
        <n v="581"/>
        <n v="492"/>
        <n v="712"/>
        <n v="66"/>
        <n v="214"/>
        <n v="110"/>
        <n v="611"/>
        <n v="261"/>
        <n v="644"/>
        <n v="567"/>
        <n v="495"/>
        <n v="293"/>
        <n v="686"/>
        <n v="79"/>
        <n v="424"/>
        <n v="408"/>
        <n v="242"/>
        <n v="189"/>
        <n v="294"/>
        <n v="100"/>
        <n v="602"/>
        <n v="484"/>
        <n v="43"/>
        <n v="265"/>
        <n v="653"/>
        <n v="320"/>
        <n v="479"/>
        <n v="2"/>
        <n v="182"/>
        <n v="719"/>
        <n v="584"/>
        <n v="339"/>
        <n v="168"/>
        <n v="468"/>
        <n v="609"/>
        <n v="520"/>
        <n v="482"/>
        <n v="235"/>
        <n v="132"/>
        <n v="83"/>
        <n v="278"/>
        <n v="150"/>
        <n v="112"/>
        <n v="288"/>
        <n v="394"/>
        <n v="626"/>
        <n v="594"/>
        <n v="88"/>
        <n v="142"/>
        <n v="419"/>
        <n v="246"/>
        <n v="360"/>
        <n v="656"/>
        <n v="472"/>
        <n v="508"/>
        <n v="161"/>
        <n v="19"/>
        <n v="638"/>
        <n v="305"/>
        <n v="416"/>
        <n v="372"/>
        <n v="784"/>
        <n v="657"/>
        <n v="352"/>
        <n v="423"/>
        <n v="368"/>
        <n v="540"/>
        <n v="101"/>
        <n v="420"/>
        <n v="102"/>
        <n v="564"/>
        <n v="40"/>
        <n v="362"/>
        <n v="172"/>
        <n v="157"/>
        <n v="640"/>
        <n v="404"/>
        <n v="674"/>
        <n v="367"/>
        <n v="628"/>
        <n v="505"/>
        <n v="642"/>
        <n v="695"/>
        <n v="324"/>
        <n v="458"/>
        <n v="11"/>
        <n v="292"/>
        <n v="295"/>
        <n v="646"/>
        <n v="385"/>
        <n v="262"/>
        <n v="637"/>
        <n v="392"/>
        <n v="160"/>
        <n v="433"/>
        <n v="333"/>
        <n v="303"/>
        <n v="32"/>
        <n v="596"/>
      </sharedItems>
    </cacheField>
    <cacheField name="CriticalityLevel" numFmtId="0">
      <sharedItems/>
    </cacheField>
    <cacheField name="ConditionMonitoringScore" numFmtId="0">
      <sharedItems containsSemiMixedTypes="0" containsString="0" containsNumber="1" containsInteger="1" minValue="0" maxValue="1000" count="548">
        <n v="358"/>
        <n v="511"/>
        <n v="444"/>
        <n v="429"/>
        <n v="509"/>
        <n v="712"/>
        <n v="541"/>
        <n v="405"/>
        <n v="522"/>
        <n v="278"/>
        <n v="306"/>
        <n v="716"/>
        <n v="479"/>
        <n v="695"/>
        <n v="351"/>
        <n v="523"/>
        <n v="644"/>
        <n v="325"/>
        <n v="302"/>
        <n v="797"/>
        <n v="221"/>
        <n v="781"/>
        <n v="650"/>
        <n v="590"/>
        <n v="478"/>
        <n v="489"/>
        <n v="354"/>
        <n v="319"/>
        <n v="555"/>
        <n v="266"/>
        <n v="251"/>
        <n v="337"/>
        <n v="431"/>
        <n v="738"/>
        <n v="453"/>
        <n v="161"/>
        <n v="474"/>
        <n v="688"/>
        <n v="432"/>
        <n v="149"/>
        <n v="965"/>
        <n v="537"/>
        <n v="605"/>
        <n v="419"/>
        <n v="415"/>
        <n v="536"/>
        <n v="410"/>
        <n v="713"/>
        <n v="730"/>
        <n v="614"/>
        <n v="569"/>
        <n v="565"/>
        <n v="968"/>
        <n v="525"/>
        <n v="740"/>
        <n v="433"/>
        <n v="472"/>
        <n v="0"/>
        <n v="463"/>
        <n v="403"/>
        <n v="339"/>
        <n v="85"/>
        <n v="150"/>
        <n v="231"/>
        <n v="582"/>
        <n v="641"/>
        <n v="757"/>
        <n v="546"/>
        <n v="279"/>
        <n v="265"/>
        <n v="769"/>
        <n v="538"/>
        <n v="882"/>
        <n v="778"/>
        <n v="606"/>
        <n v="383"/>
        <n v="664"/>
        <n v="824"/>
        <n v="436"/>
        <n v="828"/>
        <n v="658"/>
        <n v="682"/>
        <n v="743"/>
        <n v="362"/>
        <n v="318"/>
        <n v="598"/>
        <n v="327"/>
        <n v="595"/>
        <n v="487"/>
        <n v="926"/>
        <n v="584"/>
        <n v="677"/>
        <n v="87"/>
        <n v="547"/>
        <n v="770"/>
        <n v="495"/>
        <n v="698"/>
        <n v="464"/>
        <n v="627"/>
        <n v="109"/>
        <n v="475"/>
        <n v="533"/>
        <n v="376"/>
        <n v="545"/>
        <n v="836"/>
        <n v="857"/>
        <n v="492"/>
        <n v="457"/>
        <n v="209"/>
        <n v="634"/>
        <n v="880"/>
        <n v="775"/>
        <n v="789"/>
        <n v="342"/>
        <n v="600"/>
        <n v="316"/>
        <n v="668"/>
        <n v="236"/>
        <n v="311"/>
        <n v="727"/>
        <n v="718"/>
        <n v="413"/>
        <n v="847"/>
        <n v="542"/>
        <n v="449"/>
        <n v="452"/>
        <n v="577"/>
        <n v="691"/>
        <n v="822"/>
        <n v="814"/>
        <n v="588"/>
        <n v="491"/>
        <n v="458"/>
        <n v="633"/>
        <n v="930"/>
        <n v="211"/>
        <n v="357"/>
        <n v="340"/>
        <n v="267"/>
        <n v="696"/>
        <n v="274"/>
        <n v="683"/>
        <n v="424"/>
        <n v="846"/>
        <n v="708"/>
        <n v="573"/>
        <n v="460"/>
        <n v="720"/>
        <n v="693"/>
        <n v="678"/>
        <n v="715"/>
        <n v="447"/>
        <n v="786"/>
        <n v="974"/>
        <n v="768"/>
        <n v="585"/>
        <n v="238"/>
        <n v="416"/>
        <n v="455"/>
        <n v="860"/>
        <n v="657"/>
        <n v="467"/>
        <n v="629"/>
        <n v="829"/>
        <n v="653"/>
        <n v="622"/>
        <n v="732"/>
        <n v="776"/>
        <n v="551"/>
        <n v="755"/>
        <n v="197"/>
        <n v="562"/>
        <n v="190"/>
        <n v="173"/>
        <n v="510"/>
        <n v="711"/>
        <n v="804"/>
        <n v="787"/>
        <n v="751"/>
        <n v="679"/>
        <n v="320"/>
        <n v="473"/>
        <n v="676"/>
        <n v="353"/>
        <n v="461"/>
        <n v="381"/>
        <n v="462"/>
        <n v="597"/>
        <n v="868"/>
        <n v="875"/>
        <n v="772"/>
        <n v="637"/>
        <n v="374"/>
        <n v="630"/>
        <n v="607"/>
        <n v="361"/>
        <n v="735"/>
        <n v="709"/>
        <n v="604"/>
        <n v="812"/>
        <n v="624"/>
        <n v="289"/>
        <n v="370"/>
        <n v="737"/>
        <n v="753"/>
        <n v="702"/>
        <n v="516"/>
        <n v="298"/>
        <n v="268"/>
        <n v="508"/>
        <n v="418"/>
        <n v="675"/>
        <n v="308"/>
        <n v="642"/>
        <n v="297"/>
        <n v="425"/>
        <n v="305"/>
        <n v="244"/>
        <n v="649"/>
        <n v="502"/>
        <n v="366"/>
        <n v="802"/>
        <n v="323"/>
        <n v="850"/>
        <n v="548"/>
        <n v="253"/>
        <n v="367"/>
        <n v="500"/>
        <n v="216"/>
        <n v="684"/>
        <n v="721"/>
        <n v="503"/>
        <n v="561"/>
        <n v="402"/>
        <n v="338"/>
        <n v="228"/>
        <n v="343"/>
        <n v="200"/>
        <n v="399"/>
        <n v="519"/>
        <n v="239"/>
        <n v="326"/>
        <n v="505"/>
        <n v="699"/>
        <n v="794"/>
        <n v="872"/>
        <n v="823"/>
        <n v="795"/>
        <n v="655"/>
        <n v="205"/>
        <n v="796"/>
        <n v="636"/>
        <n v="280"/>
        <n v="438"/>
        <n v="705"/>
        <n v="972"/>
        <n v="589"/>
        <n v="602"/>
        <n v="870"/>
        <n v="254"/>
        <n v="262"/>
        <n v="476"/>
        <n v="659"/>
        <n v="423"/>
        <n v="954"/>
        <n v="558"/>
        <n v="663"/>
        <n v="785"/>
        <n v="647"/>
        <n v="186"/>
        <n v="840"/>
        <n v="501"/>
        <n v="671"/>
        <n v="521"/>
        <n v="90"/>
        <n v="171"/>
        <n v="608"/>
        <n v="421"/>
        <n v="587"/>
        <n v="754"/>
        <n v="764"/>
        <n v="839"/>
        <n v="414"/>
        <n v="411"/>
        <n v="766"/>
        <n v="788"/>
        <n v="660"/>
        <n v="759"/>
        <n v="315"/>
        <n v="889"/>
        <n v="859"/>
        <n v="530"/>
        <n v="621"/>
        <n v="674"/>
        <n v="692"/>
        <n v="300"/>
        <n v="694"/>
        <n v="321"/>
        <n v="529"/>
        <n v="328"/>
        <n v="940"/>
        <n v="59"/>
        <n v="825"/>
        <n v="430"/>
        <n v="837"/>
        <n v="312"/>
        <n v="811"/>
        <n v="498"/>
        <n v="903"/>
        <n v="575"/>
        <n v="299"/>
        <n v="977"/>
        <n v="398"/>
        <n v="427"/>
        <n v="292"/>
        <n v="618"/>
        <n v="900"/>
        <n v="616"/>
        <n v="378"/>
        <n v="556"/>
        <n v="665"/>
        <n v="420"/>
        <n v="645"/>
        <n v="426"/>
        <n v="863"/>
        <n v="783"/>
        <n v="773"/>
        <n v="386"/>
        <n v="313"/>
        <n v="496"/>
        <n v="540"/>
        <n v="568"/>
        <n v="831"/>
        <n v="791"/>
        <n v="552"/>
        <n v="406"/>
        <n v="869"/>
        <n v="654"/>
        <n v="724"/>
        <n v="560"/>
        <n v="851"/>
        <n v="989"/>
        <n v="395"/>
        <n v="570"/>
        <n v="976"/>
        <n v="400"/>
        <n v="731"/>
        <n v="471"/>
        <n v="744"/>
        <n v="206"/>
        <n v="594"/>
        <n v="428"/>
        <n v="301"/>
        <n v="466"/>
        <n v="896"/>
        <n v="408"/>
        <n v="385"/>
        <n v="646"/>
        <n v="295"/>
        <n v="707"/>
        <n v="269"/>
        <n v="635"/>
        <n v="333"/>
        <n v="527"/>
        <n v="805"/>
        <n v="493"/>
        <n v="632"/>
        <n v="550"/>
        <n v="808"/>
        <n v="352"/>
        <n v="407"/>
        <n v="138"/>
        <n v="499"/>
        <n v="549"/>
        <n v="355"/>
        <n v="963"/>
        <n v="534"/>
        <n v="748"/>
        <n v="669"/>
        <n v="392"/>
        <n v="726"/>
        <n v="360"/>
        <n v="477"/>
        <n v="564"/>
        <n v="733"/>
        <n v="756"/>
        <n v="816"/>
        <n v="619"/>
        <n v="314"/>
        <n v="359"/>
        <n v="234"/>
        <n v="747"/>
        <n v="157"/>
        <n v="350"/>
        <n v="687"/>
        <n v="819"/>
        <n v="906"/>
        <n v="596"/>
        <n v="745"/>
        <n v="442"/>
        <n v="892"/>
        <n v="581"/>
        <n v="615"/>
        <n v="739"/>
        <n v="128"/>
        <n v="956"/>
        <n v="439"/>
        <n v="685"/>
        <n v="810"/>
        <n v="198"/>
        <n v="563"/>
        <n v="380"/>
        <n v="559"/>
        <n v="934"/>
        <n v="465"/>
        <n v="700"/>
        <n v="557"/>
        <n v="832"/>
        <n v="890"/>
        <n v="763"/>
        <n v="50"/>
        <n v="765"/>
        <n v="758"/>
        <n v="835"/>
        <n v="844"/>
        <n v="364"/>
        <n v="441"/>
        <n v="194"/>
        <n v="524"/>
        <n v="717"/>
        <n v="528"/>
        <n v="666"/>
        <n v="349"/>
        <n v="652"/>
        <n v="750"/>
        <n v="994"/>
        <n v="639"/>
        <n v="329"/>
        <n v="287"/>
        <n v="484"/>
        <n v="947"/>
        <n v="249"/>
        <n v="396"/>
        <n v="284"/>
        <n v="681"/>
        <n v="667"/>
        <n v="459"/>
        <n v="728"/>
        <n v="854"/>
        <n v="322"/>
        <n v="531"/>
        <n v="864"/>
        <n v="592"/>
        <n v="672"/>
        <n v="543"/>
        <n v="749"/>
        <n v="891"/>
        <n v="871"/>
        <n v="497"/>
        <n v="566"/>
        <n v="309"/>
        <n v="862"/>
        <n v="697"/>
        <n v="593"/>
        <n v="1000"/>
        <n v="394"/>
        <n v="480"/>
        <n v="838"/>
        <n v="648"/>
        <n v="246"/>
        <n v="535"/>
        <n v="725"/>
        <n v="363"/>
        <n v="949"/>
        <n v="723"/>
        <n v="494"/>
        <n v="277"/>
        <n v="553"/>
        <n v="264"/>
        <n v="348"/>
        <n v="790"/>
        <n v="229"/>
        <n v="792"/>
        <n v="714"/>
        <n v="798"/>
        <n v="780"/>
        <n v="145"/>
        <n v="761"/>
        <n v="670"/>
        <n v="33"/>
        <n v="631"/>
        <n v="853"/>
        <n v="938"/>
        <n v="296"/>
        <n v="680"/>
        <n v="586"/>
        <n v="485"/>
        <n v="470"/>
        <n v="344"/>
        <n v="445"/>
        <n v="347"/>
        <n v="290"/>
        <n v="517"/>
        <n v="483"/>
        <n v="820"/>
        <n v="227"/>
        <n v="341"/>
        <n v="225"/>
        <n v="282"/>
        <n v="912"/>
        <n v="623"/>
        <n v="771"/>
        <n v="887"/>
        <n v="293"/>
        <n v="742"/>
        <n v="909"/>
        <n v="518"/>
        <n v="902"/>
        <n v="656"/>
        <n v="384"/>
        <n v="576"/>
        <n v="599"/>
        <n v="931"/>
        <n v="830"/>
        <n v="488"/>
        <n v="163"/>
        <n v="434"/>
        <n v="809"/>
        <n v="129"/>
        <n v="907"/>
        <n v="801"/>
        <n v="233"/>
        <n v="567"/>
        <n v="782"/>
        <n v="272"/>
        <n v="845"/>
        <n v="662"/>
        <n v="640"/>
        <n v="826"/>
        <n v="746"/>
        <n v="285"/>
        <n v="235"/>
        <n v="435"/>
        <n v="448"/>
        <n v="673"/>
        <n v="951"/>
        <n v="456"/>
        <n v="762"/>
      </sharedItems>
    </cacheField>
    <cacheField name="EnergyConsumptionIncrease_%" numFmtId="0">
      <sharedItems containsSemiMixedTypes="0" containsString="0" containsNumber="1" containsInteger="1" minValue="14" maxValue="323"/>
    </cacheField>
    <cacheField name="EnvironmentalImpactScore" numFmtId="0">
      <sharedItems containsSemiMixedTypes="0" containsString="0" containsNumber="1" containsInteger="1" minValue="1" maxValue="5"/>
    </cacheField>
    <cacheField name="CostPerDowntimeHour" numFmtId="0">
      <sharedItems containsSemiMixedTypes="0" containsString="0" containsNumber="1" minValue="0" maxValue="5015.7340425531911"/>
    </cacheField>
    <cacheField name="visibleconditionscore" numFmtId="0">
      <sharedItems containsSemiMixedTypes="0" containsString="0" containsNumber="1" containsInteger="1" minValue="0" maxValue="1000"/>
    </cacheField>
    <cacheField name="visibletimetofailure" numFmtId="0">
      <sharedItems containsSemiMixedTypes="0" containsString="0" containsNumber="1" containsInteger="1" minValue="101" maxValue="18646"/>
    </cacheField>
    <cacheField name="Column1" numFmtId="0">
      <sharedItems containsBlank="1"/>
    </cacheField>
    <cacheField name="Column2" numFmtId="0">
      <sharedItems containsString="0" containsBlank="1" containsNumber="1" minValue="0.2716440155761109" maxValue="1000"/>
    </cacheField>
    <cacheField name="energyinefficienyscore" numFmtId="0">
      <sharedItems containsSemiMixedTypes="0" containsString="0" containsNumber="1" minValue="0" maxValue="100"/>
    </cacheField>
    <cacheField name="nextmaintenance" numFmtId="0">
      <sharedItems count="2">
        <s v="YES"/>
        <s v="NO"/>
      </sharedItems>
    </cacheField>
    <cacheField name="Cost per Failure" numFmtId="0" formula="TotalMaintenanceCost_USD/FailureCount" databaseField="0"/>
    <cacheField name="Avg Downtime per Failure" numFmtId="0" formula="DowntimeDuration_hours/FailureCount" databaseField="0"/>
    <cacheField name="Ay (LastMaintenanceDate)" numFmtId="0" databaseField="0">
      <fieldGroup base="6">
        <rangePr groupBy="months" startDate="2023-07-20T00:00:00" endDate="2024-02-25T00:00:00"/>
        <groupItems count="14">
          <s v="&lt;20.07.2023"/>
          <s v="Oca"/>
          <s v="Şub"/>
          <s v="Mar"/>
          <s v="Nis"/>
          <s v="May"/>
          <s v="Haz"/>
          <s v="Tem"/>
          <s v="Ağu"/>
          <s v="Eyl"/>
          <s v="Eki"/>
          <s v="Kas"/>
          <s v="Ara"/>
          <s v="&gt;25.02.2024"/>
        </groupItems>
      </fieldGroup>
    </cacheField>
    <cacheField name="Üç aylık dönem (LastMaintenanceDate)" numFmtId="0" databaseField="0">
      <fieldGroup base="6">
        <rangePr groupBy="quarters" startDate="2023-07-20T00:00:00" endDate="2024-02-25T00:00:00"/>
        <groupItems count="6">
          <s v="&lt;20.07.2023"/>
          <s v="Çey1"/>
          <s v="Çey2"/>
          <s v="Çey3"/>
          <s v="Çey4"/>
          <s v="&gt;25.02.2024"/>
        </groupItems>
      </fieldGroup>
    </cacheField>
    <cacheField name="Yıl (LastMaintenanceDate)" numFmtId="0" databaseField="0">
      <fieldGroup base="6">
        <rangePr groupBy="years" startDate="2023-07-20T00:00:00" endDate="2024-02-25T00:00:00"/>
        <groupItems count="4">
          <s v="&lt;20.07.2023"/>
          <s v="2023"/>
          <s v="2024"/>
          <s v="&gt;25.02.2024"/>
        </groupItems>
      </fieldGroup>
    </cacheField>
    <cacheField name="Months (InstallationDate)" numFmtId="0" databaseField="0">
      <fieldGroup base="3">
        <rangePr groupBy="months" startDate="2005-03-01T00:00:00" endDate="2023-02-26T00:00:00"/>
        <groupItems count="14">
          <s v="&lt;01.03.2005"/>
          <s v="Oca"/>
          <s v="Şub"/>
          <s v="Mar"/>
          <s v="Nis"/>
          <s v="May"/>
          <s v="Haz"/>
          <s v="Tem"/>
          <s v="Ağu"/>
          <s v="Eyl"/>
          <s v="Eki"/>
          <s v="Kas"/>
          <s v="Ara"/>
          <s v="&gt;26.02.2023"/>
        </groupItems>
      </fieldGroup>
    </cacheField>
    <cacheField name="Quarters (InstallationDate)" numFmtId="0" databaseField="0">
      <fieldGroup base="3">
        <rangePr groupBy="quarters" startDate="2005-03-01T00:00:00" endDate="2023-02-26T00:00:00"/>
        <groupItems count="6">
          <s v="&lt;01.03.2005"/>
          <s v="Çey1"/>
          <s v="Çey2"/>
          <s v="Çey3"/>
          <s v="Çey4"/>
          <s v="&gt;26.02.2023"/>
        </groupItems>
      </fieldGroup>
    </cacheField>
    <cacheField name="Years (InstallationDate)" numFmtId="0" databaseField="0">
      <fieldGroup base="3">
        <rangePr groupBy="years" startDate="2005-03-01T00:00:00" endDate="2023-02-26T00:00:00"/>
        <groupItems count="21">
          <s v="&lt;01.03.2005"/>
          <s v="2005"/>
          <s v="2006"/>
          <s v="2007"/>
          <s v="2008"/>
          <s v="2009"/>
          <s v="2010"/>
          <s v="2011"/>
          <s v="2012"/>
          <s v="2013"/>
          <s v="2014"/>
          <s v="2015"/>
          <s v="2016"/>
          <s v="2017"/>
          <s v="2018"/>
          <s v="2019"/>
          <s v="2020"/>
          <s v="2021"/>
          <s v="2022"/>
          <s v="2023"/>
          <s v="&gt;26.02.2023"/>
        </groupItems>
      </fieldGroup>
    </cacheField>
    <cacheField name="Downtime Hour per Failure" numFmtId="0" formula="DowntimeDuration_hours/FailureCount" databaseField="0"/>
    <cacheField name="Average Repair Cost" numFmtId="0" formula="RepairCost_USD/FailureCount" databaseField="0"/>
  </cacheFields>
  <extLst>
    <ext xmlns:x14="http://schemas.microsoft.com/office/spreadsheetml/2009/9/main" uri="{725AE2AE-9491-48be-B2B4-4EB974FC3084}">
      <x14:pivotCacheDefinition pivotCacheId="19850184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ba Keskin" refreshedDate="46151.961781134261" missingItemsLimit="0" createdVersion="8" refreshedVersion="8" minRefreshableVersion="3" recordCount="1006" xr:uid="{E3F26F3D-F68D-4B08-8F3C-0364B137C14A}">
  <cacheSource type="worksheet">
    <worksheetSource ref="A1:AB1048576" sheet="data"/>
  </cacheSource>
  <cacheFields count="28">
    <cacheField name="MachineID" numFmtId="0">
      <sharedItems containsBlank="1" count="1001">
        <s v="MAC-0001"/>
        <s v="MAC-0002"/>
        <s v="MAC-0003"/>
        <s v="MAC-0004"/>
        <s v="MAC-0005"/>
        <s v="MAC-0006"/>
        <s v="MAC-0007"/>
        <s v="MAC-0008"/>
        <s v="MAC-0009"/>
        <s v="MAC-0010"/>
        <s v="MAC-0011"/>
        <s v="MAC-0012"/>
        <s v="MAC-0013"/>
        <s v="MAC-0014"/>
        <s v="MAC-0015"/>
        <s v="MAC-0016"/>
        <s v="MAC-0017"/>
        <s v="MAC-0018"/>
        <s v="MAC-0019"/>
        <s v="MAC-0020"/>
        <s v="MAC-0021"/>
        <s v="MAC-0022"/>
        <s v="MAC-0023"/>
        <s v="MAC-0024"/>
        <s v="MAC-0025"/>
        <s v="MAC-0026"/>
        <s v="MAC-0027"/>
        <s v="MAC-0028"/>
        <s v="MAC-0029"/>
        <s v="MAC-0030"/>
        <s v="MAC-0031"/>
        <s v="MAC-0032"/>
        <s v="MAC-0033"/>
        <s v="MAC-0034"/>
        <s v="MAC-0035"/>
        <s v="MAC-0036"/>
        <s v="MAC-0037"/>
        <s v="MAC-0038"/>
        <s v="MAC-0039"/>
        <s v="MAC-0040"/>
        <s v="MAC-0041"/>
        <s v="MAC-0042"/>
        <s v="MAC-0043"/>
        <s v="MAC-0044"/>
        <s v="MAC-0045"/>
        <s v="MAC-0046"/>
        <s v="MAC-0047"/>
        <s v="MAC-0048"/>
        <s v="MAC-0049"/>
        <s v="MAC-0050"/>
        <s v="MAC-0051"/>
        <s v="MAC-0052"/>
        <s v="MAC-0053"/>
        <s v="MAC-0054"/>
        <s v="MAC-0055"/>
        <s v="MAC-0056"/>
        <s v="MAC-0057"/>
        <s v="MAC-0058"/>
        <s v="MAC-0059"/>
        <s v="MAC-0060"/>
        <s v="MAC-0061"/>
        <s v="MAC-0062"/>
        <s v="MAC-0063"/>
        <s v="MAC-0064"/>
        <s v="MAC-0065"/>
        <s v="MAC-0066"/>
        <s v="MAC-0067"/>
        <s v="MAC-0068"/>
        <s v="MAC-0069"/>
        <s v="MAC-0070"/>
        <s v="MAC-0071"/>
        <s v="MAC-0072"/>
        <s v="MAC-0073"/>
        <s v="MAC-0074"/>
        <s v="MAC-0075"/>
        <s v="MAC-0076"/>
        <s v="MAC-0077"/>
        <s v="MAC-0078"/>
        <s v="MAC-0079"/>
        <s v="MAC-0080"/>
        <s v="MAC-0081"/>
        <s v="MAC-0082"/>
        <s v="MAC-0083"/>
        <s v="MAC-0084"/>
        <s v="MAC-0085"/>
        <s v="MAC-0086"/>
        <s v="MAC-0087"/>
        <s v="MAC-0088"/>
        <s v="MAC-0089"/>
        <s v="MAC-0090"/>
        <s v="MAC-0091"/>
        <s v="MAC-0092"/>
        <s v="MAC-0093"/>
        <s v="MAC-0094"/>
        <s v="MAC-0095"/>
        <s v="MAC-0096"/>
        <s v="MAC-0097"/>
        <s v="MAC-0098"/>
        <s v="MAC-0099"/>
        <s v="MAC-0100"/>
        <s v="MAC-0101"/>
        <s v="MAC-0102"/>
        <s v="MAC-0103"/>
        <s v="MAC-0104"/>
        <s v="MAC-0105"/>
        <s v="MAC-0106"/>
        <s v="MAC-0107"/>
        <s v="MAC-0108"/>
        <s v="MAC-0109"/>
        <s v="MAC-0110"/>
        <s v="MAC-0111"/>
        <s v="MAC-0112"/>
        <s v="MAC-0113"/>
        <s v="MAC-0114"/>
        <s v="MAC-0115"/>
        <s v="MAC-0116"/>
        <s v="MAC-0117"/>
        <s v="MAC-0118"/>
        <s v="MAC-0119"/>
        <s v="MAC-0120"/>
        <s v="MAC-0121"/>
        <s v="MAC-0122"/>
        <s v="MAC-0123"/>
        <s v="MAC-0124"/>
        <s v="MAC-0125"/>
        <s v="MAC-0126"/>
        <s v="MAC-0127"/>
        <s v="MAC-0128"/>
        <s v="MAC-0129"/>
        <s v="MAC-0130"/>
        <s v="MAC-0131"/>
        <s v="MAC-0132"/>
        <s v="MAC-0133"/>
        <s v="MAC-0134"/>
        <s v="MAC-0135"/>
        <s v="MAC-0136"/>
        <s v="MAC-0137"/>
        <s v="MAC-0138"/>
        <s v="MAC-0139"/>
        <s v="MAC-0140"/>
        <s v="MAC-0141"/>
        <s v="MAC-0142"/>
        <s v="MAC-0143"/>
        <s v="MAC-0144"/>
        <s v="MAC-0145"/>
        <s v="MAC-0146"/>
        <s v="MAC-0147"/>
        <s v="MAC-0148"/>
        <s v="MAC-0149"/>
        <s v="MAC-0150"/>
        <s v="MAC-0151"/>
        <s v="MAC-0152"/>
        <s v="MAC-0153"/>
        <s v="MAC-0154"/>
        <s v="MAC-0155"/>
        <s v="MAC-0156"/>
        <s v="MAC-0157"/>
        <s v="MAC-0158"/>
        <s v="MAC-0159"/>
        <s v="MAC-0160"/>
        <s v="MAC-0161"/>
        <s v="MAC-0162"/>
        <s v="MAC-0163"/>
        <s v="MAC-0164"/>
        <s v="MAC-0165"/>
        <s v="MAC-0166"/>
        <s v="MAC-0167"/>
        <s v="MAC-0168"/>
        <s v="MAC-0169"/>
        <s v="MAC-0170"/>
        <s v="MAC-0171"/>
        <s v="MAC-0172"/>
        <s v="MAC-0173"/>
        <s v="MAC-0174"/>
        <s v="MAC-0175"/>
        <s v="MAC-0176"/>
        <s v="MAC-0177"/>
        <s v="MAC-0178"/>
        <s v="MAC-0179"/>
        <s v="MAC-0180"/>
        <s v="MAC-0181"/>
        <s v="MAC-0182"/>
        <s v="MAC-0183"/>
        <s v="MAC-0184"/>
        <s v="MAC-0185"/>
        <s v="MAC-0186"/>
        <s v="MAC-0187"/>
        <s v="MAC-0188"/>
        <s v="MAC-0189"/>
        <s v="MAC-0190"/>
        <s v="MAC-0191"/>
        <s v="MAC-0192"/>
        <s v="MAC-0193"/>
        <s v="MAC-0194"/>
        <s v="MAC-0195"/>
        <s v="MAC-0196"/>
        <s v="MAC-0197"/>
        <s v="MAC-0198"/>
        <s v="MAC-0199"/>
        <s v="MAC-0200"/>
        <s v="MAC-0201"/>
        <s v="MAC-0202"/>
        <s v="MAC-0203"/>
        <s v="MAC-0204"/>
        <s v="MAC-0205"/>
        <s v="MAC-0206"/>
        <s v="MAC-0207"/>
        <s v="MAC-0208"/>
        <s v="MAC-0209"/>
        <s v="MAC-0210"/>
        <s v="MAC-0211"/>
        <s v="MAC-0212"/>
        <s v="MAC-0213"/>
        <s v="MAC-0214"/>
        <s v="MAC-0215"/>
        <s v="MAC-0216"/>
        <s v="MAC-0217"/>
        <s v="MAC-0218"/>
        <s v="MAC-0219"/>
        <s v="MAC-0220"/>
        <s v="MAC-0221"/>
        <s v="MAC-0222"/>
        <s v="MAC-0223"/>
        <s v="MAC-0224"/>
        <s v="MAC-0225"/>
        <s v="MAC-0226"/>
        <s v="MAC-0227"/>
        <s v="MAC-0228"/>
        <s v="MAC-0229"/>
        <s v="MAC-0230"/>
        <s v="MAC-0231"/>
        <s v="MAC-0232"/>
        <s v="MAC-0233"/>
        <s v="MAC-0234"/>
        <s v="MAC-0235"/>
        <s v="MAC-0236"/>
        <s v="MAC-0237"/>
        <s v="MAC-0238"/>
        <s v="MAC-0239"/>
        <s v="MAC-0240"/>
        <s v="MAC-0241"/>
        <s v="MAC-0242"/>
        <s v="MAC-0243"/>
        <s v="MAC-0244"/>
        <s v="MAC-0245"/>
        <s v="MAC-0246"/>
        <s v="MAC-0247"/>
        <s v="MAC-0248"/>
        <s v="MAC-0249"/>
        <s v="MAC-0250"/>
        <s v="MAC-0251"/>
        <s v="MAC-0252"/>
        <s v="MAC-0253"/>
        <s v="MAC-0254"/>
        <s v="MAC-0255"/>
        <s v="MAC-0256"/>
        <s v="MAC-0257"/>
        <s v="MAC-0258"/>
        <s v="MAC-0259"/>
        <s v="MAC-0260"/>
        <s v="MAC-0261"/>
        <s v="MAC-0262"/>
        <s v="MAC-0263"/>
        <s v="MAC-0264"/>
        <s v="MAC-0265"/>
        <s v="MAC-0266"/>
        <s v="MAC-0267"/>
        <s v="MAC-0268"/>
        <s v="MAC-0269"/>
        <s v="MAC-0270"/>
        <s v="MAC-0271"/>
        <s v="MAC-0272"/>
        <s v="MAC-0273"/>
        <s v="MAC-0274"/>
        <s v="MAC-0275"/>
        <s v="MAC-0276"/>
        <s v="MAC-0277"/>
        <s v="MAC-0278"/>
        <s v="MAC-0279"/>
        <s v="MAC-0280"/>
        <s v="MAC-0281"/>
        <s v="MAC-0282"/>
        <s v="MAC-0283"/>
        <s v="MAC-0284"/>
        <s v="MAC-0285"/>
        <s v="MAC-0286"/>
        <s v="MAC-0287"/>
        <s v="MAC-0288"/>
        <s v="MAC-0289"/>
        <s v="MAC-0290"/>
        <s v="MAC-0291"/>
        <s v="MAC-0292"/>
        <s v="MAC-0293"/>
        <s v="MAC-0294"/>
        <s v="MAC-0295"/>
        <s v="MAC-0296"/>
        <s v="MAC-0297"/>
        <s v="MAC-0298"/>
        <s v="MAC-0299"/>
        <s v="MAC-0300"/>
        <s v="MAC-0301"/>
        <s v="MAC-0302"/>
        <s v="MAC-0303"/>
        <s v="MAC-0304"/>
        <s v="MAC-0305"/>
        <s v="MAC-0306"/>
        <s v="MAC-0307"/>
        <s v="MAC-0308"/>
        <s v="MAC-0309"/>
        <s v="MAC-0310"/>
        <s v="MAC-0311"/>
        <s v="MAC-0312"/>
        <s v="MAC-0313"/>
        <s v="MAC-0314"/>
        <s v="MAC-0315"/>
        <s v="MAC-0316"/>
        <s v="MAC-0317"/>
        <s v="MAC-0318"/>
        <s v="MAC-0319"/>
        <s v="MAC-0320"/>
        <s v="MAC-0321"/>
        <s v="MAC-0322"/>
        <s v="MAC-0323"/>
        <s v="MAC-0324"/>
        <s v="MAC-0325"/>
        <s v="MAC-0326"/>
        <s v="MAC-0327"/>
        <s v="MAC-0328"/>
        <s v="MAC-0329"/>
        <s v="MAC-0330"/>
        <s v="MAC-0331"/>
        <s v="MAC-0332"/>
        <s v="MAC-0333"/>
        <s v="MAC-0334"/>
        <s v="MAC-0335"/>
        <s v="MAC-0336"/>
        <s v="MAC-0337"/>
        <s v="MAC-0338"/>
        <s v="MAC-0339"/>
        <s v="MAC-0340"/>
        <s v="MAC-0341"/>
        <s v="MAC-0342"/>
        <s v="MAC-0343"/>
        <s v="MAC-0344"/>
        <s v="MAC-0345"/>
        <s v="MAC-0346"/>
        <s v="MAC-0347"/>
        <s v="MAC-0348"/>
        <s v="MAC-0349"/>
        <s v="MAC-0350"/>
        <s v="MAC-0351"/>
        <s v="MAC-0352"/>
        <s v="MAC-0353"/>
        <s v="MAC-0354"/>
        <s v="MAC-0355"/>
        <s v="MAC-0356"/>
        <s v="MAC-0357"/>
        <s v="MAC-0358"/>
        <s v="MAC-0359"/>
        <s v="MAC-0360"/>
        <s v="MAC-0361"/>
        <s v="MAC-0362"/>
        <s v="MAC-0363"/>
        <s v="MAC-0364"/>
        <s v="MAC-0365"/>
        <s v="MAC-0366"/>
        <s v="MAC-0367"/>
        <s v="MAC-0368"/>
        <s v="MAC-0369"/>
        <s v="MAC-0370"/>
        <s v="MAC-0371"/>
        <s v="MAC-0372"/>
        <s v="MAC-0373"/>
        <s v="MAC-0374"/>
        <s v="MAC-0375"/>
        <s v="MAC-0376"/>
        <s v="MAC-0377"/>
        <s v="MAC-0378"/>
        <s v="MAC-0379"/>
        <s v="MAC-0380"/>
        <s v="MAC-0381"/>
        <s v="MAC-0382"/>
        <s v="MAC-0383"/>
        <s v="MAC-0384"/>
        <s v="MAC-0385"/>
        <s v="MAC-0386"/>
        <s v="MAC-0387"/>
        <s v="MAC-0388"/>
        <s v="MAC-0389"/>
        <s v="MAC-0390"/>
        <s v="MAC-0391"/>
        <s v="MAC-0392"/>
        <s v="MAC-0393"/>
        <s v="MAC-0394"/>
        <s v="MAC-0395"/>
        <s v="MAC-0396"/>
        <s v="MAC-0397"/>
        <s v="MAC-0398"/>
        <s v="MAC-0399"/>
        <s v="MAC-0400"/>
        <s v="MAC-0401"/>
        <s v="MAC-0402"/>
        <s v="MAC-0403"/>
        <s v="MAC-0404"/>
        <s v="MAC-0405"/>
        <s v="MAC-0406"/>
        <s v="MAC-0407"/>
        <s v="MAC-0408"/>
        <s v="MAC-0409"/>
        <s v="MAC-0410"/>
        <s v="MAC-0411"/>
        <s v="MAC-0412"/>
        <s v="MAC-0413"/>
        <s v="MAC-0414"/>
        <s v="MAC-0415"/>
        <s v="MAC-0416"/>
        <s v="MAC-0417"/>
        <s v="MAC-0418"/>
        <s v="MAC-0419"/>
        <s v="MAC-0420"/>
        <s v="MAC-0421"/>
        <s v="MAC-0422"/>
        <s v="MAC-0423"/>
        <s v="MAC-0424"/>
        <s v="MAC-0425"/>
        <s v="MAC-0426"/>
        <s v="MAC-0427"/>
        <s v="MAC-0428"/>
        <s v="MAC-0429"/>
        <s v="MAC-0430"/>
        <s v="MAC-0431"/>
        <s v="MAC-0432"/>
        <s v="MAC-0433"/>
        <s v="MAC-0434"/>
        <s v="MAC-0435"/>
        <s v="MAC-0436"/>
        <s v="MAC-0437"/>
        <s v="MAC-0438"/>
        <s v="MAC-0439"/>
        <s v="MAC-0440"/>
        <s v="MAC-0441"/>
        <s v="MAC-0442"/>
        <s v="MAC-0443"/>
        <s v="MAC-0444"/>
        <s v="MAC-0445"/>
        <s v="MAC-0446"/>
        <s v="MAC-0447"/>
        <s v="MAC-0448"/>
        <s v="MAC-0449"/>
        <s v="MAC-0450"/>
        <s v="MAC-0451"/>
        <s v="MAC-0452"/>
        <s v="MAC-0453"/>
        <s v="MAC-0454"/>
        <s v="MAC-0455"/>
        <s v="MAC-0456"/>
        <s v="MAC-0457"/>
        <s v="MAC-0458"/>
        <s v="MAC-0459"/>
        <s v="MAC-0460"/>
        <s v="MAC-0461"/>
        <s v="MAC-0462"/>
        <s v="MAC-0463"/>
        <s v="MAC-0464"/>
        <s v="MAC-0465"/>
        <s v="MAC-0466"/>
        <s v="MAC-0467"/>
        <s v="MAC-0468"/>
        <s v="MAC-0469"/>
        <s v="MAC-0470"/>
        <s v="MAC-0471"/>
        <s v="MAC-0472"/>
        <s v="MAC-0473"/>
        <s v="MAC-0474"/>
        <s v="MAC-0475"/>
        <s v="MAC-0476"/>
        <s v="MAC-0477"/>
        <s v="MAC-0478"/>
        <s v="MAC-0479"/>
        <s v="MAC-0480"/>
        <s v="MAC-0481"/>
        <s v="MAC-0482"/>
        <s v="MAC-0483"/>
        <s v="MAC-0484"/>
        <s v="MAC-0485"/>
        <s v="MAC-0486"/>
        <s v="MAC-0487"/>
        <s v="MAC-0488"/>
        <s v="MAC-0489"/>
        <s v="MAC-0490"/>
        <s v="MAC-0491"/>
        <s v="MAC-0492"/>
        <s v="MAC-0493"/>
        <s v="MAC-0494"/>
        <s v="MAC-0495"/>
        <s v="MAC-0496"/>
        <s v="MAC-0497"/>
        <s v="MAC-0498"/>
        <s v="MAC-0499"/>
        <s v="MAC-0500"/>
        <s v="MAC-0501"/>
        <s v="MAC-0502"/>
        <s v="MAC-0503"/>
        <s v="MAC-0504"/>
        <s v="MAC-0505"/>
        <s v="MAC-0506"/>
        <s v="MAC-0507"/>
        <s v="MAC-0508"/>
        <s v="MAC-0509"/>
        <s v="MAC-0510"/>
        <s v="MAC-0511"/>
        <s v="MAC-0512"/>
        <s v="MAC-0513"/>
        <s v="MAC-0514"/>
        <s v="MAC-0515"/>
        <s v="MAC-0516"/>
        <s v="MAC-0517"/>
        <s v="MAC-0518"/>
        <s v="MAC-0519"/>
        <s v="MAC-0520"/>
        <s v="MAC-0521"/>
        <s v="MAC-0522"/>
        <s v="MAC-0523"/>
        <s v="MAC-0524"/>
        <s v="MAC-0525"/>
        <s v="MAC-0526"/>
        <s v="MAC-0527"/>
        <s v="MAC-0528"/>
        <s v="MAC-0529"/>
        <s v="MAC-0530"/>
        <s v="MAC-0531"/>
        <s v="MAC-0532"/>
        <s v="MAC-0533"/>
        <s v="MAC-0534"/>
        <s v="MAC-0535"/>
        <s v="MAC-0536"/>
        <s v="MAC-0537"/>
        <s v="MAC-0538"/>
        <s v="MAC-0539"/>
        <s v="MAC-0540"/>
        <s v="MAC-0541"/>
        <s v="MAC-0542"/>
        <s v="MAC-0543"/>
        <s v="MAC-0544"/>
        <s v="MAC-0545"/>
        <s v="MAC-0546"/>
        <s v="MAC-0547"/>
        <s v="MAC-0548"/>
        <s v="MAC-0549"/>
        <s v="MAC-0550"/>
        <s v="MAC-0551"/>
        <s v="MAC-0552"/>
        <s v="MAC-0553"/>
        <s v="MAC-0554"/>
        <s v="MAC-0555"/>
        <s v="MAC-0556"/>
        <s v="MAC-0557"/>
        <s v="MAC-0558"/>
        <s v="MAC-0559"/>
        <s v="MAC-0560"/>
        <s v="MAC-0561"/>
        <s v="MAC-0562"/>
        <s v="MAC-0563"/>
        <s v="MAC-0564"/>
        <s v="MAC-0565"/>
        <s v="MAC-0566"/>
        <s v="MAC-0567"/>
        <s v="MAC-0568"/>
        <s v="MAC-0569"/>
        <s v="MAC-0570"/>
        <s v="MAC-0571"/>
        <s v="MAC-0572"/>
        <s v="MAC-0573"/>
        <s v="MAC-0574"/>
        <s v="MAC-0575"/>
        <s v="MAC-0576"/>
        <s v="MAC-0577"/>
        <s v="MAC-0578"/>
        <s v="MAC-0579"/>
        <s v="MAC-0580"/>
        <s v="MAC-0581"/>
        <s v="MAC-0582"/>
        <s v="MAC-0583"/>
        <s v="MAC-0584"/>
        <s v="MAC-0585"/>
        <s v="MAC-0586"/>
        <s v="MAC-0587"/>
        <s v="MAC-0588"/>
        <s v="MAC-0589"/>
        <s v="MAC-0590"/>
        <s v="MAC-0591"/>
        <s v="MAC-0592"/>
        <s v="MAC-0593"/>
        <s v="MAC-0594"/>
        <s v="MAC-0595"/>
        <s v="MAC-0596"/>
        <s v="MAC-0597"/>
        <s v="MAC-0598"/>
        <s v="MAC-0599"/>
        <s v="MAC-0600"/>
        <s v="MAC-0601"/>
        <s v="MAC-0602"/>
        <s v="MAC-0603"/>
        <s v="MAC-0604"/>
        <s v="MAC-0605"/>
        <s v="MAC-0606"/>
        <s v="MAC-0607"/>
        <s v="MAC-0608"/>
        <s v="MAC-0609"/>
        <s v="MAC-0610"/>
        <s v="MAC-0611"/>
        <s v="MAC-0612"/>
        <s v="MAC-0613"/>
        <s v="MAC-0614"/>
        <s v="MAC-0615"/>
        <s v="MAC-0616"/>
        <s v="MAC-0617"/>
        <s v="MAC-0618"/>
        <s v="MAC-0619"/>
        <s v="MAC-0620"/>
        <s v="MAC-0621"/>
        <s v="MAC-0622"/>
        <s v="MAC-0623"/>
        <s v="MAC-0624"/>
        <s v="MAC-0625"/>
        <s v="MAC-0626"/>
        <s v="MAC-0627"/>
        <s v="MAC-0628"/>
        <s v="MAC-0629"/>
        <s v="MAC-0630"/>
        <s v="MAC-0631"/>
        <s v="MAC-0632"/>
        <s v="MAC-0633"/>
        <s v="MAC-0634"/>
        <s v="MAC-0635"/>
        <s v="MAC-0636"/>
        <s v="MAC-0637"/>
        <s v="MAC-0638"/>
        <s v="MAC-0639"/>
        <s v="MAC-0640"/>
        <s v="MAC-0641"/>
        <s v="MAC-0642"/>
        <s v="MAC-0643"/>
        <s v="MAC-0644"/>
        <s v="MAC-0645"/>
        <s v="MAC-0646"/>
        <s v="MAC-0647"/>
        <s v="MAC-0648"/>
        <s v="MAC-0649"/>
        <s v="MAC-0650"/>
        <s v="MAC-0651"/>
        <s v="MAC-0652"/>
        <s v="MAC-0653"/>
        <s v="MAC-0654"/>
        <s v="MAC-0655"/>
        <s v="MAC-0656"/>
        <s v="MAC-0657"/>
        <s v="MAC-0658"/>
        <s v="MAC-0659"/>
        <s v="MAC-0660"/>
        <s v="MAC-0661"/>
        <s v="MAC-0662"/>
        <s v="MAC-0663"/>
        <s v="MAC-0664"/>
        <s v="MAC-0665"/>
        <s v="MAC-0666"/>
        <s v="MAC-0667"/>
        <s v="MAC-0668"/>
        <s v="MAC-0669"/>
        <s v="MAC-0670"/>
        <s v="MAC-0671"/>
        <s v="MAC-0672"/>
        <s v="MAC-0673"/>
        <s v="MAC-0674"/>
        <s v="MAC-0675"/>
        <s v="MAC-0676"/>
        <s v="MAC-0677"/>
        <s v="MAC-0678"/>
        <s v="MAC-0679"/>
        <s v="MAC-0680"/>
        <s v="MAC-0681"/>
        <s v="MAC-0682"/>
        <s v="MAC-0683"/>
        <s v="MAC-0684"/>
        <s v="MAC-0685"/>
        <s v="MAC-0686"/>
        <s v="MAC-0687"/>
        <s v="MAC-0688"/>
        <s v="MAC-0689"/>
        <s v="MAC-0690"/>
        <s v="MAC-0691"/>
        <s v="MAC-0692"/>
        <s v="MAC-0693"/>
        <s v="MAC-0694"/>
        <s v="MAC-0695"/>
        <s v="MAC-0696"/>
        <s v="MAC-0697"/>
        <s v="MAC-0698"/>
        <s v="MAC-0699"/>
        <s v="MAC-0700"/>
        <s v="MAC-0701"/>
        <s v="MAC-0702"/>
        <s v="MAC-0703"/>
        <s v="MAC-0704"/>
        <s v="MAC-0705"/>
        <s v="MAC-0706"/>
        <s v="MAC-0707"/>
        <s v="MAC-0708"/>
        <s v="MAC-0709"/>
        <s v="MAC-0710"/>
        <s v="MAC-0711"/>
        <s v="MAC-0712"/>
        <s v="MAC-0713"/>
        <s v="MAC-0714"/>
        <s v="MAC-0715"/>
        <s v="MAC-0716"/>
        <s v="MAC-0717"/>
        <s v="MAC-0718"/>
        <s v="MAC-0719"/>
        <s v="MAC-0720"/>
        <s v="MAC-0721"/>
        <s v="MAC-0722"/>
        <s v="MAC-0723"/>
        <s v="MAC-0724"/>
        <s v="MAC-0725"/>
        <s v="MAC-0726"/>
        <s v="MAC-0727"/>
        <s v="MAC-0728"/>
        <s v="MAC-0729"/>
        <s v="MAC-0730"/>
        <s v="MAC-0731"/>
        <s v="MAC-0732"/>
        <s v="MAC-0733"/>
        <s v="MAC-0734"/>
        <s v="MAC-0735"/>
        <s v="MAC-0736"/>
        <s v="MAC-0737"/>
        <s v="MAC-0738"/>
        <s v="MAC-0739"/>
        <s v="MAC-0740"/>
        <s v="MAC-0741"/>
        <s v="MAC-0742"/>
        <s v="MAC-0743"/>
        <s v="MAC-0744"/>
        <s v="MAC-0745"/>
        <s v="MAC-0746"/>
        <s v="MAC-0747"/>
        <s v="MAC-0748"/>
        <s v="MAC-0749"/>
        <s v="MAC-0750"/>
        <s v="MAC-0751"/>
        <s v="MAC-0752"/>
        <s v="MAC-0753"/>
        <s v="MAC-0754"/>
        <s v="MAC-0755"/>
        <s v="MAC-0756"/>
        <s v="MAC-0757"/>
        <s v="MAC-0758"/>
        <s v="MAC-0759"/>
        <s v="MAC-0760"/>
        <s v="MAC-0761"/>
        <s v="MAC-0762"/>
        <s v="MAC-0763"/>
        <s v="MAC-0764"/>
        <s v="MAC-0765"/>
        <s v="MAC-0766"/>
        <s v="MAC-0767"/>
        <s v="MAC-0768"/>
        <s v="MAC-0769"/>
        <s v="MAC-0770"/>
        <s v="MAC-0771"/>
        <s v="MAC-0772"/>
        <s v="MAC-0773"/>
        <s v="MAC-0774"/>
        <s v="MAC-0775"/>
        <s v="MAC-0776"/>
        <s v="MAC-0777"/>
        <s v="MAC-0778"/>
        <s v="MAC-0779"/>
        <s v="MAC-0780"/>
        <s v="MAC-0781"/>
        <s v="MAC-0782"/>
        <s v="MAC-0783"/>
        <s v="MAC-0784"/>
        <s v="MAC-0785"/>
        <s v="MAC-0786"/>
        <s v="MAC-0787"/>
        <s v="MAC-0788"/>
        <s v="MAC-0789"/>
        <s v="MAC-0790"/>
        <s v="MAC-0791"/>
        <s v="MAC-0792"/>
        <s v="MAC-0793"/>
        <s v="MAC-0794"/>
        <s v="MAC-0795"/>
        <s v="MAC-0796"/>
        <s v="MAC-0797"/>
        <s v="MAC-0798"/>
        <s v="MAC-0799"/>
        <s v="MAC-0800"/>
        <s v="MAC-0801"/>
        <s v="MAC-0802"/>
        <s v="MAC-0803"/>
        <s v="MAC-0804"/>
        <s v="MAC-0805"/>
        <s v="MAC-0806"/>
        <s v="MAC-0807"/>
        <s v="MAC-0808"/>
        <s v="MAC-0809"/>
        <s v="MAC-0810"/>
        <s v="MAC-0811"/>
        <s v="MAC-0812"/>
        <s v="MAC-0813"/>
        <s v="MAC-0814"/>
        <s v="MAC-0815"/>
        <s v="MAC-0816"/>
        <s v="MAC-0817"/>
        <s v="MAC-0818"/>
        <s v="MAC-0819"/>
        <s v="MAC-0820"/>
        <s v="MAC-0821"/>
        <s v="MAC-0822"/>
        <s v="MAC-0823"/>
        <s v="MAC-0824"/>
        <s v="MAC-0825"/>
        <s v="MAC-0826"/>
        <s v="MAC-0827"/>
        <s v="MAC-0828"/>
        <s v="MAC-0829"/>
        <s v="MAC-0830"/>
        <s v="MAC-0831"/>
        <s v="MAC-0832"/>
        <s v="MAC-0833"/>
        <s v="MAC-0834"/>
        <s v="MAC-0835"/>
        <s v="MAC-0836"/>
        <s v="MAC-0837"/>
        <s v="MAC-0838"/>
        <s v="MAC-0839"/>
        <s v="MAC-0840"/>
        <s v="MAC-0841"/>
        <s v="MAC-0842"/>
        <s v="MAC-0843"/>
        <s v="MAC-0844"/>
        <s v="MAC-0845"/>
        <s v="MAC-0846"/>
        <s v="MAC-0847"/>
        <s v="MAC-0848"/>
        <s v="MAC-0849"/>
        <s v="MAC-0850"/>
        <s v="MAC-0851"/>
        <s v="MAC-0852"/>
        <s v="MAC-0853"/>
        <s v="MAC-0854"/>
        <s v="MAC-0855"/>
        <s v="MAC-0856"/>
        <s v="MAC-0857"/>
        <s v="MAC-0858"/>
        <s v="MAC-0859"/>
        <s v="MAC-0860"/>
        <s v="MAC-0861"/>
        <s v="MAC-0862"/>
        <s v="MAC-0863"/>
        <s v="MAC-0864"/>
        <s v="MAC-0865"/>
        <s v="MAC-0866"/>
        <s v="MAC-0867"/>
        <s v="MAC-0868"/>
        <s v="MAC-0869"/>
        <s v="MAC-0870"/>
        <s v="MAC-0871"/>
        <s v="MAC-0872"/>
        <s v="MAC-0873"/>
        <s v="MAC-0874"/>
        <s v="MAC-0875"/>
        <s v="MAC-0876"/>
        <s v="MAC-0877"/>
        <s v="MAC-0878"/>
        <s v="MAC-0879"/>
        <s v="MAC-0880"/>
        <s v="MAC-0881"/>
        <s v="MAC-0882"/>
        <s v="MAC-0883"/>
        <s v="MAC-0884"/>
        <s v="MAC-0885"/>
        <s v="MAC-0886"/>
        <s v="MAC-0887"/>
        <s v="MAC-0888"/>
        <s v="MAC-0889"/>
        <s v="MAC-0890"/>
        <s v="MAC-0891"/>
        <s v="MAC-0892"/>
        <s v="MAC-0893"/>
        <s v="MAC-0894"/>
        <s v="MAC-0895"/>
        <s v="MAC-0896"/>
        <s v="MAC-0897"/>
        <s v="MAC-0898"/>
        <s v="MAC-0899"/>
        <s v="MAC-0900"/>
        <s v="MAC-0901"/>
        <s v="MAC-0902"/>
        <s v="MAC-0903"/>
        <s v="MAC-0904"/>
        <s v="MAC-0905"/>
        <s v="MAC-0906"/>
        <s v="MAC-0907"/>
        <s v="MAC-0908"/>
        <s v="MAC-0909"/>
        <s v="MAC-0910"/>
        <s v="MAC-0911"/>
        <s v="MAC-0912"/>
        <s v="MAC-0913"/>
        <s v="MAC-0914"/>
        <s v="MAC-0915"/>
        <s v="MAC-0916"/>
        <s v="MAC-0917"/>
        <s v="MAC-0918"/>
        <s v="MAC-0919"/>
        <s v="MAC-0920"/>
        <s v="MAC-0921"/>
        <s v="MAC-0922"/>
        <s v="MAC-0923"/>
        <s v="MAC-0924"/>
        <s v="MAC-0925"/>
        <s v="MAC-0926"/>
        <s v="MAC-0927"/>
        <s v="MAC-0928"/>
        <s v="MAC-0929"/>
        <s v="MAC-0930"/>
        <s v="MAC-0931"/>
        <s v="MAC-0932"/>
        <s v="MAC-0933"/>
        <s v="MAC-0934"/>
        <s v="MAC-0935"/>
        <s v="MAC-0936"/>
        <s v="MAC-0937"/>
        <s v="MAC-0938"/>
        <s v="MAC-0939"/>
        <s v="MAC-0940"/>
        <s v="MAC-0941"/>
        <s v="MAC-0942"/>
        <s v="MAC-0943"/>
        <s v="MAC-0944"/>
        <s v="MAC-0945"/>
        <s v="MAC-0946"/>
        <s v="MAC-0947"/>
        <s v="MAC-0948"/>
        <s v="MAC-0949"/>
        <s v="MAC-0950"/>
        <s v="MAC-0951"/>
        <s v="MAC-0952"/>
        <s v="MAC-0953"/>
        <s v="MAC-0954"/>
        <s v="MAC-0955"/>
        <s v="MAC-0956"/>
        <s v="MAC-0957"/>
        <s v="MAC-0958"/>
        <s v="MAC-0959"/>
        <s v="MAC-0960"/>
        <s v="MAC-0961"/>
        <s v="MAC-0962"/>
        <s v="MAC-0963"/>
        <s v="MAC-0964"/>
        <s v="MAC-0965"/>
        <s v="MAC-0966"/>
        <s v="MAC-0967"/>
        <s v="MAC-0968"/>
        <s v="MAC-0969"/>
        <s v="MAC-0970"/>
        <s v="MAC-0971"/>
        <s v="MAC-0972"/>
        <s v="MAC-0973"/>
        <s v="MAC-0974"/>
        <s v="MAC-0975"/>
        <s v="MAC-0976"/>
        <s v="MAC-0977"/>
        <s v="MAC-0978"/>
        <s v="MAC-0979"/>
        <s v="MAC-0980"/>
        <s v="MAC-0981"/>
        <s v="MAC-0982"/>
        <s v="MAC-0983"/>
        <s v="MAC-0984"/>
        <s v="MAC-0985"/>
        <s v="MAC-0986"/>
        <s v="MAC-0987"/>
        <s v="MAC-0988"/>
        <s v="MAC-0989"/>
        <s v="MAC-0990"/>
        <s v="MAC-0991"/>
        <s v="MAC-0992"/>
        <s v="MAC-0993"/>
        <s v="MAC-0994"/>
        <s v="MAC-0995"/>
        <s v="MAC-0996"/>
        <s v="MAC-0997"/>
        <s v="MAC-0998"/>
        <s v="MAC-0999"/>
        <s v="MAC-1000"/>
        <m/>
      </sharedItems>
    </cacheField>
    <cacheField name="MachineType" numFmtId="0">
      <sharedItems containsBlank="1" count="6">
        <s v="Robot"/>
        <s v="Packaging"/>
        <s v="Press"/>
        <s v="CNC"/>
        <s v="Conveyor"/>
        <m/>
      </sharedItems>
    </cacheField>
    <cacheField name="ProductionLine" numFmtId="0">
      <sharedItems containsBlank="1" count="5">
        <s v="Line A"/>
        <s v="Line D"/>
        <s v="Line C"/>
        <s v="Line B"/>
        <m/>
      </sharedItems>
    </cacheField>
    <cacheField name="InstallationDate" numFmtId="0">
      <sharedItems containsNonDate="0" containsDate="1" containsString="0" containsBlank="1" minDate="2005-03-01T00:00:00" maxDate="2023-02-26T00:00:00"/>
    </cacheField>
    <cacheField name="MachineAge" numFmtId="0">
      <sharedItems containsString="0" containsBlank="1" containsNumber="1" containsInteger="1" minValue="1" maxValue="19" count="20">
        <n v="15"/>
        <n v="17"/>
        <n v="14"/>
        <n v="18"/>
        <n v="13"/>
        <n v="5"/>
        <n v="7"/>
        <n v="12"/>
        <n v="4"/>
        <n v="1"/>
        <n v="19"/>
        <n v="3"/>
        <n v="10"/>
        <n v="6"/>
        <n v="16"/>
        <n v="2"/>
        <n v="11"/>
        <n v="9"/>
        <n v="8"/>
        <m/>
      </sharedItems>
    </cacheField>
    <cacheField name="OperatingHours" numFmtId="0">
      <sharedItems containsString="0" containsBlank="1" containsNumber="1" containsInteger="1" minValue="3005" maxValue="94848"/>
    </cacheField>
    <cacheField name="LastMaintenanceDate" numFmtId="0">
      <sharedItems containsNonDate="0" containsDate="1" containsString="0" containsBlank="1" minDate="2023-07-20T00:00:00" maxDate="2024-02-25T00:00:00"/>
    </cacheField>
    <cacheField name="MaintenanceType" numFmtId="0">
      <sharedItems containsBlank="1" count="4">
        <s v="Corrective"/>
        <s v="Preventive"/>
        <s v="Predictive"/>
        <m/>
      </sharedItems>
    </cacheField>
    <cacheField name="MaintenanceInterval" numFmtId="0">
      <sharedItems containsString="0" containsBlank="1" containsNumber="1" containsInteger="1" minValue="15" maxValue="179"/>
    </cacheField>
    <cacheField name="TimeSinceLastMaintenance" numFmtId="0">
      <sharedItems containsString="0" containsBlank="1" containsNumber="1" containsInteger="1" minValue="1" maxValue="220"/>
    </cacheField>
    <cacheField name="FailureCount" numFmtId="0">
      <sharedItems containsString="0" containsBlank="1" containsNumber="1" containsInteger="1" minValue="0" maxValue="26538"/>
    </cacheField>
    <cacheField name="TimeToFailure" numFmtId="0">
      <sharedItems containsString="0" containsBlank="1" containsNumber="1" minValue="2.6867133921169644" maxValue="18646" count="942">
        <n v="408"/>
        <n v="662"/>
        <n v="875"/>
        <n v="555"/>
        <n v="4574"/>
        <n v="6879"/>
        <n v="640"/>
        <n v="3396"/>
        <n v="3863"/>
        <n v="323"/>
        <n v="223"/>
        <n v="7306"/>
        <n v="1222"/>
        <n v="5427"/>
        <n v="3546"/>
        <n v="116"/>
        <n v="12230"/>
        <n v="1990"/>
        <n v="764"/>
        <n v="9158"/>
        <n v="157"/>
        <n v="8436"/>
        <n v="7217"/>
        <n v="11922"/>
        <n v="1400"/>
        <n v="2426"/>
        <n v="1490"/>
        <n v="832"/>
        <n v="1956"/>
        <n v="10855"/>
        <n v="119"/>
        <n v="1771"/>
        <n v="341"/>
        <n v="2856"/>
        <n v="3519"/>
        <n v="3378"/>
        <n v="3277"/>
        <n v="5575"/>
        <n v="145"/>
        <n v="402"/>
        <n v="291"/>
        <n v="245"/>
        <n v="10999"/>
        <n v="2862"/>
        <n v="772"/>
        <n v="9651"/>
        <n v="2152"/>
        <n v="8022"/>
        <n v="353"/>
        <n v="194"/>
        <n v="1583"/>
        <n v="200"/>
        <n v="2816"/>
        <n v="12472"/>
        <n v="5313"/>
        <n v="5958"/>
        <n v="5605"/>
        <n v="15675"/>
        <n v="9126"/>
        <n v="2189"/>
        <n v="9345"/>
        <n v="1433"/>
        <n v="141"/>
        <n v="410"/>
        <n v="728"/>
        <n v="1221"/>
        <n v="350"/>
        <n v="2150"/>
        <n v="401"/>
        <n v="2011"/>
        <n v="1051"/>
        <n v="6166"/>
        <n v="7905"/>
        <n v="4902"/>
        <n v="1356"/>
        <n v="219"/>
        <n v="15110"/>
        <n v="10281"/>
        <n v="6563"/>
        <n v="12526"/>
        <n v="3495"/>
        <n v="101"/>
        <n v="7564"/>
        <n v="3598"/>
        <n v="3765"/>
        <n v="123"/>
        <n v="8475"/>
        <n v="7646"/>
        <n v="7236"/>
        <n v="6557"/>
        <n v="10705"/>
        <n v="228"/>
        <n v="1410"/>
        <n v="3682"/>
        <n v="2290"/>
        <n v="5591"/>
        <n v="423"/>
        <n v="10060"/>
        <n v="4982"/>
        <n v="6549"/>
        <n v="608"/>
        <n v="1290"/>
        <n v="8099"/>
        <n v="10419"/>
        <n v="5192"/>
        <n v="934"/>
        <n v="5836"/>
        <n v="409"/>
        <n v="6398"/>
        <n v="789"/>
        <n v="919"/>
        <n v="7078"/>
        <n v="2455"/>
        <n v="3164"/>
        <n v="9641"/>
        <n v="2589"/>
        <n v="12845"/>
        <n v="1035"/>
        <n v="3090"/>
        <n v="1530"/>
        <n v="4196"/>
        <n v="6856"/>
        <n v="14403"/>
        <n v="10678"/>
        <n v="1070"/>
        <n v="8286"/>
        <n v="455"/>
        <n v="6907"/>
        <n v="259"/>
        <n v="440"/>
        <n v="12060"/>
        <n v="5051"/>
        <n v="1677"/>
        <n v="2385"/>
        <n v="1065"/>
        <n v="7581"/>
        <n v="2872"/>
        <n v="10104"/>
        <n v="739"/>
        <n v="8263"/>
        <n v="5165"/>
        <n v="13261"/>
        <n v="5037"/>
        <n v="5084"/>
        <n v="540"/>
        <n v="717"/>
        <n v="4933"/>
        <n v="8412"/>
        <n v="342"/>
        <n v="1728"/>
        <n v="6252"/>
        <n v="778"/>
        <n v="1929"/>
        <n v="462"/>
        <n v="6356"/>
        <n v="1686"/>
        <n v="9085"/>
        <n v="10779"/>
        <n v="1351"/>
        <n v="436"/>
        <n v="795"/>
        <n v="4066"/>
        <n v="6481"/>
        <n v="4978"/>
        <n v="113"/>
        <n v="5425"/>
        <n v="6682"/>
        <n v="3805"/>
        <n v="10877"/>
        <n v="5854"/>
        <n v="967"/>
        <n v="9563"/>
        <n v="12950"/>
        <n v="5135"/>
        <n v="1860"/>
        <n v="114"/>
        <n v="2478"/>
        <n v="1934"/>
        <n v="7065"/>
        <n v="7413"/>
        <n v="8243"/>
        <n v="2880"/>
        <n v="10087"/>
        <n v="9547"/>
        <n v="5114"/>
        <n v="4784"/>
        <n v="8109"/>
        <n v="6991"/>
        <n v="10251"/>
        <n v="8515"/>
        <n v="5806"/>
        <n v="382"/>
        <n v="3423"/>
        <n v="9866"/>
        <n v="394"/>
        <n v="12981"/>
        <n v="383"/>
        <n v="1464"/>
        <n v="5890"/>
        <n v="7968"/>
        <n v="7294"/>
        <n v="12570"/>
        <n v="5900"/>
        <n v="14064"/>
        <n v="6713"/>
        <n v="549"/>
        <n v="246"/>
        <n v="6579"/>
        <n v="161"/>
        <n v="1487"/>
        <n v="2665"/>
        <n v="2007"/>
        <n v="1603"/>
        <n v="7786"/>
        <n v="11325"/>
        <n v="7757"/>
        <n v="4958"/>
        <n v="9895"/>
        <n v="13538"/>
        <n v="1000"/>
        <n v="1039"/>
        <n v="3217"/>
        <n v="11545"/>
        <n v="564"/>
        <n v="1194"/>
        <n v="5588"/>
        <n v="11239"/>
        <n v="7261"/>
        <n v="2617"/>
        <n v="9137"/>
        <n v="5812"/>
        <n v="2096"/>
        <n v="6302"/>
        <n v="2531"/>
        <n v="1391"/>
        <n v="8780"/>
        <n v="13041"/>
        <n v="10246"/>
        <n v="11195"/>
        <n v="4344"/>
        <n v="2217"/>
        <n v="136"/>
        <n v="705"/>
        <n v="4138"/>
        <n v="368"/>
        <n v="3050"/>
        <n v="14186"/>
        <n v="4366"/>
        <n v="270"/>
        <n v="6761"/>
        <n v="467"/>
        <n v="3071"/>
        <n v="1337"/>
        <n v="175"/>
        <n v="189"/>
        <n v="8313"/>
        <n v="8995"/>
        <n v="2077"/>
        <n v="4281"/>
        <n v="917"/>
        <n v="8595"/>
        <n v="621"/>
        <n v="4077"/>
        <n v="14240"/>
        <n v="7737"/>
        <n v="3703"/>
        <n v="374"/>
        <n v="1143"/>
        <n v="1355"/>
        <n v="480"/>
        <n v="3718"/>
        <n v="8318"/>
        <n v="7756"/>
        <n v="3210"/>
        <n v="4194"/>
        <n v="370"/>
        <n v="14800"/>
        <n v="249"/>
        <n v="9426"/>
        <n v="11259"/>
        <n v="2318"/>
        <n v="422"/>
        <n v="134"/>
        <n v="791"/>
        <n v="3086"/>
        <n v="3714"/>
        <n v="1198"/>
        <n v="9212"/>
        <n v="169"/>
        <n v="1511"/>
        <n v="4716"/>
        <n v="278"/>
        <n v="1078"/>
        <n v="5060"/>
        <n v="7839"/>
        <n v="7011"/>
        <n v="264"/>
        <n v="597"/>
        <n v="8979"/>
        <n v="11075"/>
        <n v="13619"/>
        <n v="8333"/>
        <n v="9819"/>
        <n v="8797"/>
        <n v="182"/>
        <n v="4468"/>
        <n v="5924"/>
        <n v="6138"/>
        <n v="1167"/>
        <n v="2226"/>
        <n v="12705"/>
        <n v="1565"/>
        <n v="4923"/>
        <n v="251"/>
        <n v="118"/>
        <n v="8525"/>
        <n v="10828"/>
        <n v="5741"/>
        <n v="12985"/>
        <n v="982"/>
        <n v="994"/>
        <n v="577"/>
        <n v="5027"/>
        <n v="5038"/>
        <n v="9111"/>
        <n v="1053"/>
        <n v="8086"/>
        <n v="1640"/>
        <n v="12404"/>
        <n v="9773"/>
        <n v="6952"/>
        <n v="314"/>
        <n v="9571"/>
        <n v="7591"/>
        <n v="2650"/>
        <n v="432"/>
        <n v="11774"/>
        <n v="2626"/>
        <n v="6551"/>
        <n v="844"/>
        <n v="603"/>
        <n v="303"/>
        <n v="1488"/>
        <n v="181"/>
        <n v="7371"/>
        <n v="5185"/>
        <n v="173"/>
        <n v="635"/>
        <n v="4652"/>
        <n v="5505"/>
        <n v="11938"/>
        <n v="11418"/>
        <n v="12082"/>
        <n v="1982"/>
        <n v="4224"/>
        <n v="10381"/>
        <n v="2093"/>
        <n v="3472"/>
        <n v="10467"/>
        <n v="5302"/>
        <n v="8804"/>
        <n v="7331"/>
        <n v="2196"/>
        <n v="10602"/>
        <n v="146"/>
        <n v="7238"/>
        <n v="1556"/>
        <n v="7365"/>
        <n v="13779"/>
        <n v="14377"/>
        <n v="8934"/>
        <n v="143"/>
        <n v="13034"/>
        <n v="3122"/>
        <n v="657"/>
        <n v="700"/>
        <n v="7019"/>
        <n v="128"/>
        <n v="10696"/>
        <n v="130"/>
        <n v="6523"/>
        <n v="1328"/>
        <n v="3343"/>
        <n v="12139"/>
        <n v="545"/>
        <n v="9268"/>
        <n v="11950"/>
        <n v="2379"/>
        <n v="5305"/>
        <n v="280"/>
        <n v="470"/>
        <n v="12915"/>
        <n v="453"/>
        <n v="767"/>
        <n v="471"/>
        <n v="2486"/>
        <n v="3625"/>
        <n v="10616"/>
        <n v="2018"/>
        <n v="5512"/>
        <n v="1538"/>
        <n v="9039"/>
        <n v="5992"/>
        <n v="1331"/>
        <n v="5950"/>
        <n v="6970"/>
        <n v="989"/>
        <n v="2695"/>
        <n v="2839"/>
        <n v="6676"/>
        <n v="14307"/>
        <n v="8695"/>
        <n v="7695"/>
        <n v="3079"/>
        <n v="1507"/>
        <n v="547"/>
        <n v="7563"/>
        <n v="9180"/>
        <n v="8373"/>
        <n v="9514"/>
        <n v="1664"/>
        <n v="155"/>
        <n v="4487"/>
        <n v="7933"/>
        <n v="7774"/>
        <n v="9195"/>
        <n v="9603"/>
        <n v="13343"/>
        <n v="222"/>
        <n v="486"/>
        <n v="13199"/>
        <n v="3239"/>
        <n v="9491"/>
        <n v="532"/>
        <n v="10299"/>
        <n v="8351"/>
        <n v="677"/>
        <n v="3317"/>
        <n v="1178"/>
        <n v="232"/>
        <n v="10561"/>
        <n v="1615"/>
        <n v="3777"/>
        <n v="4069"/>
        <n v="8429"/>
        <n v="5535"/>
        <n v="3763"/>
        <n v="387"/>
        <n v="8722"/>
        <n v="1833"/>
        <n v="3580"/>
        <n v="7741"/>
        <n v="2314"/>
        <n v="356"/>
        <n v="892"/>
        <n v="392"/>
        <n v="4409"/>
        <n v="4733"/>
        <n v="221"/>
        <n v="1948"/>
        <n v="8535"/>
        <n v="4779"/>
        <n v="11111"/>
        <n v="13102"/>
        <n v="1840"/>
        <n v="2191"/>
        <n v="4897"/>
        <n v="874"/>
        <n v="6070"/>
        <n v="5872"/>
        <n v="3661"/>
        <n v="7033"/>
        <n v="5725"/>
        <n v="12142"/>
        <n v="5381"/>
        <n v="476"/>
        <n v="1877"/>
        <n v="1330"/>
        <n v="458"/>
        <n v="6358"/>
        <n v="1429"/>
        <n v="3640"/>
        <n v="2623"/>
        <n v="533"/>
        <n v="809"/>
        <n v="7527"/>
        <n v="966"/>
        <n v="12159"/>
        <n v="15109"/>
        <n v="332"/>
        <n v="163"/>
        <n v="9094"/>
        <n v="6337"/>
        <n v="12102"/>
        <n v="7099"/>
        <n v="428"/>
        <n v="3627"/>
        <n v="1364"/>
        <n v="4047"/>
        <n v="9791"/>
        <n v="6941"/>
        <n v="14243"/>
        <n v="3571"/>
        <n v="327"/>
        <n v="14481"/>
        <n v="4074"/>
        <n v="6213"/>
        <n v="1441"/>
        <n v="11182"/>
        <n v="301"/>
        <n v="645"/>
        <n v="1192"/>
        <n v="1909"/>
        <n v="3475"/>
        <n v="861"/>
        <n v="6721"/>
        <n v="7005"/>
        <n v="10206"/>
        <n v="9458"/>
        <n v="447"/>
        <n v="1595"/>
        <n v="320"/>
        <n v="5819"/>
        <n v="2014"/>
        <n v="1824"/>
        <n v="1858"/>
        <n v="12239"/>
        <n v="9100"/>
        <n v="1496"/>
        <n v="11421"/>
        <n v="12782"/>
        <n v="7461"/>
        <n v="12684"/>
        <n v="11655"/>
        <n v="5767"/>
        <n v="6210"/>
        <n v="195"/>
        <n v="4744"/>
        <n v="8635"/>
        <n v="634"/>
        <n v="405"/>
        <n v="4304"/>
        <n v="6338"/>
        <n v="8332"/>
        <n v="7240"/>
        <n v="9707"/>
        <n v="6026"/>
        <n v="3326"/>
        <n v="2161"/>
        <n v="7846"/>
        <n v="404"/>
        <n v="4821"/>
        <n v="6658"/>
        <n v="475"/>
        <n v="7035"/>
        <n v="7571"/>
        <n v="619"/>
        <n v="960"/>
        <n v="8482"/>
        <n v="17070"/>
        <n v="720"/>
        <n v="817"/>
        <n v="837"/>
        <n v="12095"/>
        <n v="5864"/>
        <n v="7137"/>
        <n v="5984"/>
        <n v="9990"/>
        <n v="680"/>
        <n v="658"/>
        <n v="14929"/>
        <n v="12827"/>
        <n v="5753"/>
        <n v="8699"/>
        <n v="209"/>
        <n v="6233"/>
        <n v="135"/>
        <n v="1540"/>
        <n v="1777"/>
        <n v="12616"/>
        <n v="3881"/>
        <n v="6666"/>
        <n v="5477"/>
        <n v="7285"/>
        <n v="14239"/>
        <n v="6530"/>
        <n v="9231"/>
        <n v="6354"/>
        <n v="943"/>
        <n v="6290"/>
        <n v="5993"/>
        <n v="8696"/>
        <n v="8942"/>
        <n v="10908"/>
        <n v="9203"/>
        <n v="11945"/>
        <n v="7912"/>
        <n v="6789"/>
        <n v="102"/>
        <n v="1887"/>
        <n v="12465"/>
        <n v="13386"/>
        <n v="13060"/>
        <n v="3011"/>
        <n v="751"/>
        <n v="10241"/>
        <n v="691"/>
        <n v="284"/>
        <n v="9833"/>
        <n v="5004"/>
        <n v="1234"/>
        <n v="8158"/>
        <n v="5882"/>
        <n v="1312"/>
        <n v="1390"/>
        <n v="5549"/>
        <n v="1512"/>
        <n v="6588"/>
        <n v="1825"/>
        <n v="1547"/>
        <n v="5228"/>
        <n v="2200"/>
        <n v="9043"/>
        <n v="2085"/>
        <n v="1559"/>
        <n v="472"/>
        <n v="399"/>
        <n v="10393"/>
        <n v="11287"/>
        <n v="6331"/>
        <n v="5953"/>
        <n v="1861"/>
        <n v="752"/>
        <n v="12521"/>
        <n v="8666"/>
        <n v="7364"/>
        <n v="2733"/>
        <n v="1584"/>
        <n v="14616"/>
        <n v="7090"/>
        <n v="1633"/>
        <n v="285"/>
        <n v="4918"/>
        <n v="7972"/>
        <n v="1081"/>
        <n v="1694"/>
        <n v="11164"/>
        <n v="2016"/>
        <n v="7858"/>
        <n v="4341"/>
        <n v="266"/>
        <n v="1811"/>
        <n v="5896"/>
        <n v="3290"/>
        <n v="530"/>
        <n v="8905"/>
        <n v="6330"/>
        <n v="11673"/>
        <n v="9442"/>
        <n v="13504"/>
        <n v="8626"/>
        <n v="8576"/>
        <n v="6690"/>
        <n v="9234"/>
        <n v="13998"/>
        <n v="497"/>
        <n v="288"/>
        <n v="6292"/>
        <n v="241"/>
        <n v="6555"/>
        <n v="1010"/>
        <n v="579"/>
        <n v="9914"/>
        <n v="4221"/>
        <n v="8032"/>
        <n v="822"/>
        <n v="6911"/>
        <n v="11145"/>
        <n v="6431"/>
        <n v="8606"/>
        <n v="5589"/>
        <n v="1689"/>
        <n v="213"/>
        <n v="3299"/>
        <n v="1043"/>
        <n v="13969"/>
        <n v="212"/>
        <n v="2581"/>
        <n v="5410"/>
        <n v="5146"/>
        <n v="3285"/>
        <n v="236"/>
        <n v="968"/>
        <n v="133"/>
        <n v="9928"/>
        <n v="1026"/>
        <n v="6122"/>
        <n v="2205"/>
        <n v="6003"/>
        <n v="8988"/>
        <n v="7332"/>
        <n v="5668"/>
        <n v="12923"/>
        <n v="4357"/>
        <n v="7537"/>
        <n v="3203"/>
        <n v="6494"/>
        <n v="3728"/>
        <n v="5692"/>
        <n v="9569"/>
        <n v="14631"/>
        <n v="11215"/>
        <n v="346"/>
        <n v="3018"/>
        <n v="5600"/>
        <n v="224"/>
        <n v="5008"/>
        <n v="14312"/>
        <n v="4285"/>
        <n v="2084"/>
        <n v="7010"/>
        <n v="7203"/>
        <n v="359"/>
        <n v="211"/>
        <n v="2677"/>
        <n v="477"/>
        <n v="8469"/>
        <n v="606"/>
        <n v="2683"/>
        <n v="403"/>
        <n v="5150"/>
        <n v="10747"/>
        <n v="1773"/>
        <n v="5375"/>
        <n v="1020"/>
        <n v="206"/>
        <n v="10350"/>
        <n v="5181"/>
        <n v="6535"/>
        <n v="459"/>
        <n v="406"/>
        <n v="1110"/>
        <n v="4782"/>
        <n v="13850"/>
        <n v="1867"/>
        <n v="343"/>
        <n v="3883"/>
        <n v="4214"/>
        <n v="1057"/>
        <n v="7487"/>
        <n v="4279"/>
        <n v="11973"/>
        <n v="2388"/>
        <n v="1650"/>
        <n v="4160"/>
        <n v="1476"/>
        <n v="9032"/>
        <n v="4514"/>
        <n v="12272"/>
        <n v="111"/>
        <n v="1042"/>
        <n v="3167"/>
        <n v="11628"/>
        <n v="337"/>
        <n v="8614"/>
        <n v="11049"/>
        <n v="1038"/>
        <n v="4863"/>
        <n v="10334"/>
        <n v="1963"/>
        <n v="3094"/>
        <n v="866"/>
        <n v="10283"/>
        <n v="1729"/>
        <n v="1068"/>
        <n v="9218"/>
        <n v="10156"/>
        <n v="3149"/>
        <n v="2054"/>
        <n v="2739"/>
        <n v="2117"/>
        <n v="6770"/>
        <n v="4360"/>
        <n v="7554"/>
        <n v="18646"/>
        <n v="9966"/>
        <n v="6539"/>
        <n v="10604"/>
        <n v="7263"/>
        <n v="1047"/>
        <n v="649"/>
        <n v="537"/>
        <n v="9902"/>
        <n v="1120"/>
        <n v="1029"/>
        <n v="853"/>
        <n v="7541"/>
        <n v="6074"/>
        <n v="9587"/>
        <n v="391"/>
        <n v="386"/>
        <n v="3774"/>
        <n v="269"/>
        <n v="9525"/>
        <n v="4566"/>
        <n v="5080"/>
        <n v="6464"/>
        <n v="105"/>
        <n v="2727"/>
        <n v="13489"/>
        <n v="8829"/>
        <n v="12682"/>
        <n v="891"/>
        <n v="10765"/>
        <n v="12934"/>
        <n v="7304"/>
        <n v="5691"/>
        <n v="9910"/>
        <n v="492"/>
        <n v="11331"/>
        <n v="7356"/>
        <n v="2220"/>
        <n v="306"/>
        <n v="15534"/>
        <n v="13141"/>
        <n v="293"/>
        <n v="8215"/>
        <n v="9377"/>
        <n v="484"/>
        <n v="10746"/>
        <n v="3818"/>
        <n v="12940"/>
        <n v="1292"/>
        <n v="2045"/>
        <n v="592"/>
        <n v="2079"/>
        <n v="2694"/>
        <n v="7051"/>
        <n v="7348"/>
        <n v="8679"/>
        <n v="2448"/>
        <n v="2003"/>
        <n v="12983"/>
        <n v="13725"/>
        <n v="8157"/>
        <n v="479"/>
        <n v="3542"/>
        <n v="3063"/>
        <n v="6569"/>
        <n v="2412"/>
        <n v="8516"/>
        <n v="7180"/>
        <n v="5537"/>
        <n v="4373"/>
        <n v="3833"/>
        <n v="491"/>
        <n v="1419"/>
        <n v="4165"/>
        <n v="1363"/>
        <n v="11410"/>
        <n v="187"/>
        <n v="164"/>
        <n v="9896"/>
        <n v="782"/>
        <n v="435"/>
        <n v="7522"/>
        <n v="1268"/>
        <n v="5371"/>
        <n v="3375"/>
        <n v="2505"/>
        <n v="3997"/>
        <n v="6287"/>
        <n v="3978"/>
        <n v="10546"/>
        <n v="15598"/>
        <n v="756"/>
        <n v="4916"/>
        <n v="4352"/>
        <n v="5719"/>
        <n v="5686"/>
        <n v="354"/>
        <n v="273"/>
        <n v="846"/>
        <n v="9119"/>
        <n v="1073"/>
        <n v="328"/>
        <n v="5015"/>
        <n v="2775"/>
        <n v="10112"/>
        <n v="1413"/>
        <n v="2931"/>
        <n v="8546"/>
        <n v="6256"/>
        <n v="7360"/>
        <n v="8643"/>
        <n v="3889"/>
        <n v="2916"/>
        <n v="362"/>
        <n v="5703"/>
        <n v="12021"/>
        <n v="646"/>
        <n v="584"/>
        <n v="6558"/>
        <n v="5997"/>
        <n v="4414"/>
        <n v="10355"/>
        <n v="174"/>
        <n v="9561"/>
        <n v="4905"/>
        <n v="6963"/>
        <n v="481"/>
        <n v="1087"/>
        <n v="4313"/>
        <n v="6380"/>
        <n v="313"/>
        <n v="13056"/>
        <n v="2754"/>
        <n v="7427"/>
        <n v="9826"/>
        <n v="439"/>
        <n v="125"/>
        <n v="5306"/>
        <n v="964"/>
        <n v="9538"/>
        <n v="10304"/>
        <n v="952"/>
        <n v="2749"/>
        <n v="5352"/>
        <n v="9786"/>
        <n v="8720"/>
        <n v="3636"/>
        <n v="1870"/>
        <n v="9660"/>
        <n v="5842"/>
        <n v="15190"/>
        <n v="7771"/>
        <n v="4528"/>
        <n v="1804"/>
        <n v="10516"/>
        <n v="8078"/>
        <n v="2.6867133921169644"/>
        <m/>
      </sharedItems>
      <fieldGroup base="11">
        <rangePr autoStart="0" autoEnd="0" startNum="0" endNum="19000" groupInterval="1000"/>
        <groupItems count="21">
          <s v="&lt;0 or (blank)"/>
          <s v="0-1000"/>
          <s v="1000-2000"/>
          <s v="2000-3000"/>
          <s v="3000-4000"/>
          <s v="4000-5000"/>
          <s v="5000-6000"/>
          <s v="6000-7000"/>
          <s v="7000-8000"/>
          <s v="8000-9000"/>
          <s v="9000-10000"/>
          <s v="10000-11000"/>
          <s v="11000-12000"/>
          <s v="12000-13000"/>
          <s v="13000-14000"/>
          <s v="14000-15000"/>
          <s v="15000-16000"/>
          <s v="16000-17000"/>
          <s v="17000-18000"/>
          <s v="18000-19000"/>
          <s v="&gt;19000"/>
        </groupItems>
      </fieldGroup>
    </cacheField>
    <cacheField name="MTBF_hours" numFmtId="0">
      <sharedItems containsString="0" containsBlank="1" containsNumber="1" containsInteger="1" minValue="5000" maxValue="94620"/>
    </cacheField>
    <cacheField name="MTTR_hours" numFmtId="0">
      <sharedItems containsString="0" containsBlank="1" containsNumber="1" containsInteger="1" minValue="27" maxValue="334"/>
    </cacheField>
    <cacheField name="DowntimeDuration_hours" numFmtId="0">
      <sharedItems containsString="0" containsBlank="1" containsNumber="1" containsInteger="1" minValue="0" maxValue="56443"/>
    </cacheField>
    <cacheField name="DowntimeCost_USD" numFmtId="0">
      <sharedItems containsString="0" containsBlank="1" containsNumber="1" containsInteger="1" minValue="0" maxValue="264840856"/>
    </cacheField>
    <cacheField name="RepairCost_USD" numFmtId="0">
      <sharedItems containsString="0" containsBlank="1" containsNumber="1" containsInteger="1" minValue="9370" maxValue="5500558"/>
    </cacheField>
    <cacheField name="SparePartCost_USD" numFmtId="0">
      <sharedItems containsString="0" containsBlank="1" containsNumber="1" containsInteger="1" minValue="6243" maxValue="1490176"/>
    </cacheField>
    <cacheField name="TotalMaintenanceCost_USD" numFmtId="0">
      <sharedItems containsString="0" containsBlank="1" containsNumber="1" containsInteger="1" minValue="43419" maxValue="267388268"/>
    </cacheField>
    <cacheField name="ProductionLoss_units" numFmtId="0">
      <sharedItems containsString="0" containsBlank="1" containsNumber="1" containsInteger="1" minValue="0" maxValue="270924"/>
    </cacheField>
    <cacheField name="FailureSeverity" numFmtId="0">
      <sharedItems containsBlank="1" containsMixedTypes="1" containsNumber="1" containsInteger="1" minValue="1" maxValue="10"/>
    </cacheField>
    <cacheField name="failure prob %" numFmtId="0">
      <sharedItems containsString="0" containsBlank="1" containsNumber="1" minValue="7.5363629512397313E-4" maxValue="3.7304996608636669E-2"/>
    </cacheField>
    <cacheField name="FailureProbability_%" numFmtId="0">
      <sharedItems containsString="0" containsBlank="1" containsNumber="1" containsInteger="1" minValue="20" maxValue="990"/>
    </cacheField>
    <cacheField name="RiskScore" numFmtId="0">
      <sharedItems containsString="0" containsBlank="1" containsNumber="1" containsInteger="1" minValue="2" maxValue="891"/>
    </cacheField>
    <cacheField name="CriticalityLevel" numFmtId="0">
      <sharedItems containsBlank="1" count="4">
        <s v="Medium"/>
        <s v="Low"/>
        <s v="High"/>
        <m/>
      </sharedItems>
    </cacheField>
    <cacheField name="ConditionMonitoringScore" numFmtId="0">
      <sharedItems containsString="0" containsBlank="1" containsNumber="1" containsInteger="1" minValue="0" maxValue="1000"/>
    </cacheField>
    <cacheField name="EnergyConsumptionIncrease_%" numFmtId="0">
      <sharedItems containsString="0" containsBlank="1" containsNumber="1" containsInteger="1" minValue="14" maxValue="323"/>
    </cacheField>
    <cacheField name="EnvironmentalImpactScore" numFmtId="0">
      <sharedItems containsString="0" containsBlank="1" containsNumber="1" containsInteger="1" minValue="1" maxValue="5"/>
    </cacheField>
  </cacheFields>
  <extLst>
    <ext xmlns:x14="http://schemas.microsoft.com/office/spreadsheetml/2009/9/main" uri="{725AE2AE-9491-48be-B2B4-4EB974FC3084}">
      <x14:pivotCacheDefinition pivotCacheId="559057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15"/>
    <x v="0"/>
    <x v="0"/>
    <x v="0"/>
    <x v="0"/>
    <x v="0"/>
    <n v="124"/>
    <n v="408"/>
    <n v="5000"/>
    <n v="308"/>
    <n v="38239"/>
    <n v="114717422"/>
    <n v="2189631"/>
    <n v="482545"/>
    <n v="117389599"/>
    <n v="118541"/>
    <n v="6"/>
    <n v="2.6867133921169642E-2"/>
    <n v="713"/>
    <x v="0"/>
    <s v="Medium"/>
    <x v="0"/>
    <n v="202"/>
    <n v="2"/>
    <n v="3000.011035853448"/>
    <n v="358"/>
    <n v="408"/>
    <s v="xbar"/>
    <n v="267.23899999999998"/>
    <n v="60.841423948220061"/>
    <x v="0"/>
  </r>
  <r>
    <x v="1"/>
    <x v="1"/>
    <x v="1"/>
    <x v="1"/>
    <n v="17"/>
    <x v="1"/>
    <x v="1"/>
    <x v="0"/>
    <x v="1"/>
    <x v="1"/>
    <n v="29"/>
    <n v="662"/>
    <n v="20703"/>
    <n v="189"/>
    <n v="5485"/>
    <n v="16455323"/>
    <n v="1216215"/>
    <n v="26821"/>
    <n v="17939747"/>
    <n v="26328"/>
    <n v="4"/>
    <n v="2.1252543522496042E-2"/>
    <n v="564"/>
    <x v="1"/>
    <s v="Medium"/>
    <x v="1"/>
    <n v="153"/>
    <n v="1"/>
    <n v="3000.0588878760254"/>
    <n v="511"/>
    <n v="662"/>
    <s v="s"/>
    <n v="194.07891824076486"/>
    <n v="44.983818770226534"/>
    <x v="0"/>
  </r>
  <r>
    <x v="2"/>
    <x v="2"/>
    <x v="1"/>
    <x v="2"/>
    <n v="14"/>
    <x v="2"/>
    <x v="2"/>
    <x v="0"/>
    <x v="2"/>
    <x v="2"/>
    <n v="26"/>
    <n v="875"/>
    <n v="16813"/>
    <n v="98"/>
    <n v="2537"/>
    <n v="7610107"/>
    <n v="171263"/>
    <n v="92516"/>
    <n v="7873885"/>
    <n v="3297"/>
    <n v="1"/>
    <n v="2.2496043409450599E-2"/>
    <n v="597"/>
    <x v="2"/>
    <s v="Medium"/>
    <x v="2"/>
    <n v="176"/>
    <n v="4"/>
    <n v="2999.648009459992"/>
    <n v="444"/>
    <n v="875"/>
    <s v="n"/>
    <n v="1000"/>
    <n v="52.427184466019419"/>
    <x v="0"/>
  </r>
  <r>
    <x v="3"/>
    <x v="1"/>
    <x v="2"/>
    <x v="3"/>
    <n v="18"/>
    <x v="3"/>
    <x v="3"/>
    <x v="0"/>
    <x v="3"/>
    <x v="3"/>
    <n v="19"/>
    <n v="555"/>
    <n v="38362"/>
    <n v="235"/>
    <n v="4474"/>
    <n v="13423367"/>
    <n v="2694598"/>
    <n v="1195864"/>
    <n v="17313829"/>
    <n v="15660"/>
    <n v="9"/>
    <n v="2.5435224960434096E-2"/>
    <n v="675"/>
    <x v="3"/>
    <s v="Medium"/>
    <x v="3"/>
    <n v="186"/>
    <n v="5"/>
    <n v="3000.3055431381313"/>
    <n v="429"/>
    <n v="555"/>
    <m/>
    <m/>
    <n v="55.663430420711975"/>
    <x v="0"/>
  </r>
  <r>
    <x v="4"/>
    <x v="3"/>
    <x v="1"/>
    <x v="4"/>
    <n v="13"/>
    <x v="4"/>
    <x v="4"/>
    <x v="1"/>
    <x v="4"/>
    <x v="4"/>
    <n v="10"/>
    <n v="4574"/>
    <n v="50595"/>
    <n v="101"/>
    <n v="1013"/>
    <n v="1012898"/>
    <n v="1320994"/>
    <n v="786309"/>
    <n v="3120201"/>
    <n v="4355"/>
    <n v="7"/>
    <n v="2.0913407189690255E-2"/>
    <n v="555"/>
    <x v="4"/>
    <s v="Low"/>
    <x v="4"/>
    <n v="155"/>
    <n v="2"/>
    <n v="999.89930898321813"/>
    <n v="509"/>
    <n v="4574"/>
    <s v="x"/>
    <n v="385.25"/>
    <n v="45.631067961165051"/>
    <x v="0"/>
  </r>
  <r>
    <x v="5"/>
    <x v="3"/>
    <x v="1"/>
    <x v="5"/>
    <n v="5"/>
    <x v="5"/>
    <x v="5"/>
    <x v="2"/>
    <x v="5"/>
    <x v="5"/>
    <n v="2"/>
    <n v="6879"/>
    <n v="58514"/>
    <n v="168"/>
    <n v="337"/>
    <n v="1010886"/>
    <n v="1683595"/>
    <n v="367793"/>
    <n v="3062274"/>
    <n v="741"/>
    <n v="7"/>
    <n v="1.2774135202351345E-2"/>
    <n v="339"/>
    <x v="5"/>
    <s v="Medium"/>
    <x v="5"/>
    <n v="104"/>
    <n v="3"/>
    <n v="2999.6617210682493"/>
    <n v="712"/>
    <n v="6879"/>
    <m/>
    <m/>
    <n v="29.126213592233007"/>
    <x v="1"/>
  </r>
  <r>
    <x v="6"/>
    <x v="4"/>
    <x v="2"/>
    <x v="6"/>
    <n v="7"/>
    <x v="6"/>
    <x v="6"/>
    <x v="0"/>
    <x v="6"/>
    <x v="6"/>
    <n v="9"/>
    <n v="640"/>
    <n v="40655"/>
    <n v="105"/>
    <n v="948"/>
    <n v="2844061"/>
    <n v="1386561"/>
    <n v="787048"/>
    <n v="501767"/>
    <n v="1422"/>
    <n v="7"/>
    <n v="1.9293089155173714E-2"/>
    <n v="512"/>
    <x v="6"/>
    <s v="Medium"/>
    <x v="6"/>
    <n v="160"/>
    <n v="3"/>
    <n v="3000.0643459915614"/>
    <n v="541"/>
    <n v="640"/>
    <s v="t"/>
    <n v="0.6080567692241633"/>
    <n v="47.249190938511326"/>
    <x v="0"/>
  </r>
  <r>
    <x v="7"/>
    <x v="0"/>
    <x v="1"/>
    <x v="7"/>
    <n v="12"/>
    <x v="7"/>
    <x v="7"/>
    <x v="1"/>
    <x v="7"/>
    <x v="7"/>
    <n v="14"/>
    <n v="3396"/>
    <n v="40728"/>
    <n v="140"/>
    <n v="1958"/>
    <n v="5874502"/>
    <n v="1642487"/>
    <n v="59819"/>
    <n v="8115179"/>
    <n v="7049"/>
    <n v="9"/>
    <n v="2.3701861481648955E-2"/>
    <n v="629"/>
    <x v="7"/>
    <s v="Medium"/>
    <x v="7"/>
    <n v="192"/>
    <n v="4"/>
    <n v="3000.2563840653729"/>
    <n v="405"/>
    <n v="3396"/>
    <m/>
    <m/>
    <n v="57.605177993527512"/>
    <x v="0"/>
  </r>
  <r>
    <x v="8"/>
    <x v="3"/>
    <x v="3"/>
    <x v="5"/>
    <n v="5"/>
    <x v="8"/>
    <x v="8"/>
    <x v="2"/>
    <x v="8"/>
    <x v="8"/>
    <n v="4"/>
    <n v="3863"/>
    <n v="44811"/>
    <n v="125"/>
    <n v="500"/>
    <n v="499994"/>
    <n v="156471"/>
    <n v="99725"/>
    <n v="75619"/>
    <n v="2299"/>
    <n v="1"/>
    <n v="1.9368452784686109E-2"/>
    <n v="514"/>
    <x v="8"/>
    <s v="Low"/>
    <x v="8"/>
    <n v="173"/>
    <n v="2"/>
    <n v="999.98800000000006"/>
    <n v="522"/>
    <n v="3863"/>
    <s v="df"/>
    <n v="999"/>
    <n v="51.456310679611647"/>
    <x v="0"/>
  </r>
  <r>
    <x v="9"/>
    <x v="3"/>
    <x v="1"/>
    <x v="1"/>
    <n v="17"/>
    <x v="9"/>
    <x v="7"/>
    <x v="0"/>
    <x v="9"/>
    <x v="7"/>
    <n v="125"/>
    <n v="323"/>
    <n v="5000"/>
    <n v="305"/>
    <n v="38102"/>
    <n v="114306936"/>
    <n v="1323933"/>
    <n v="315868"/>
    <n v="115946737"/>
    <n v="49533"/>
    <n v="3"/>
    <n v="2.9391815509834954E-2"/>
    <n v="780"/>
    <x v="9"/>
    <s v="Medium"/>
    <x v="9"/>
    <n v="235"/>
    <n v="2"/>
    <n v="3000.0245656395991"/>
    <n v="278"/>
    <n v="323"/>
    <m/>
    <m/>
    <n v="71.52103559870551"/>
    <x v="0"/>
  </r>
  <r>
    <x v="10"/>
    <x v="4"/>
    <x v="1"/>
    <x v="1"/>
    <n v="17"/>
    <x v="10"/>
    <x v="9"/>
    <x v="0"/>
    <x v="10"/>
    <x v="9"/>
    <n v="128"/>
    <n v="223"/>
    <n v="5000"/>
    <n v="217"/>
    <n v="27751"/>
    <n v="138754388"/>
    <n v="793658"/>
    <n v="363345"/>
    <n v="139911391"/>
    <n v="77702"/>
    <n v="3"/>
    <n v="2.7922224734343207E-2"/>
    <n v="741"/>
    <x v="10"/>
    <s v="High"/>
    <x v="10"/>
    <n v="221"/>
    <n v="4"/>
    <n v="4999.9779467406579"/>
    <n v="306"/>
    <n v="223"/>
    <s v="P(X&gt;x)"/>
    <n v="0.2716440155761109"/>
    <n v="66.990291262135926"/>
    <x v="0"/>
  </r>
  <r>
    <x v="11"/>
    <x v="0"/>
    <x v="1"/>
    <x v="6"/>
    <n v="7"/>
    <x v="11"/>
    <x v="10"/>
    <x v="0"/>
    <x v="11"/>
    <x v="10"/>
    <n v="6"/>
    <n v="7306"/>
    <n v="55045"/>
    <n v="130"/>
    <n v="780"/>
    <n v="3901038"/>
    <n v="2197072"/>
    <n v="682147"/>
    <n v="6780257"/>
    <n v="1950"/>
    <n v="9"/>
    <n v="1.1832089833446378E-2"/>
    <n v="314"/>
    <x v="11"/>
    <s v="High"/>
    <x v="11"/>
    <n v="113"/>
    <n v="2"/>
    <n v="5001.330769230769"/>
    <n v="716"/>
    <n v="7306"/>
    <m/>
    <m/>
    <n v="32.038834951456316"/>
    <x v="1"/>
  </r>
  <r>
    <x v="12"/>
    <x v="2"/>
    <x v="1"/>
    <x v="1"/>
    <n v="17"/>
    <x v="12"/>
    <x v="11"/>
    <x v="1"/>
    <x v="12"/>
    <x v="11"/>
    <n v="37"/>
    <n v="1222"/>
    <n v="13764"/>
    <n v="259"/>
    <n v="9586"/>
    <n v="47929564"/>
    <n v="1383384"/>
    <n v="342609"/>
    <n v="49655557"/>
    <n v="19171"/>
    <n v="3"/>
    <n v="2.1855452558595223E-2"/>
    <n v="580"/>
    <x v="12"/>
    <s v="High"/>
    <x v="12"/>
    <n v="183"/>
    <n v="4"/>
    <n v="4999.9545170039637"/>
    <n v="479"/>
    <n v="1222"/>
    <m/>
    <m/>
    <n v="54.692556634304211"/>
    <x v="0"/>
  </r>
  <r>
    <x v="13"/>
    <x v="3"/>
    <x v="1"/>
    <x v="8"/>
    <n v="4"/>
    <x v="13"/>
    <x v="12"/>
    <x v="0"/>
    <x v="13"/>
    <x v="12"/>
    <n v="5"/>
    <n v="5427"/>
    <n v="35431"/>
    <n v="102"/>
    <n v="512"/>
    <n v="1536939"/>
    <n v="338529"/>
    <n v="144854"/>
    <n v="2020322"/>
    <n v="2151"/>
    <n v="2"/>
    <n v="1.3377044238450524E-2"/>
    <n v="355"/>
    <x v="13"/>
    <s v="Medium"/>
    <x v="13"/>
    <n v="114"/>
    <n v="2"/>
    <n v="3001.833984375"/>
    <n v="695"/>
    <n v="5427"/>
    <m/>
    <m/>
    <n v="32.362459546925564"/>
    <x v="1"/>
  </r>
  <r>
    <x v="14"/>
    <x v="0"/>
    <x v="0"/>
    <x v="2"/>
    <n v="14"/>
    <x v="14"/>
    <x v="13"/>
    <x v="2"/>
    <x v="14"/>
    <x v="13"/>
    <n v="15"/>
    <n v="3546"/>
    <n v="46207"/>
    <n v="145"/>
    <n v="2177"/>
    <n v="2176524"/>
    <n v="1659468"/>
    <n v="560637"/>
    <n v="4396629"/>
    <n v="6529"/>
    <n v="6"/>
    <n v="2.7658452031049816E-2"/>
    <n v="734"/>
    <x v="14"/>
    <s v="Low"/>
    <x v="14"/>
    <n v="212"/>
    <n v="5"/>
    <n v="999.78135048231513"/>
    <n v="351"/>
    <n v="3546"/>
    <m/>
    <m/>
    <n v="64.077669902912632"/>
    <x v="0"/>
  </r>
  <r>
    <x v="15"/>
    <x v="3"/>
    <x v="1"/>
    <x v="0"/>
    <n v="15"/>
    <x v="15"/>
    <x v="14"/>
    <x v="2"/>
    <x v="15"/>
    <x v="14"/>
    <n v="12"/>
    <n v="116"/>
    <n v="45697"/>
    <n v="314"/>
    <n v="3766"/>
    <n v="18828067"/>
    <n v="3064381"/>
    <n v="415375"/>
    <n v="22307822"/>
    <n v="15062"/>
    <n v="5"/>
    <n v="2.1553998040545634E-2"/>
    <n v="572"/>
    <x v="15"/>
    <s v="High"/>
    <x v="15"/>
    <n v="167"/>
    <n v="3"/>
    <n v="4999.4867233138611"/>
    <n v="523"/>
    <n v="116"/>
    <m/>
    <m/>
    <n v="49.514563106796118"/>
    <x v="0"/>
  </r>
  <r>
    <x v="16"/>
    <x v="4"/>
    <x v="1"/>
    <x v="9"/>
    <n v="1"/>
    <x v="16"/>
    <x v="15"/>
    <x v="2"/>
    <x v="16"/>
    <x v="15"/>
    <n v="0"/>
    <n v="12230"/>
    <n v="63767"/>
    <n v="211"/>
    <n v="0"/>
    <n v="0"/>
    <n v="1258074"/>
    <n v="192025"/>
    <n v="1450099"/>
    <n v="0"/>
    <n v="3"/>
    <n v="1.462054412540508E-2"/>
    <n v="388"/>
    <x v="16"/>
    <s v="Low"/>
    <x v="16"/>
    <n v="127"/>
    <n v="2"/>
    <n v="0"/>
    <n v="644"/>
    <n v="12230"/>
    <m/>
    <m/>
    <n v="36.569579288025892"/>
    <x v="1"/>
  </r>
  <r>
    <x v="17"/>
    <x v="2"/>
    <x v="3"/>
    <x v="1"/>
    <n v="17"/>
    <x v="17"/>
    <x v="10"/>
    <x v="1"/>
    <x v="17"/>
    <x v="10"/>
    <n v="35"/>
    <n v="1990"/>
    <n v="20067"/>
    <n v="161"/>
    <n v="5648"/>
    <n v="1694338"/>
    <n v="1297617"/>
    <n v="902316"/>
    <n v="19143313"/>
    <n v="16378"/>
    <n v="8"/>
    <n v="2.6339588514582863E-2"/>
    <n v="699"/>
    <x v="17"/>
    <s v="Medium"/>
    <x v="17"/>
    <n v="210"/>
    <n v="5"/>
    <n v="299.98902266288951"/>
    <n v="325"/>
    <n v="1990"/>
    <m/>
    <m/>
    <n v="63.430420711974108"/>
    <x v="0"/>
  </r>
  <r>
    <x v="18"/>
    <x v="3"/>
    <x v="1"/>
    <x v="2"/>
    <n v="14"/>
    <x v="18"/>
    <x v="16"/>
    <x v="0"/>
    <x v="18"/>
    <x v="16"/>
    <n v="55"/>
    <n v="764"/>
    <n v="8814"/>
    <n v="124"/>
    <n v="6826"/>
    <n v="6826004"/>
    <n v="931006"/>
    <n v="323301"/>
    <n v="808031"/>
    <n v="16382"/>
    <n v="6"/>
    <n v="2.9090360991785365E-2"/>
    <n v="772"/>
    <x v="18"/>
    <s v="Low"/>
    <x v="18"/>
    <n v="236"/>
    <n v="2"/>
    <n v="1000.0005859947261"/>
    <n v="302"/>
    <n v="764"/>
    <m/>
    <m/>
    <n v="71.844660194174764"/>
    <x v="0"/>
  </r>
  <r>
    <x v="19"/>
    <x v="4"/>
    <x v="1"/>
    <x v="5"/>
    <n v="5"/>
    <x v="19"/>
    <x v="17"/>
    <x v="2"/>
    <x v="15"/>
    <x v="17"/>
    <n v="2"/>
    <n v="9158"/>
    <n v="81673"/>
    <n v="162"/>
    <n v="324"/>
    <n v="161898"/>
    <n v="956592"/>
    <n v="364379"/>
    <n v="2939951"/>
    <n v="906"/>
    <n v="3"/>
    <n v="7.6117265807521288E-3"/>
    <n v="202"/>
    <x v="19"/>
    <s v="High"/>
    <x v="19"/>
    <n v="69"/>
    <n v="4"/>
    <n v="499.68518518518516"/>
    <n v="797"/>
    <n v="9158"/>
    <m/>
    <m/>
    <n v="17.79935275080906"/>
    <x v="1"/>
  </r>
  <r>
    <x v="20"/>
    <x v="3"/>
    <x v="1"/>
    <x v="10"/>
    <n v="19"/>
    <x v="20"/>
    <x v="18"/>
    <x v="0"/>
    <x v="2"/>
    <x v="18"/>
    <n v="175"/>
    <n v="157"/>
    <n v="5000"/>
    <n v="316"/>
    <n v="55361"/>
    <n v="166082186"/>
    <n v="809807"/>
    <n v="290973"/>
    <n v="167182965"/>
    <n v="265731"/>
    <n v="2"/>
    <n v="3.2745497023136637E-2"/>
    <n v="869"/>
    <x v="12"/>
    <s v="Medium"/>
    <x v="20"/>
    <n v="255"/>
    <n v="1"/>
    <n v="2999.9852965083724"/>
    <n v="221"/>
    <n v="157"/>
    <m/>
    <m/>
    <n v="77.993527508090608"/>
    <x v="0"/>
  </r>
  <r>
    <x v="21"/>
    <x v="1"/>
    <x v="3"/>
    <x v="11"/>
    <n v="3"/>
    <x v="21"/>
    <x v="19"/>
    <x v="1"/>
    <x v="19"/>
    <x v="19"/>
    <n v="2"/>
    <n v="8436"/>
    <n v="71938"/>
    <n v="45"/>
    <n v="90"/>
    <n v="270723"/>
    <n v="45895"/>
    <n v="126336"/>
    <n v="442955"/>
    <n v="270"/>
    <n v="1"/>
    <n v="9.8726354661240485E-3"/>
    <n v="262"/>
    <x v="20"/>
    <s v="Medium"/>
    <x v="21"/>
    <n v="75"/>
    <n v="4"/>
    <n v="3008.0333333333333"/>
    <n v="781"/>
    <n v="8436"/>
    <m/>
    <m/>
    <n v="19.741100323624593"/>
    <x v="1"/>
  </r>
  <r>
    <x v="22"/>
    <x v="0"/>
    <x v="0"/>
    <x v="5"/>
    <n v="5"/>
    <x v="22"/>
    <x v="20"/>
    <x v="0"/>
    <x v="20"/>
    <x v="20"/>
    <n v="3"/>
    <n v="7217"/>
    <n v="41301"/>
    <n v="61"/>
    <n v="182"/>
    <n v="181575"/>
    <n v="671855"/>
    <n v="1008161"/>
    <n v="1861591"/>
    <n v="599"/>
    <n v="7"/>
    <n v="1.4507498681136483E-2"/>
    <n v="385"/>
    <x v="21"/>
    <s v="Low"/>
    <x v="22"/>
    <n v="111"/>
    <n v="2"/>
    <n v="997.66483516483515"/>
    <n v="650"/>
    <n v="7217"/>
    <m/>
    <m/>
    <n v="31.391585760517799"/>
    <x v="1"/>
  </r>
  <r>
    <x v="23"/>
    <x v="0"/>
    <x v="3"/>
    <x v="11"/>
    <n v="3"/>
    <x v="23"/>
    <x v="21"/>
    <x v="2"/>
    <x v="21"/>
    <x v="21"/>
    <n v="3"/>
    <n v="11922"/>
    <n v="75429"/>
    <n v="50"/>
    <n v="151"/>
    <n v="150778"/>
    <n v="169174"/>
    <n v="114238"/>
    <n v="43419"/>
    <n v="256"/>
    <n v="2"/>
    <n v="1.771045293541337E-2"/>
    <n v="470"/>
    <x v="22"/>
    <s v="Low"/>
    <x v="23"/>
    <n v="130"/>
    <n v="5"/>
    <n v="998.5298013245033"/>
    <n v="590"/>
    <n v="11922"/>
    <m/>
    <m/>
    <n v="37.540453074433657"/>
    <x v="1"/>
  </r>
  <r>
    <x v="24"/>
    <x v="1"/>
    <x v="3"/>
    <x v="12"/>
    <n v="10"/>
    <x v="24"/>
    <x v="13"/>
    <x v="0"/>
    <x v="22"/>
    <x v="13"/>
    <n v="25"/>
    <n v="1400"/>
    <n v="18136"/>
    <n v="283"/>
    <n v="7072"/>
    <n v="21215079"/>
    <n v="1774735"/>
    <n v="43037"/>
    <n v="23420184"/>
    <n v="31115"/>
    <n v="4"/>
    <n v="2.2533725224206796E-2"/>
    <n v="598"/>
    <x v="23"/>
    <s v="Medium"/>
    <x v="24"/>
    <n v="172"/>
    <n v="2"/>
    <n v="2999.8697680995474"/>
    <n v="478"/>
    <n v="1400"/>
    <m/>
    <m/>
    <n v="51.132686084142399"/>
    <x v="0"/>
  </r>
  <r>
    <x v="25"/>
    <x v="0"/>
    <x v="3"/>
    <x v="1"/>
    <n v="17"/>
    <x v="25"/>
    <x v="22"/>
    <x v="1"/>
    <x v="6"/>
    <x v="22"/>
    <n v="17"/>
    <n v="2426"/>
    <n v="30672"/>
    <n v="271"/>
    <n v="4607"/>
    <n v="13820971"/>
    <n v="3650105"/>
    <n v="800656"/>
    <n v="18271732"/>
    <n v="10135"/>
    <n v="9"/>
    <n v="2.2571407038962998E-2"/>
    <n v="599"/>
    <x v="24"/>
    <s v="Medium"/>
    <x v="25"/>
    <n v="172"/>
    <n v="1"/>
    <n v="2999.9937052311698"/>
    <n v="489"/>
    <n v="2426"/>
    <m/>
    <m/>
    <n v="51.132686084142399"/>
    <x v="0"/>
  </r>
  <r>
    <x v="26"/>
    <x v="4"/>
    <x v="2"/>
    <x v="1"/>
    <n v="17"/>
    <x v="26"/>
    <x v="23"/>
    <x v="1"/>
    <x v="23"/>
    <x v="23"/>
    <n v="20"/>
    <n v="1490"/>
    <n v="41275"/>
    <n v="123"/>
    <n v="2466"/>
    <n v="2466451"/>
    <n v="958033"/>
    <n v="356364"/>
    <n v="3780849"/>
    <n v="7892"/>
    <n v="5"/>
    <n v="2.7055542994950638E-2"/>
    <n v="718"/>
    <x v="6"/>
    <s v="Low"/>
    <x v="26"/>
    <n v="214"/>
    <n v="3"/>
    <n v="1000.1828872668289"/>
    <n v="354"/>
    <n v="1490"/>
    <m/>
    <m/>
    <n v="64.724919093851128"/>
    <x v="0"/>
  </r>
  <r>
    <x v="27"/>
    <x v="3"/>
    <x v="2"/>
    <x v="4"/>
    <n v="13"/>
    <x v="27"/>
    <x v="24"/>
    <x v="2"/>
    <x v="24"/>
    <x v="24"/>
    <n v="12"/>
    <n v="832"/>
    <n v="50837"/>
    <n v="162"/>
    <n v="1946"/>
    <n v="5839247"/>
    <n v="595916"/>
    <n v="273374"/>
    <n v="6708537"/>
    <n v="9148"/>
    <n v="2"/>
    <n v="2.8072951993368001E-2"/>
    <n v="745"/>
    <x v="25"/>
    <s v="Medium"/>
    <x v="27"/>
    <n v="226"/>
    <n v="4"/>
    <n v="3000.6408016443988"/>
    <n v="319"/>
    <n v="832"/>
    <m/>
    <m/>
    <n v="68.608414239482201"/>
    <x v="0"/>
  </r>
  <r>
    <x v="28"/>
    <x v="1"/>
    <x v="1"/>
    <x v="12"/>
    <n v="10"/>
    <x v="28"/>
    <x v="25"/>
    <x v="1"/>
    <x v="25"/>
    <x v="25"/>
    <n v="8"/>
    <n v="1956"/>
    <n v="51964"/>
    <n v="264"/>
    <n v="2109"/>
    <n v="10547168"/>
    <n v="356024"/>
    <n v="120818"/>
    <n v="1102401"/>
    <n v="5906"/>
    <n v="1"/>
    <n v="1.9707589117491899E-2"/>
    <n v="523"/>
    <x v="26"/>
    <s v="High"/>
    <x v="25"/>
    <n v="173"/>
    <n v="1"/>
    <n v="5001.0279753437644"/>
    <n v="489"/>
    <n v="1956"/>
    <m/>
    <m/>
    <n v="51.456310679611647"/>
    <x v="0"/>
  </r>
  <r>
    <x v="29"/>
    <x v="1"/>
    <x v="1"/>
    <x v="6"/>
    <n v="7"/>
    <x v="29"/>
    <x v="10"/>
    <x v="0"/>
    <x v="23"/>
    <x v="10"/>
    <n v="3"/>
    <n v="10855"/>
    <n v="61076"/>
    <n v="144"/>
    <n v="432"/>
    <n v="432433"/>
    <n v="1610852"/>
    <n v="114921"/>
    <n v="3192496"/>
    <n v="432"/>
    <n v="10"/>
    <n v="1.1832089833446378E-2"/>
    <n v="314"/>
    <x v="27"/>
    <s v="Low"/>
    <x v="11"/>
    <n v="93"/>
    <n v="4"/>
    <n v="1001.0023148148148"/>
    <n v="716"/>
    <n v="10855"/>
    <m/>
    <m/>
    <n v="25.5663430420712"/>
    <x v="1"/>
  </r>
  <r>
    <x v="30"/>
    <x v="4"/>
    <x v="0"/>
    <x v="1"/>
    <n v="17"/>
    <x v="30"/>
    <x v="26"/>
    <x v="0"/>
    <x v="26"/>
    <x v="26"/>
    <n v="131"/>
    <n v="119"/>
    <n v="5825"/>
    <n v="122"/>
    <n v="15929"/>
    <n v="79645118"/>
    <n v="1591792"/>
    <n v="1014802"/>
    <n v="82251713"/>
    <n v="19114"/>
    <n v="9"/>
    <n v="2.1365588966764638E-2"/>
    <n v="567"/>
    <x v="28"/>
    <s v="High"/>
    <x v="25"/>
    <n v="176"/>
    <n v="1"/>
    <n v="5000.0074078724338"/>
    <n v="489"/>
    <n v="119"/>
    <m/>
    <m/>
    <n v="52.427184466019419"/>
    <x v="0"/>
  </r>
  <r>
    <x v="31"/>
    <x v="3"/>
    <x v="2"/>
    <x v="7"/>
    <n v="12"/>
    <x v="31"/>
    <x v="23"/>
    <x v="1"/>
    <x v="11"/>
    <x v="23"/>
    <n v="27"/>
    <n v="1771"/>
    <n v="19822"/>
    <n v="158"/>
    <n v="4259"/>
    <n v="21294561"/>
    <n v="622872"/>
    <n v="297242"/>
    <n v="22214675"/>
    <n v="11073"/>
    <n v="2"/>
    <n v="2.1214861707739844E-2"/>
    <n v="563"/>
    <x v="29"/>
    <s v="High"/>
    <x v="25"/>
    <n v="160"/>
    <n v="4"/>
    <n v="4999.896924160601"/>
    <n v="489"/>
    <n v="1771"/>
    <m/>
    <m/>
    <n v="47.249190938511326"/>
    <x v="0"/>
  </r>
  <r>
    <x v="32"/>
    <x v="3"/>
    <x v="0"/>
    <x v="4"/>
    <n v="13"/>
    <x v="32"/>
    <x v="27"/>
    <x v="2"/>
    <x v="27"/>
    <x v="27"/>
    <n v="81"/>
    <n v="341"/>
    <n v="6011"/>
    <n v="206"/>
    <n v="16714"/>
    <n v="16714296"/>
    <n v="1527367"/>
    <n v="742643"/>
    <n v="18984306"/>
    <n v="33428"/>
    <n v="5"/>
    <n v="1.9142361896148919E-2"/>
    <n v="508"/>
    <x v="30"/>
    <s v="Low"/>
    <x v="28"/>
    <n v="158"/>
    <n v="1"/>
    <n v="1000.0177097044394"/>
    <n v="555"/>
    <n v="341"/>
    <m/>
    <m/>
    <n v="46.601941747572816"/>
    <x v="0"/>
  </r>
  <r>
    <x v="33"/>
    <x v="1"/>
    <x v="3"/>
    <x v="1"/>
    <n v="17"/>
    <x v="33"/>
    <x v="28"/>
    <x v="2"/>
    <x v="28"/>
    <x v="28"/>
    <n v="20"/>
    <n v="2856"/>
    <n v="36685"/>
    <n v="325"/>
    <n v="6499"/>
    <n v="6498758"/>
    <n v="3448866"/>
    <n v="866859"/>
    <n v="10814483"/>
    <n v="12347"/>
    <n v="6"/>
    <n v="3.1841133468987863E-2"/>
    <n v="845"/>
    <x v="31"/>
    <s v="Low"/>
    <x v="29"/>
    <n v="239"/>
    <n v="3"/>
    <n v="999.96276350207722"/>
    <n v="266"/>
    <n v="2856"/>
    <m/>
    <m/>
    <n v="72.815533980582529"/>
    <x v="0"/>
  </r>
  <r>
    <x v="34"/>
    <x v="4"/>
    <x v="0"/>
    <x v="2"/>
    <n v="14"/>
    <x v="34"/>
    <x v="29"/>
    <x v="1"/>
    <x v="29"/>
    <x v="29"/>
    <n v="11"/>
    <n v="3519"/>
    <n v="45504"/>
    <n v="149"/>
    <n v="1640"/>
    <n v="1640187"/>
    <n v="1540803"/>
    <n v="93196"/>
    <n v="4112951"/>
    <n v="3444"/>
    <n v="7"/>
    <n v="3.1388951691913483E-2"/>
    <n v="833"/>
    <x v="32"/>
    <s v="Low"/>
    <x v="30"/>
    <n v="242"/>
    <n v="2"/>
    <n v="1000.1140243902439"/>
    <n v="251"/>
    <n v="3519"/>
    <m/>
    <m/>
    <n v="73.786407766990294"/>
    <x v="0"/>
  </r>
  <r>
    <x v="35"/>
    <x v="3"/>
    <x v="3"/>
    <x v="7"/>
    <n v="12"/>
    <x v="35"/>
    <x v="30"/>
    <x v="2"/>
    <x v="30"/>
    <x v="30"/>
    <n v="12"/>
    <n v="3378"/>
    <n v="40513"/>
    <n v="253"/>
    <n v="3032"/>
    <n v="3031524"/>
    <n v="574156"/>
    <n v="102909"/>
    <n v="3708589"/>
    <n v="14248"/>
    <n v="2"/>
    <n v="2.724395206873163E-2"/>
    <n v="723"/>
    <x v="33"/>
    <s v="Low"/>
    <x v="31"/>
    <n v="209"/>
    <n v="3"/>
    <n v="999.84300791556723"/>
    <n v="337"/>
    <n v="3378"/>
    <m/>
    <m/>
    <n v="63.10679611650486"/>
    <x v="0"/>
  </r>
  <r>
    <x v="36"/>
    <x v="2"/>
    <x v="3"/>
    <x v="3"/>
    <n v="18"/>
    <x v="36"/>
    <x v="31"/>
    <x v="1"/>
    <x v="31"/>
    <x v="31"/>
    <n v="21"/>
    <n v="3277"/>
    <n v="35737"/>
    <n v="300"/>
    <n v="6294"/>
    <n v="18882361"/>
    <n v="2887184"/>
    <n v="496058"/>
    <n v="22265604"/>
    <n v="18252"/>
    <n v="5"/>
    <n v="2.4983043183359709E-2"/>
    <n v="663"/>
    <x v="34"/>
    <s v="Medium"/>
    <x v="32"/>
    <n v="179"/>
    <n v="5"/>
    <n v="3000.0573562122659"/>
    <n v="431"/>
    <n v="3277"/>
    <m/>
    <m/>
    <n v="53.398058252427184"/>
    <x v="0"/>
  </r>
  <r>
    <x v="37"/>
    <x v="1"/>
    <x v="3"/>
    <x v="13"/>
    <n v="6"/>
    <x v="37"/>
    <x v="32"/>
    <x v="2"/>
    <x v="17"/>
    <x v="32"/>
    <n v="5"/>
    <n v="5575"/>
    <n v="48156"/>
    <n v="151"/>
    <n v="756"/>
    <n v="2268393"/>
    <n v="1221001"/>
    <n v="838073"/>
    <n v="4327467"/>
    <n v="907"/>
    <n v="6"/>
    <n v="1.0927726279297612E-2"/>
    <n v="290"/>
    <x v="12"/>
    <s v="Medium"/>
    <x v="33"/>
    <n v="88"/>
    <n v="4"/>
    <n v="3000.5198412698414"/>
    <n v="738"/>
    <n v="5575"/>
    <m/>
    <m/>
    <n v="23.948220064724918"/>
    <x v="1"/>
  </r>
  <r>
    <x v="38"/>
    <x v="4"/>
    <x v="0"/>
    <x v="3"/>
    <n v="18"/>
    <x v="38"/>
    <x v="33"/>
    <x v="1"/>
    <x v="23"/>
    <x v="33"/>
    <n v="111"/>
    <n v="145"/>
    <n v="5000"/>
    <n v="190"/>
    <n v="21105"/>
    <n v="2110547"/>
    <n v="2076874"/>
    <n v="981145"/>
    <n v="2416349"/>
    <n v="65426"/>
    <n v="10"/>
    <n v="2.5585952219458891E-2"/>
    <n v="679"/>
    <x v="35"/>
    <s v="Low"/>
    <x v="26"/>
    <n v="207"/>
    <n v="5"/>
    <n v="100.00222696043592"/>
    <n v="354"/>
    <n v="145"/>
    <m/>
    <m/>
    <n v="62.459546925566343"/>
    <x v="0"/>
  </r>
  <r>
    <x v="39"/>
    <x v="4"/>
    <x v="2"/>
    <x v="14"/>
    <n v="16"/>
    <x v="39"/>
    <x v="34"/>
    <x v="1"/>
    <x v="32"/>
    <x v="34"/>
    <n v="83"/>
    <n v="402"/>
    <n v="9068"/>
    <n v="182"/>
    <n v="15065"/>
    <n v="15064821"/>
    <n v="1667584"/>
    <n v="73231"/>
    <n v="17464714"/>
    <n v="52726"/>
    <n v="6"/>
    <n v="2.1440952596277037E-2"/>
    <n v="569"/>
    <x v="36"/>
    <s v="Low"/>
    <x v="34"/>
    <n v="188"/>
    <n v="2"/>
    <n v="999.98811815466308"/>
    <n v="453"/>
    <n v="402"/>
    <m/>
    <m/>
    <n v="56.310679611650485"/>
    <x v="0"/>
  </r>
  <r>
    <x v="40"/>
    <x v="4"/>
    <x v="1"/>
    <x v="10"/>
    <n v="19"/>
    <x v="40"/>
    <x v="35"/>
    <x v="2"/>
    <x v="33"/>
    <x v="35"/>
    <n v="155"/>
    <n v="291"/>
    <n v="5000"/>
    <n v="174"/>
    <n v="27006"/>
    <n v="81018583"/>
    <n v="1151752"/>
    <n v="355724"/>
    <n v="82526059"/>
    <n v="94521"/>
    <n v="5"/>
    <n v="3.3838269651066392E-2"/>
    <n v="898"/>
    <x v="37"/>
    <s v="Medium"/>
    <x v="35"/>
    <n v="257"/>
    <n v="4"/>
    <n v="3000.0215877953046"/>
    <n v="161"/>
    <n v="291"/>
    <m/>
    <m/>
    <n v="78.640776699029118"/>
    <x v="0"/>
  </r>
  <r>
    <x v="41"/>
    <x v="0"/>
    <x v="0"/>
    <x v="1"/>
    <n v="17"/>
    <x v="41"/>
    <x v="36"/>
    <x v="2"/>
    <x v="34"/>
    <x v="36"/>
    <n v="154"/>
    <n v="245"/>
    <n v="5000"/>
    <n v="124"/>
    <n v="19115"/>
    <n v="57344578"/>
    <n v="1181548"/>
    <n v="638675"/>
    <n v="59164801"/>
    <n v="87928"/>
    <n v="6"/>
    <n v="2.1893134373351421E-2"/>
    <n v="581"/>
    <x v="38"/>
    <s v="Medium"/>
    <x v="36"/>
    <n v="177"/>
    <n v="2"/>
    <n v="2999.9779230970444"/>
    <n v="474"/>
    <n v="245"/>
    <m/>
    <m/>
    <n v="52.750809061488667"/>
    <x v="0"/>
  </r>
  <r>
    <x v="42"/>
    <x v="0"/>
    <x v="3"/>
    <x v="15"/>
    <n v="2"/>
    <x v="42"/>
    <x v="37"/>
    <x v="1"/>
    <x v="35"/>
    <x v="37"/>
    <n v="3"/>
    <n v="10999"/>
    <n v="74826"/>
    <n v="93"/>
    <n v="278"/>
    <n v="834488"/>
    <n v="1130833"/>
    <n v="728317"/>
    <n v="2693639"/>
    <n v="1251"/>
    <n v="8"/>
    <n v="1.2736453387595147E-2"/>
    <n v="338"/>
    <x v="39"/>
    <s v="Medium"/>
    <x v="37"/>
    <n v="101"/>
    <n v="1"/>
    <n v="3001.7553956834531"/>
    <n v="688"/>
    <n v="10999"/>
    <m/>
    <m/>
    <n v="28.155339805825243"/>
    <x v="1"/>
  </r>
  <r>
    <x v="43"/>
    <x v="2"/>
    <x v="1"/>
    <x v="16"/>
    <n v="11"/>
    <x v="43"/>
    <x v="3"/>
    <x v="1"/>
    <x v="29"/>
    <x v="3"/>
    <n v="8"/>
    <n v="2862"/>
    <n v="54213"/>
    <n v="201"/>
    <n v="1606"/>
    <n v="1606038"/>
    <n v="714914"/>
    <n v="247104"/>
    <n v="2568056"/>
    <n v="4496"/>
    <n v="3"/>
    <n v="2.140327078152084E-2"/>
    <n v="568"/>
    <x v="40"/>
    <s v="Low"/>
    <x v="38"/>
    <n v="195"/>
    <n v="5"/>
    <n v="1000.0236612702366"/>
    <n v="432"/>
    <n v="2862"/>
    <m/>
    <m/>
    <n v="58.576051779935277"/>
    <x v="0"/>
  </r>
  <r>
    <x v="44"/>
    <x v="0"/>
    <x v="0"/>
    <x v="1"/>
    <n v="17"/>
    <x v="44"/>
    <x v="24"/>
    <x v="0"/>
    <x v="36"/>
    <x v="24"/>
    <n v="54"/>
    <n v="772"/>
    <n v="10184"/>
    <n v="186"/>
    <n v="10056"/>
    <n v="10056458"/>
    <n v="2307655"/>
    <n v="561384"/>
    <n v="12925497"/>
    <n v="49276"/>
    <n v="8"/>
    <n v="3.4215087798628384E-2"/>
    <n v="908"/>
    <x v="41"/>
    <s v="Low"/>
    <x v="39"/>
    <n v="274"/>
    <n v="2"/>
    <n v="1000.0455449482896"/>
    <n v="149"/>
    <n v="772"/>
    <m/>
    <m/>
    <n v="84.142394822006466"/>
    <x v="0"/>
  </r>
  <r>
    <x v="45"/>
    <x v="2"/>
    <x v="1"/>
    <x v="9"/>
    <n v="1"/>
    <x v="45"/>
    <x v="38"/>
    <x v="2"/>
    <x v="37"/>
    <x v="38"/>
    <n v="1"/>
    <n v="9651"/>
    <n v="76132"/>
    <n v="200"/>
    <n v="200"/>
    <n v="599231"/>
    <n v="392502"/>
    <n v="6243"/>
    <n v="1054162"/>
    <n v="399"/>
    <n v="1"/>
    <n v="1.6956816640289396E-3"/>
    <n v="45"/>
    <x v="42"/>
    <s v="Medium"/>
    <x v="40"/>
    <n v="36"/>
    <n v="5"/>
    <n v="2996.1550000000002"/>
    <n v="965"/>
    <n v="9651"/>
    <m/>
    <m/>
    <n v="7.1197411003236244"/>
    <x v="1"/>
  </r>
  <r>
    <x v="46"/>
    <x v="3"/>
    <x v="3"/>
    <x v="7"/>
    <n v="12"/>
    <x v="46"/>
    <x v="39"/>
    <x v="1"/>
    <x v="38"/>
    <x v="39"/>
    <n v="24"/>
    <n v="2152"/>
    <n v="21961"/>
    <n v="132"/>
    <n v="3164"/>
    <n v="15822262"/>
    <n v="2094217"/>
    <n v="1182982"/>
    <n v="19099461"/>
    <n v="5379"/>
    <n v="10"/>
    <n v="1.9519180043710904E-2"/>
    <n v="518"/>
    <x v="43"/>
    <s v="High"/>
    <x v="41"/>
    <n v="152"/>
    <n v="4"/>
    <n v="5000.7149178255377"/>
    <n v="537"/>
    <n v="2152"/>
    <m/>
    <m/>
    <n v="44.660194174757287"/>
    <x v="0"/>
  </r>
  <r>
    <x v="47"/>
    <x v="4"/>
    <x v="0"/>
    <x v="13"/>
    <n v="6"/>
    <x v="47"/>
    <x v="40"/>
    <x v="1"/>
    <x v="39"/>
    <x v="40"/>
    <n v="5"/>
    <n v="8022"/>
    <n v="49682"/>
    <n v="134"/>
    <n v="672"/>
    <n v="2016841"/>
    <n v="962388"/>
    <n v="416408"/>
    <n v="3395637"/>
    <n v="1142"/>
    <n v="5"/>
    <n v="1.5977089456628232E-2"/>
    <n v="424"/>
    <x v="44"/>
    <s v="Medium"/>
    <x v="42"/>
    <n v="137"/>
    <n v="3"/>
    <n v="3001.2514880952381"/>
    <n v="605"/>
    <n v="8022"/>
    <m/>
    <m/>
    <n v="39.805825242718448"/>
    <x v="1"/>
  </r>
  <r>
    <x v="48"/>
    <x v="2"/>
    <x v="1"/>
    <x v="0"/>
    <n v="15"/>
    <x v="48"/>
    <x v="41"/>
    <x v="1"/>
    <x v="40"/>
    <x v="41"/>
    <n v="83"/>
    <n v="353"/>
    <n v="8387"/>
    <n v="140"/>
    <n v="11620"/>
    <n v="34859953"/>
    <n v="491297"/>
    <n v="120583"/>
    <n v="35471833"/>
    <n v="25563"/>
    <n v="2"/>
    <n v="2.3023588816037381E-2"/>
    <n v="611"/>
    <x v="45"/>
    <s v="Medium"/>
    <x v="43"/>
    <n v="192"/>
    <n v="2"/>
    <n v="2999.9959552495698"/>
    <n v="419"/>
    <n v="353"/>
    <m/>
    <m/>
    <n v="57.605177993527512"/>
    <x v="0"/>
  </r>
  <r>
    <x v="49"/>
    <x v="0"/>
    <x v="0"/>
    <x v="0"/>
    <n v="15"/>
    <x v="49"/>
    <x v="42"/>
    <x v="1"/>
    <x v="41"/>
    <x v="42"/>
    <n v="17"/>
    <n v="194"/>
    <n v="41021"/>
    <n v="227"/>
    <n v="3853"/>
    <n v="11559527"/>
    <n v="1449727"/>
    <n v="53072"/>
    <n v="13539974"/>
    <n v="7321"/>
    <n v="4"/>
    <n v="2.3475770593111765E-2"/>
    <n v="623"/>
    <x v="46"/>
    <s v="Medium"/>
    <x v="44"/>
    <n v="198"/>
    <n v="4"/>
    <n v="3000.1367765377627"/>
    <n v="415"/>
    <n v="194"/>
    <m/>
    <m/>
    <n v="59.546925566343049"/>
    <x v="0"/>
  </r>
  <r>
    <x v="50"/>
    <x v="2"/>
    <x v="3"/>
    <x v="16"/>
    <n v="11"/>
    <x v="50"/>
    <x v="3"/>
    <x v="0"/>
    <x v="11"/>
    <x v="3"/>
    <n v="20"/>
    <n v="1583"/>
    <n v="20215"/>
    <n v="97"/>
    <n v="1950"/>
    <n v="9748679"/>
    <n v="665733"/>
    <n v="261016"/>
    <n v="10675427"/>
    <n v="7214"/>
    <n v="4"/>
    <n v="1.9029316451880322E-2"/>
    <n v="505"/>
    <x v="47"/>
    <s v="High"/>
    <x v="45"/>
    <n v="167"/>
    <n v="5"/>
    <n v="4999.3225641025638"/>
    <n v="536"/>
    <n v="1583"/>
    <m/>
    <m/>
    <n v="49.514563106796118"/>
    <x v="0"/>
  </r>
  <r>
    <x v="51"/>
    <x v="2"/>
    <x v="0"/>
    <x v="10"/>
    <n v="19"/>
    <x v="51"/>
    <x v="43"/>
    <x v="2"/>
    <x v="42"/>
    <x v="43"/>
    <n v="154"/>
    <n v="200"/>
    <n v="5000"/>
    <n v="332"/>
    <n v="51076"/>
    <n v="5107642"/>
    <n v="1739841"/>
    <n v="290958"/>
    <n v="53107219"/>
    <n v="122583"/>
    <n v="4"/>
    <n v="2.4493179591529128E-2"/>
    <n v="650"/>
    <x v="48"/>
    <s v="Low"/>
    <x v="46"/>
    <n v="190"/>
    <n v="1"/>
    <n v="100.00082230401755"/>
    <n v="410"/>
    <n v="200"/>
    <m/>
    <m/>
    <n v="56.957928802588995"/>
    <x v="0"/>
  </r>
  <r>
    <x v="52"/>
    <x v="1"/>
    <x v="2"/>
    <x v="17"/>
    <n v="9"/>
    <x v="52"/>
    <x v="44"/>
    <x v="2"/>
    <x v="2"/>
    <x v="44"/>
    <n v="18"/>
    <n v="2816"/>
    <n v="23426"/>
    <n v="227"/>
    <n v="4091"/>
    <n v="12271515"/>
    <n v="434673"/>
    <n v="74823"/>
    <n v="1278101"/>
    <n v="13907"/>
    <n v="1"/>
    <n v="1.2887180646619941E-2"/>
    <n v="342"/>
    <x v="49"/>
    <s v="Medium"/>
    <x v="47"/>
    <n v="92"/>
    <n v="3"/>
    <n v="2999.6370080664874"/>
    <n v="713"/>
    <n v="2816"/>
    <m/>
    <m/>
    <n v="25.242718446601941"/>
    <x v="0"/>
  </r>
  <r>
    <x v="53"/>
    <x v="0"/>
    <x v="3"/>
    <x v="9"/>
    <n v="1"/>
    <x v="53"/>
    <x v="45"/>
    <x v="1"/>
    <x v="17"/>
    <x v="45"/>
    <n v="2"/>
    <n v="12472"/>
    <n v="75288"/>
    <n v="236"/>
    <n v="473"/>
    <n v="1418613"/>
    <n v="256615"/>
    <n v="149687"/>
    <n v="1824915"/>
    <n v="756"/>
    <n v="1"/>
    <n v="1.0965408094053809E-2"/>
    <n v="291"/>
    <x v="50"/>
    <s v="Medium"/>
    <x v="48"/>
    <n v="96"/>
    <n v="4"/>
    <n v="2999.181818181818"/>
    <n v="730"/>
    <n v="12472"/>
    <m/>
    <m/>
    <n v="26.537216828478964"/>
    <x v="1"/>
  </r>
  <r>
    <x v="54"/>
    <x v="3"/>
    <x v="1"/>
    <x v="4"/>
    <n v="13"/>
    <x v="54"/>
    <x v="3"/>
    <x v="0"/>
    <x v="43"/>
    <x v="3"/>
    <n v="19"/>
    <n v="5313"/>
    <n v="26767"/>
    <n v="242"/>
    <n v="4600"/>
    <n v="13799302"/>
    <n v="717122"/>
    <n v="199402"/>
    <n v="14715827"/>
    <n v="5979"/>
    <n v="2"/>
    <n v="1.8388725601024947E-2"/>
    <n v="488"/>
    <x v="51"/>
    <s v="Medium"/>
    <x v="49"/>
    <n v="134"/>
    <n v="2"/>
    <n v="2999.8482608695654"/>
    <n v="614"/>
    <n v="5313"/>
    <m/>
    <m/>
    <n v="38.834951456310677"/>
    <x v="1"/>
  </r>
  <r>
    <x v="55"/>
    <x v="3"/>
    <x v="1"/>
    <x v="6"/>
    <n v="7"/>
    <x v="55"/>
    <x v="46"/>
    <x v="0"/>
    <x v="3"/>
    <x v="46"/>
    <n v="5"/>
    <n v="5958"/>
    <n v="59042"/>
    <n v="89"/>
    <n v="447"/>
    <n v="1340304"/>
    <n v="277304"/>
    <n v="150778"/>
    <n v="1768385"/>
    <n v="1429"/>
    <n v="2"/>
    <n v="1.6843771196020801E-2"/>
    <n v="447"/>
    <x v="52"/>
    <s v="Medium"/>
    <x v="50"/>
    <n v="145"/>
    <n v="5"/>
    <n v="2998.4429530201342"/>
    <n v="569"/>
    <n v="5958"/>
    <m/>
    <m/>
    <n v="42.394822006472495"/>
    <x v="1"/>
  </r>
  <r>
    <x v="56"/>
    <x v="4"/>
    <x v="2"/>
    <x v="18"/>
    <n v="8"/>
    <x v="56"/>
    <x v="47"/>
    <x v="2"/>
    <x v="19"/>
    <x v="47"/>
    <n v="8"/>
    <n v="5605"/>
    <n v="42949"/>
    <n v="248"/>
    <n v="1986"/>
    <n v="5958077"/>
    <n v="1196565"/>
    <n v="317259"/>
    <n v="7471901"/>
    <n v="5362"/>
    <n v="4"/>
    <n v="1.6881453010776998E-2"/>
    <n v="448"/>
    <x v="53"/>
    <s v="Medium"/>
    <x v="51"/>
    <n v="152"/>
    <n v="4"/>
    <n v="3000.0387713997984"/>
    <n v="565"/>
    <n v="5605"/>
    <m/>
    <m/>
    <n v="44.660194174757287"/>
    <x v="1"/>
  </r>
  <r>
    <x v="57"/>
    <x v="2"/>
    <x v="2"/>
    <x v="9"/>
    <n v="1"/>
    <x v="57"/>
    <x v="48"/>
    <x v="1"/>
    <x v="44"/>
    <x v="48"/>
    <n v="1"/>
    <n v="15675"/>
    <n v="88236"/>
    <n v="100"/>
    <n v="100"/>
    <n v="500999"/>
    <n v="1036295"/>
    <n v="1330655"/>
    <n v="2867948"/>
    <n v="460"/>
    <n v="10"/>
    <n v="1.997136182078529E-3"/>
    <n v="53"/>
    <x v="54"/>
    <s v="High"/>
    <x v="52"/>
    <n v="24"/>
    <n v="2"/>
    <n v="5009.99"/>
    <n v="968"/>
    <n v="15675"/>
    <m/>
    <m/>
    <n v="3.2362459546925564"/>
    <x v="1"/>
  </r>
  <r>
    <x v="58"/>
    <x v="3"/>
    <x v="3"/>
    <x v="7"/>
    <n v="12"/>
    <x v="58"/>
    <x v="49"/>
    <x v="1"/>
    <x v="38"/>
    <x v="49"/>
    <n v="11"/>
    <n v="9126"/>
    <n v="51731"/>
    <n v="85"/>
    <n v="934"/>
    <n v="4671879"/>
    <n v="961642"/>
    <n v="57542"/>
    <n v="6208941"/>
    <n v="1214"/>
    <n v="9"/>
    <n v="1.6956816640289397E-2"/>
    <n v="450"/>
    <x v="55"/>
    <s v="High"/>
    <x v="23"/>
    <n v="144"/>
    <n v="2"/>
    <n v="5002.0117773019274"/>
    <n v="590"/>
    <n v="9126"/>
    <m/>
    <m/>
    <n v="42.071197411003233"/>
    <x v="1"/>
  </r>
  <r>
    <x v="59"/>
    <x v="2"/>
    <x v="3"/>
    <x v="4"/>
    <n v="13"/>
    <x v="59"/>
    <x v="9"/>
    <x v="0"/>
    <x v="45"/>
    <x v="9"/>
    <n v="17"/>
    <n v="2189"/>
    <n v="27251"/>
    <n v="212"/>
    <n v="3601"/>
    <n v="3601172"/>
    <n v="2098958"/>
    <n v="797845"/>
    <n v="6497975"/>
    <n v="11523"/>
    <n v="6"/>
    <n v="2.0724998115909263E-2"/>
    <n v="550"/>
    <x v="56"/>
    <s v="Low"/>
    <x v="53"/>
    <n v="161"/>
    <n v="2"/>
    <n v="1000.0477645098583"/>
    <n v="525"/>
    <n v="2189"/>
    <m/>
    <m/>
    <n v="47.572815533980581"/>
    <x v="0"/>
  </r>
  <r>
    <x v="60"/>
    <x v="1"/>
    <x v="3"/>
    <x v="13"/>
    <n v="6"/>
    <x v="60"/>
    <x v="50"/>
    <x v="1"/>
    <x v="46"/>
    <x v="50"/>
    <n v="4"/>
    <n v="9345"/>
    <n v="63170"/>
    <n v="134"/>
    <n v="537"/>
    <n v="1611486"/>
    <n v="2334014"/>
    <n v="582799"/>
    <n v="4528298"/>
    <n v="2417"/>
    <n v="10"/>
    <n v="1.3377044238450524E-2"/>
    <n v="355"/>
    <x v="57"/>
    <s v="Medium"/>
    <x v="54"/>
    <n v="87"/>
    <n v="2"/>
    <n v="3000.9050279329608"/>
    <n v="740"/>
    <n v="9345"/>
    <m/>
    <m/>
    <n v="23.624595469255663"/>
    <x v="1"/>
  </r>
  <r>
    <x v="61"/>
    <x v="4"/>
    <x v="3"/>
    <x v="16"/>
    <n v="11"/>
    <x v="61"/>
    <x v="51"/>
    <x v="2"/>
    <x v="47"/>
    <x v="51"/>
    <n v="14"/>
    <n v="1433"/>
    <n v="39359"/>
    <n v="180"/>
    <n v="2516"/>
    <n v="7548706"/>
    <n v="182594"/>
    <n v="831874"/>
    <n v="1020652"/>
    <n v="7045"/>
    <n v="8"/>
    <n v="2.3287361519330772E-2"/>
    <n v="618"/>
    <x v="58"/>
    <s v="Medium"/>
    <x v="55"/>
    <n v="187"/>
    <n v="5"/>
    <n v="3000.2806041335452"/>
    <n v="433"/>
    <n v="1433"/>
    <m/>
    <m/>
    <n v="55.98705501618123"/>
    <x v="0"/>
  </r>
  <r>
    <x v="62"/>
    <x v="4"/>
    <x v="1"/>
    <x v="16"/>
    <n v="11"/>
    <x v="62"/>
    <x v="52"/>
    <x v="1"/>
    <x v="35"/>
    <x v="52"/>
    <n v="46"/>
    <n v="141"/>
    <n v="12050"/>
    <n v="176"/>
    <n v="8102"/>
    <n v="24305931"/>
    <n v="529626"/>
    <n v="44031"/>
    <n v="25275866"/>
    <n v="38079"/>
    <n v="3"/>
    <n v="2.0913407189690255E-2"/>
    <n v="555"/>
    <x v="59"/>
    <s v="Medium"/>
    <x v="56"/>
    <n v="165"/>
    <n v="3"/>
    <n v="2999.9914835843001"/>
    <n v="472"/>
    <n v="141"/>
    <m/>
    <m/>
    <n v="48.867313915857608"/>
    <x v="0"/>
  </r>
  <r>
    <x v="63"/>
    <x v="2"/>
    <x v="1"/>
    <x v="10"/>
    <n v="19"/>
    <x v="63"/>
    <x v="53"/>
    <x v="1"/>
    <x v="48"/>
    <x v="53"/>
    <n v="176"/>
    <n v="410"/>
    <n v="5000"/>
    <n v="230"/>
    <n v="40425"/>
    <n v="40424762"/>
    <n v="3319537"/>
    <n v="927027"/>
    <n v="44671325"/>
    <n v="101061"/>
    <n v="8"/>
    <n v="3.7304996608636669E-2"/>
    <n v="990"/>
    <x v="60"/>
    <s v="Low"/>
    <x v="57"/>
    <n v="323"/>
    <n v="3"/>
    <n v="999.99411255411258"/>
    <n v="0"/>
    <n v="410"/>
    <m/>
    <m/>
    <n v="100"/>
    <x v="0"/>
  </r>
  <r>
    <x v="64"/>
    <x v="3"/>
    <x v="3"/>
    <x v="7"/>
    <n v="12"/>
    <x v="64"/>
    <x v="50"/>
    <x v="0"/>
    <x v="22"/>
    <x v="50"/>
    <n v="14"/>
    <n v="728"/>
    <n v="46418"/>
    <n v="241"/>
    <n v="3372"/>
    <n v="10114659"/>
    <n v="1297091"/>
    <n v="373519"/>
    <n v="11785269"/>
    <n v="16183"/>
    <n v="3"/>
    <n v="2.3023588816037381E-2"/>
    <n v="611"/>
    <x v="61"/>
    <s v="Medium"/>
    <x v="58"/>
    <n v="177"/>
    <n v="2"/>
    <n v="2999.6023131672596"/>
    <n v="463"/>
    <n v="728"/>
    <m/>
    <m/>
    <n v="52.750809061488667"/>
    <x v="0"/>
  </r>
  <r>
    <x v="65"/>
    <x v="4"/>
    <x v="3"/>
    <x v="12"/>
    <n v="10"/>
    <x v="65"/>
    <x v="8"/>
    <x v="2"/>
    <x v="49"/>
    <x v="8"/>
    <n v="9"/>
    <n v="1221"/>
    <n v="40066"/>
    <n v="265"/>
    <n v="2382"/>
    <n v="2382297"/>
    <n v="2255996"/>
    <n v="652232"/>
    <n v="5290525"/>
    <n v="3096"/>
    <n v="8"/>
    <n v="2.4869997739091116E-2"/>
    <n v="660"/>
    <x v="62"/>
    <s v="Low"/>
    <x v="59"/>
    <n v="202"/>
    <n v="2"/>
    <n v="1000.124685138539"/>
    <n v="403"/>
    <n v="1221"/>
    <m/>
    <m/>
    <n v="60.841423948220061"/>
    <x v="0"/>
  </r>
  <r>
    <x v="66"/>
    <x v="1"/>
    <x v="3"/>
    <x v="4"/>
    <n v="13"/>
    <x v="66"/>
    <x v="54"/>
    <x v="0"/>
    <x v="35"/>
    <x v="54"/>
    <n v="52"/>
    <n v="350"/>
    <n v="9456"/>
    <n v="277"/>
    <n v="14427"/>
    <n v="43279761"/>
    <n v="560132"/>
    <n v="110537"/>
    <n v="4395043"/>
    <n v="54821"/>
    <n v="2"/>
    <n v="2.6339588514582863E-2"/>
    <n v="699"/>
    <x v="63"/>
    <s v="Medium"/>
    <x v="60"/>
    <n v="205"/>
    <n v="3"/>
    <n v="2999.9141193595342"/>
    <n v="339"/>
    <n v="350"/>
    <m/>
    <m/>
    <n v="61.812297734627833"/>
    <x v="0"/>
  </r>
  <r>
    <x v="67"/>
    <x v="1"/>
    <x v="1"/>
    <x v="14"/>
    <n v="16"/>
    <x v="67"/>
    <x v="55"/>
    <x v="1"/>
    <x v="50"/>
    <x v="55"/>
    <n v="26"/>
    <n v="2150"/>
    <n v="26833"/>
    <n v="203"/>
    <n v="5273"/>
    <n v="5273018"/>
    <n v="2001488"/>
    <n v="433675"/>
    <n v="770818"/>
    <n v="5273"/>
    <n v="8"/>
    <n v="3.5684678574120131E-2"/>
    <n v="947"/>
    <x v="64"/>
    <s v="Low"/>
    <x v="61"/>
    <n v="287"/>
    <n v="2"/>
    <n v="1000.003413616537"/>
    <n v="85"/>
    <n v="2150"/>
    <m/>
    <m/>
    <n v="88.349514563106794"/>
    <x v="0"/>
  </r>
  <r>
    <x v="68"/>
    <x v="1"/>
    <x v="3"/>
    <x v="0"/>
    <n v="15"/>
    <x v="68"/>
    <x v="56"/>
    <x v="2"/>
    <x v="51"/>
    <x v="56"/>
    <n v="54"/>
    <n v="401"/>
    <n v="10318"/>
    <n v="227"/>
    <n v="12267"/>
    <n v="12267486"/>
    <n v="483878"/>
    <n v="180316"/>
    <n v="1293168"/>
    <n v="46616"/>
    <n v="2"/>
    <n v="3.5081769538020953E-2"/>
    <n v="931"/>
    <x v="65"/>
    <s v="Low"/>
    <x v="62"/>
    <n v="279"/>
    <n v="1"/>
    <n v="1000.039618488628"/>
    <n v="150"/>
    <n v="401"/>
    <m/>
    <m/>
    <n v="85.760517799352755"/>
    <x v="0"/>
  </r>
  <r>
    <x v="69"/>
    <x v="1"/>
    <x v="2"/>
    <x v="4"/>
    <n v="13"/>
    <x v="69"/>
    <x v="57"/>
    <x v="1"/>
    <x v="30"/>
    <x v="57"/>
    <n v="22"/>
    <n v="2011"/>
    <n v="28274"/>
    <n v="162"/>
    <n v="3565"/>
    <n v="3564606"/>
    <n v="1294012"/>
    <n v="512516"/>
    <n v="5371134"/>
    <n v="15684"/>
    <n v="5"/>
    <n v="3.1125178988620092E-2"/>
    <n v="826"/>
    <x v="66"/>
    <s v="Low"/>
    <x v="63"/>
    <n v="249"/>
    <n v="1"/>
    <n v="999.88948106591863"/>
    <n v="231"/>
    <n v="2011"/>
    <m/>
    <m/>
    <n v="76.051779935275079"/>
    <x v="0"/>
  </r>
  <r>
    <x v="70"/>
    <x v="2"/>
    <x v="3"/>
    <x v="1"/>
    <n v="17"/>
    <x v="70"/>
    <x v="58"/>
    <x v="1"/>
    <x v="52"/>
    <x v="58"/>
    <n v="41"/>
    <n v="1051"/>
    <n v="13141"/>
    <n v="163"/>
    <n v="6701"/>
    <n v="33503562"/>
    <n v="2738981"/>
    <n v="1178564"/>
    <n v="37421108"/>
    <n v="32833"/>
    <n v="9"/>
    <n v="1.9556861858467105E-2"/>
    <n v="519"/>
    <x v="67"/>
    <s v="High"/>
    <x v="64"/>
    <n v="154"/>
    <n v="3"/>
    <n v="4999.7854051634085"/>
    <n v="582"/>
    <n v="1051"/>
    <m/>
    <m/>
    <n v="45.307443365695796"/>
    <x v="0"/>
  </r>
  <r>
    <x v="71"/>
    <x v="3"/>
    <x v="0"/>
    <x v="16"/>
    <n v="11"/>
    <x v="71"/>
    <x v="41"/>
    <x v="2"/>
    <x v="53"/>
    <x v="41"/>
    <n v="9"/>
    <n v="6166"/>
    <n v="52535"/>
    <n v="93"/>
    <n v="835"/>
    <n v="835472"/>
    <n v="693974"/>
    <n v="490293"/>
    <n v="2019738"/>
    <n v="3174"/>
    <n v="5"/>
    <n v="1.5750998568091038E-2"/>
    <n v="418"/>
    <x v="68"/>
    <s v="Low"/>
    <x v="65"/>
    <n v="134"/>
    <n v="5"/>
    <n v="1000.5652694610778"/>
    <n v="641"/>
    <n v="6166"/>
    <m/>
    <m/>
    <n v="38.834951456310677"/>
    <x v="1"/>
  </r>
  <r>
    <x v="72"/>
    <x v="4"/>
    <x v="3"/>
    <x v="11"/>
    <n v="3"/>
    <x v="72"/>
    <x v="5"/>
    <x v="1"/>
    <x v="54"/>
    <x v="5"/>
    <n v="2"/>
    <n v="7905"/>
    <n v="62013"/>
    <n v="108"/>
    <n v="217"/>
    <n v="650892"/>
    <n v="1580311"/>
    <n v="1127445"/>
    <n v="3358648"/>
    <n v="347"/>
    <n v="9"/>
    <n v="1.0626271761248021E-2"/>
    <n v="282"/>
    <x v="30"/>
    <s v="Medium"/>
    <x v="66"/>
    <n v="95"/>
    <n v="5"/>
    <n v="2999.5023041474656"/>
    <n v="757"/>
    <n v="7905"/>
    <m/>
    <m/>
    <n v="26.21359223300971"/>
    <x v="1"/>
  </r>
  <r>
    <x v="73"/>
    <x v="1"/>
    <x v="2"/>
    <x v="4"/>
    <n v="13"/>
    <x v="73"/>
    <x v="59"/>
    <x v="0"/>
    <x v="55"/>
    <x v="59"/>
    <n v="16"/>
    <n v="4902"/>
    <n v="33286"/>
    <n v="120"/>
    <n v="1926"/>
    <n v="5777625"/>
    <n v="725799"/>
    <n v="202554"/>
    <n v="6705977"/>
    <n v="7896"/>
    <n v="4"/>
    <n v="1.8464089230537342E-2"/>
    <n v="490"/>
    <x v="69"/>
    <s v="Medium"/>
    <x v="67"/>
    <n v="162"/>
    <n v="2"/>
    <n v="2999.8052959501556"/>
    <n v="546"/>
    <n v="4902"/>
    <m/>
    <m/>
    <n v="47.896440129449836"/>
    <x v="0"/>
  </r>
  <r>
    <x v="74"/>
    <x v="1"/>
    <x v="3"/>
    <x v="1"/>
    <n v="17"/>
    <x v="74"/>
    <x v="60"/>
    <x v="1"/>
    <x v="55"/>
    <x v="60"/>
    <n v="28"/>
    <n v="1356"/>
    <n v="26402"/>
    <n v="317"/>
    <n v="8872"/>
    <n v="26616092"/>
    <n v="1859567"/>
    <n v="635427"/>
    <n v="29111087"/>
    <n v="11533"/>
    <n v="5"/>
    <n v="2.9617906398372147E-2"/>
    <n v="786"/>
    <x v="70"/>
    <s v="Medium"/>
    <x v="68"/>
    <n v="241"/>
    <n v="5"/>
    <n v="3000.0103697024347"/>
    <n v="279"/>
    <n v="1356"/>
    <m/>
    <m/>
    <n v="73.462783171521039"/>
    <x v="0"/>
  </r>
  <r>
    <x v="75"/>
    <x v="4"/>
    <x v="1"/>
    <x v="1"/>
    <n v="17"/>
    <x v="75"/>
    <x v="61"/>
    <x v="1"/>
    <x v="50"/>
    <x v="61"/>
    <n v="120"/>
    <n v="219"/>
    <n v="5000"/>
    <n v="115"/>
    <n v="13808"/>
    <n v="1380759"/>
    <n v="37915"/>
    <n v="218879"/>
    <n v="14405619"/>
    <n v="28995"/>
    <n v="2"/>
    <n v="3.0672997211545708E-2"/>
    <n v="814"/>
    <x v="71"/>
    <s v="Low"/>
    <x v="69"/>
    <n v="237"/>
    <n v="5"/>
    <n v="99.997030706836611"/>
    <n v="265"/>
    <n v="219"/>
    <m/>
    <m/>
    <n v="72.168284789644005"/>
    <x v="0"/>
  </r>
  <r>
    <x v="76"/>
    <x v="1"/>
    <x v="2"/>
    <x v="9"/>
    <n v="1"/>
    <x v="76"/>
    <x v="62"/>
    <x v="2"/>
    <x v="6"/>
    <x v="62"/>
    <n v="0"/>
    <n v="15110"/>
    <n v="78444"/>
    <n v="124"/>
    <n v="0"/>
    <n v="0"/>
    <n v="1062236"/>
    <n v="407667"/>
    <n v="1469902"/>
    <n v="0"/>
    <n v="7"/>
    <n v="7.9885447283141158E-3"/>
    <n v="212"/>
    <x v="72"/>
    <s v="Medium"/>
    <x v="70"/>
    <n v="92"/>
    <n v="5"/>
    <n v="0"/>
    <n v="769"/>
    <n v="15110"/>
    <m/>
    <m/>
    <n v="25.242718446601941"/>
    <x v="1"/>
  </r>
  <r>
    <x v="77"/>
    <x v="0"/>
    <x v="3"/>
    <x v="16"/>
    <n v="11"/>
    <x v="77"/>
    <x v="63"/>
    <x v="1"/>
    <x v="12"/>
    <x v="63"/>
    <n v="11"/>
    <n v="10281"/>
    <n v="53176"/>
    <n v="215"/>
    <n v="2370"/>
    <n v="11851164"/>
    <n v="2564994"/>
    <n v="54560"/>
    <n v="14961758"/>
    <n v="11140"/>
    <n v="6"/>
    <n v="1.8765543748586931E-2"/>
    <n v="498"/>
    <x v="73"/>
    <s v="High"/>
    <x v="71"/>
    <n v="151"/>
    <n v="3"/>
    <n v="5000.4911392405065"/>
    <n v="538"/>
    <n v="10281"/>
    <m/>
    <m/>
    <n v="44.336569579288025"/>
    <x v="1"/>
  </r>
  <r>
    <x v="78"/>
    <x v="2"/>
    <x v="0"/>
    <x v="11"/>
    <n v="3"/>
    <x v="78"/>
    <x v="11"/>
    <x v="0"/>
    <x v="56"/>
    <x v="11"/>
    <n v="3"/>
    <n v="6563"/>
    <n v="55791"/>
    <n v="226"/>
    <n v="678"/>
    <n v="3391456"/>
    <n v="1990812"/>
    <n v="56311"/>
    <n v="5945379"/>
    <n v="2238"/>
    <n v="5"/>
    <n v="4.8232722887934284E-3"/>
    <n v="128"/>
    <x v="74"/>
    <s v="High"/>
    <x v="72"/>
    <n v="62"/>
    <n v="3"/>
    <n v="5002.1474926253686"/>
    <n v="882"/>
    <n v="6563"/>
    <m/>
    <m/>
    <n v="15.53398058252427"/>
    <x v="1"/>
  </r>
  <r>
    <x v="79"/>
    <x v="0"/>
    <x v="3"/>
    <x v="11"/>
    <n v="3"/>
    <x v="79"/>
    <x v="64"/>
    <x v="0"/>
    <x v="57"/>
    <x v="64"/>
    <n v="2"/>
    <n v="12526"/>
    <n v="71717"/>
    <n v="89"/>
    <n v="179"/>
    <n v="536753"/>
    <n v="1329686"/>
    <n v="743333"/>
    <n v="2609772"/>
    <n v="196"/>
    <n v="9"/>
    <n v="1.0249453613686035E-2"/>
    <n v="272"/>
    <x v="75"/>
    <s v="Medium"/>
    <x v="73"/>
    <n v="76"/>
    <n v="1"/>
    <n v="2998.6201117318437"/>
    <n v="778"/>
    <n v="12526"/>
    <m/>
    <m/>
    <n v="20.064724919093852"/>
    <x v="1"/>
  </r>
  <r>
    <x v="80"/>
    <x v="4"/>
    <x v="1"/>
    <x v="4"/>
    <n v="13"/>
    <x v="80"/>
    <x v="65"/>
    <x v="0"/>
    <x v="58"/>
    <x v="65"/>
    <n v="24"/>
    <n v="3495"/>
    <n v="21714"/>
    <n v="252"/>
    <n v="6037"/>
    <n v="6037273"/>
    <n v="2234556"/>
    <n v="362958"/>
    <n v="8634787"/>
    <n v="15696"/>
    <n v="6"/>
    <n v="1.8690180119074536E-2"/>
    <n v="496"/>
    <x v="76"/>
    <s v="Low"/>
    <x v="74"/>
    <n v="124"/>
    <n v="1"/>
    <n v="1000.0452211363259"/>
    <n v="606"/>
    <n v="3495"/>
    <m/>
    <m/>
    <n v="35.59870550161812"/>
    <x v="0"/>
  </r>
  <r>
    <x v="81"/>
    <x v="0"/>
    <x v="0"/>
    <x v="2"/>
    <n v="14"/>
    <x v="81"/>
    <x v="19"/>
    <x v="1"/>
    <x v="59"/>
    <x v="19"/>
    <n v="78"/>
    <n v="101"/>
    <n v="8469"/>
    <n v="208"/>
    <n v="16188"/>
    <n v="16187596"/>
    <n v="3407827"/>
    <n v="772021"/>
    <n v="20367444"/>
    <n v="77700"/>
    <n v="9"/>
    <n v="2.5096088627628306E-2"/>
    <n v="666"/>
    <x v="77"/>
    <s v="Low"/>
    <x v="75"/>
    <n v="192"/>
    <n v="5"/>
    <n v="999.97504324190754"/>
    <n v="383"/>
    <n v="101"/>
    <m/>
    <m/>
    <n v="57.605177993527512"/>
    <x v="0"/>
  </r>
  <r>
    <x v="82"/>
    <x v="2"/>
    <x v="3"/>
    <x v="6"/>
    <n v="7"/>
    <x v="82"/>
    <x v="60"/>
    <x v="0"/>
    <x v="39"/>
    <x v="60"/>
    <n v="4"/>
    <n v="7564"/>
    <n v="44204"/>
    <n v="66"/>
    <n v="266"/>
    <n v="797204"/>
    <n v="1164327"/>
    <n v="1012774"/>
    <n v="2974305"/>
    <n v="770"/>
    <n v="9"/>
    <n v="1.5261134976260457E-2"/>
    <n v="405"/>
    <x v="78"/>
    <s v="Medium"/>
    <x v="76"/>
    <n v="129"/>
    <n v="2"/>
    <n v="2997.0075187969924"/>
    <n v="664"/>
    <n v="7564"/>
    <m/>
    <m/>
    <n v="37.216828478964402"/>
    <x v="1"/>
  </r>
  <r>
    <x v="83"/>
    <x v="4"/>
    <x v="2"/>
    <x v="6"/>
    <n v="7"/>
    <x v="83"/>
    <x v="26"/>
    <x v="0"/>
    <x v="60"/>
    <x v="26"/>
    <n v="9"/>
    <n v="3598"/>
    <n v="27045"/>
    <n v="197"/>
    <n v="1769"/>
    <n v="8846419"/>
    <n v="191371"/>
    <n v="504317"/>
    <n v="11264447"/>
    <n v="5661"/>
    <n v="9"/>
    <n v="8.1392719873389103E-3"/>
    <n v="216"/>
    <x v="79"/>
    <s v="High"/>
    <x v="77"/>
    <n v="76"/>
    <n v="4"/>
    <n v="5000.8021481062751"/>
    <n v="824"/>
    <n v="3598"/>
    <m/>
    <m/>
    <n v="20.064724919093852"/>
    <x v="0"/>
  </r>
  <r>
    <x v="84"/>
    <x v="0"/>
    <x v="0"/>
    <x v="4"/>
    <n v="13"/>
    <x v="84"/>
    <x v="20"/>
    <x v="1"/>
    <x v="61"/>
    <x v="20"/>
    <n v="12"/>
    <n v="3765"/>
    <n v="52567"/>
    <n v="90"/>
    <n v="1075"/>
    <n v="1075073"/>
    <n v="530762"/>
    <n v="345098"/>
    <n v="1950933"/>
    <n v="2042"/>
    <n v="3"/>
    <n v="2.3852588740673752E-2"/>
    <n v="633"/>
    <x v="80"/>
    <s v="Low"/>
    <x v="78"/>
    <n v="199"/>
    <n v="5"/>
    <n v="1000.0679069767442"/>
    <n v="436"/>
    <n v="3765"/>
    <m/>
    <m/>
    <n v="59.870550161812297"/>
    <x v="0"/>
  </r>
  <r>
    <x v="85"/>
    <x v="4"/>
    <x v="2"/>
    <x v="0"/>
    <n v="15"/>
    <x v="85"/>
    <x v="66"/>
    <x v="2"/>
    <x v="62"/>
    <x v="66"/>
    <n v="28"/>
    <n v="123"/>
    <n v="17778"/>
    <n v="189"/>
    <n v="5281"/>
    <n v="26405195"/>
    <n v="1499551"/>
    <n v="216044"/>
    <n v="28120789"/>
    <n v="21652"/>
    <n v="4"/>
    <n v="2.6339588514582863E-2"/>
    <n v="699"/>
    <x v="81"/>
    <s v="High"/>
    <x v="14"/>
    <n v="209"/>
    <n v="4"/>
    <n v="5000.0369248248435"/>
    <n v="351"/>
    <n v="123"/>
    <m/>
    <m/>
    <n v="63.10679611650486"/>
    <x v="0"/>
  </r>
  <r>
    <x v="86"/>
    <x v="3"/>
    <x v="1"/>
    <x v="15"/>
    <n v="2"/>
    <x v="86"/>
    <x v="67"/>
    <x v="0"/>
    <x v="39"/>
    <x v="67"/>
    <n v="1"/>
    <n v="8475"/>
    <n v="79466"/>
    <n v="169"/>
    <n v="169"/>
    <n v="50683"/>
    <n v="237418"/>
    <n v="110186"/>
    <n v="854433"/>
    <n v="388"/>
    <n v="1"/>
    <n v="6.2928630642851762E-3"/>
    <n v="167"/>
    <x v="82"/>
    <s v="Medium"/>
    <x v="79"/>
    <n v="76"/>
    <n v="3"/>
    <n v="299.89940828402365"/>
    <n v="828"/>
    <n v="8475"/>
    <m/>
    <m/>
    <n v="20.064724919093852"/>
    <x v="1"/>
  </r>
  <r>
    <x v="87"/>
    <x v="2"/>
    <x v="2"/>
    <x v="5"/>
    <n v="5"/>
    <x v="87"/>
    <x v="3"/>
    <x v="0"/>
    <x v="42"/>
    <x v="3"/>
    <n v="4"/>
    <n v="7646"/>
    <n v="76337"/>
    <n v="158"/>
    <n v="633"/>
    <n v="633039"/>
    <n v="1657252"/>
    <n v="801973"/>
    <n v="3092264"/>
    <n v="2342"/>
    <n v="9"/>
    <n v="1.2887180646619941E-2"/>
    <n v="342"/>
    <x v="83"/>
    <s v="Low"/>
    <x v="80"/>
    <n v="122"/>
    <n v="4"/>
    <n v="1000.0616113744076"/>
    <n v="658"/>
    <n v="7646"/>
    <m/>
    <m/>
    <n v="34.95145631067961"/>
    <x v="1"/>
  </r>
  <r>
    <x v="88"/>
    <x v="2"/>
    <x v="2"/>
    <x v="5"/>
    <n v="5"/>
    <x v="88"/>
    <x v="68"/>
    <x v="2"/>
    <x v="54"/>
    <x v="68"/>
    <n v="3"/>
    <n v="7236"/>
    <n v="69673"/>
    <n v="118"/>
    <n v="353"/>
    <n v="1060161"/>
    <n v="1685523"/>
    <n v="748714"/>
    <n v="3494399"/>
    <n v="742"/>
    <n v="10"/>
    <n v="1.1719044389177783E-2"/>
    <n v="311"/>
    <x v="84"/>
    <s v="Medium"/>
    <x v="81"/>
    <n v="121"/>
    <n v="4"/>
    <n v="3003.2889518413599"/>
    <n v="682"/>
    <n v="7236"/>
    <m/>
    <m/>
    <n v="34.627831715210355"/>
    <x v="1"/>
  </r>
  <r>
    <x v="89"/>
    <x v="3"/>
    <x v="0"/>
    <x v="16"/>
    <n v="11"/>
    <x v="89"/>
    <x v="22"/>
    <x v="1"/>
    <x v="46"/>
    <x v="22"/>
    <n v="13"/>
    <n v="6557"/>
    <n v="48154"/>
    <n v="198"/>
    <n v="2571"/>
    <n v="7713843"/>
    <n v="888453"/>
    <n v="292452"/>
    <n v="8894749"/>
    <n v="8999"/>
    <n v="4"/>
    <n v="1.7069862084557991E-2"/>
    <n v="453"/>
    <x v="85"/>
    <s v="Medium"/>
    <x v="64"/>
    <n v="155"/>
    <n v="2"/>
    <n v="3000.3278879813302"/>
    <n v="582"/>
    <n v="6557"/>
    <m/>
    <m/>
    <n v="45.631067961165051"/>
    <x v="1"/>
  </r>
  <r>
    <x v="90"/>
    <x v="1"/>
    <x v="0"/>
    <x v="11"/>
    <n v="3"/>
    <x v="90"/>
    <x v="69"/>
    <x v="1"/>
    <x v="63"/>
    <x v="69"/>
    <n v="1"/>
    <n v="10705"/>
    <n v="84165"/>
    <n v="247"/>
    <n v="247"/>
    <n v="247326"/>
    <n v="92397"/>
    <n v="190948"/>
    <n v="1362244"/>
    <n v="791"/>
    <n v="2"/>
    <n v="1.009872635466124E-2"/>
    <n v="268"/>
    <x v="86"/>
    <s v="Low"/>
    <x v="82"/>
    <n v="98"/>
    <n v="1"/>
    <n v="1001.3198380566802"/>
    <n v="743"/>
    <n v="10705"/>
    <m/>
    <m/>
    <n v="27.184466019417474"/>
    <x v="1"/>
  </r>
  <r>
    <x v="91"/>
    <x v="0"/>
    <x v="3"/>
    <x v="4"/>
    <n v="13"/>
    <x v="91"/>
    <x v="70"/>
    <x v="2"/>
    <x v="1"/>
    <x v="70"/>
    <n v="17"/>
    <n v="228"/>
    <n v="24315"/>
    <n v="246"/>
    <n v="4178"/>
    <n v="12534907"/>
    <n v="1851194"/>
    <n v="696979"/>
    <n v="1508308"/>
    <n v="14624"/>
    <n v="6"/>
    <n v="2.645263395885146E-2"/>
    <n v="702"/>
    <x v="87"/>
    <s v="Medium"/>
    <x v="83"/>
    <n v="220"/>
    <n v="5"/>
    <n v="3000.217089516515"/>
    <n v="362"/>
    <n v="228"/>
    <m/>
    <m/>
    <n v="66.666666666666657"/>
    <x v="0"/>
  </r>
  <r>
    <x v="92"/>
    <x v="4"/>
    <x v="3"/>
    <x v="3"/>
    <n v="18"/>
    <x v="92"/>
    <x v="23"/>
    <x v="2"/>
    <x v="64"/>
    <x v="23"/>
    <n v="41"/>
    <n v="1410"/>
    <n v="19167"/>
    <n v="255"/>
    <n v="10453"/>
    <n v="52265735"/>
    <n v="1719127"/>
    <n v="329644"/>
    <n v="54314505"/>
    <n v="15679"/>
    <n v="5"/>
    <n v="2.8449770140929986E-2"/>
    <n v="755"/>
    <x v="88"/>
    <s v="High"/>
    <x v="84"/>
    <n v="224"/>
    <n v="5"/>
    <n v="5000.0703147421791"/>
    <n v="318"/>
    <n v="1410"/>
    <m/>
    <m/>
    <n v="67.961165048543691"/>
    <x v="0"/>
  </r>
  <r>
    <x v="93"/>
    <x v="3"/>
    <x v="0"/>
    <x v="17"/>
    <n v="9"/>
    <x v="93"/>
    <x v="71"/>
    <x v="2"/>
    <x v="65"/>
    <x v="71"/>
    <n v="17"/>
    <n v="3682"/>
    <n v="23351"/>
    <n v="208"/>
    <n v="3538"/>
    <n v="17689568"/>
    <n v="2257413"/>
    <n v="757371"/>
    <n v="20704352"/>
    <n v="11321"/>
    <n v="6"/>
    <n v="1.7069862084557991E-2"/>
    <n v="453"/>
    <x v="89"/>
    <s v="High"/>
    <x v="85"/>
    <n v="142"/>
    <n v="4"/>
    <n v="4999.877897117015"/>
    <n v="598"/>
    <n v="3682"/>
    <m/>
    <m/>
    <n v="41.42394822006473"/>
    <x v="0"/>
  </r>
  <r>
    <x v="94"/>
    <x v="4"/>
    <x v="0"/>
    <x v="16"/>
    <n v="11"/>
    <x v="94"/>
    <x v="72"/>
    <x v="1"/>
    <x v="59"/>
    <x v="72"/>
    <n v="12"/>
    <n v="2290"/>
    <n v="50215"/>
    <n v="228"/>
    <n v="2736"/>
    <n v="2736033"/>
    <n v="2817947"/>
    <n v="654543"/>
    <n v="6208523"/>
    <n v="9576"/>
    <n v="9"/>
    <n v="2.893963373276057E-2"/>
    <n v="768"/>
    <x v="90"/>
    <s v="Low"/>
    <x v="86"/>
    <n v="213"/>
    <n v="1"/>
    <n v="1000.0120614035088"/>
    <n v="327"/>
    <n v="2290"/>
    <m/>
    <m/>
    <n v="64.401294498381873"/>
    <x v="0"/>
  </r>
  <r>
    <x v="95"/>
    <x v="4"/>
    <x v="2"/>
    <x v="18"/>
    <n v="8"/>
    <x v="95"/>
    <x v="27"/>
    <x v="1"/>
    <x v="9"/>
    <x v="27"/>
    <n v="11"/>
    <n v="5591"/>
    <n v="32169"/>
    <n v="174"/>
    <n v="1916"/>
    <n v="5748534"/>
    <n v="1401856"/>
    <n v="528117"/>
    <n v="7678507"/>
    <n v="8239"/>
    <n v="6"/>
    <n v="1.5411862235285251E-2"/>
    <n v="409"/>
    <x v="75"/>
    <s v="Medium"/>
    <x v="87"/>
    <n v="127"/>
    <n v="4"/>
    <n v="3000.2787056367433"/>
    <n v="595"/>
    <n v="5591"/>
    <m/>
    <m/>
    <n v="36.569579288025892"/>
    <x v="1"/>
  </r>
  <r>
    <x v="96"/>
    <x v="1"/>
    <x v="2"/>
    <x v="7"/>
    <n v="12"/>
    <x v="96"/>
    <x v="9"/>
    <x v="0"/>
    <x v="33"/>
    <x v="9"/>
    <n v="38"/>
    <n v="423"/>
    <n v="15564"/>
    <n v="286"/>
    <n v="10852"/>
    <n v="32555656"/>
    <n v="2545975"/>
    <n v="454066"/>
    <n v="35555697"/>
    <n v="39066"/>
    <n v="6"/>
    <n v="2.1026452633958852E-2"/>
    <n v="558"/>
    <x v="91"/>
    <s v="Medium"/>
    <x v="88"/>
    <n v="161"/>
    <n v="3"/>
    <n v="2999.9683007740509"/>
    <n v="487"/>
    <n v="423"/>
    <m/>
    <m/>
    <n v="47.572815533980581"/>
    <x v="0"/>
  </r>
  <r>
    <x v="97"/>
    <x v="1"/>
    <x v="2"/>
    <x v="11"/>
    <n v="3"/>
    <x v="97"/>
    <x v="73"/>
    <x v="1"/>
    <x v="47"/>
    <x v="73"/>
    <n v="3"/>
    <n v="10060"/>
    <n v="66444"/>
    <n v="150"/>
    <n v="450"/>
    <n v="1349512"/>
    <n v="1600843"/>
    <n v="846332"/>
    <n v="3796688"/>
    <n v="2024"/>
    <n v="7"/>
    <n v="3.4667269575702764E-3"/>
    <n v="92"/>
    <x v="74"/>
    <s v="Medium"/>
    <x v="89"/>
    <n v="32"/>
    <n v="4"/>
    <n v="2998.9155555555553"/>
    <n v="926"/>
    <n v="10060"/>
    <m/>
    <m/>
    <n v="5.825242718446602"/>
    <x v="1"/>
  </r>
  <r>
    <x v="98"/>
    <x v="0"/>
    <x v="1"/>
    <x v="6"/>
    <n v="7"/>
    <x v="98"/>
    <x v="74"/>
    <x v="2"/>
    <x v="35"/>
    <x v="74"/>
    <n v="10"/>
    <n v="4982"/>
    <n v="37395"/>
    <n v="105"/>
    <n v="1052"/>
    <n v="3155326"/>
    <n v="1288104"/>
    <n v="1265302"/>
    <n v="5708733"/>
    <n v="3470"/>
    <n v="9"/>
    <n v="1.7371316602607583E-2"/>
    <n v="461"/>
    <x v="92"/>
    <s v="Medium"/>
    <x v="90"/>
    <n v="134"/>
    <n v="2"/>
    <n v="2999.3593155893536"/>
    <n v="584"/>
    <n v="4982"/>
    <m/>
    <m/>
    <n v="38.834951456310677"/>
    <x v="0"/>
  </r>
  <r>
    <x v="99"/>
    <x v="3"/>
    <x v="3"/>
    <x v="5"/>
    <n v="5"/>
    <x v="99"/>
    <x v="20"/>
    <x v="2"/>
    <x v="23"/>
    <x v="20"/>
    <n v="3"/>
    <n v="6549"/>
    <n v="64043"/>
    <n v="214"/>
    <n v="641"/>
    <n v="640993"/>
    <n v="2463515"/>
    <n v="735236"/>
    <n v="3839744"/>
    <n v="2756"/>
    <n v="10"/>
    <n v="1.3904589645037305E-2"/>
    <n v="369"/>
    <x v="93"/>
    <s v="Low"/>
    <x v="91"/>
    <n v="112"/>
    <n v="1"/>
    <n v="999.98907956318249"/>
    <n v="677"/>
    <n v="6549"/>
    <m/>
    <m/>
    <n v="31.715210355987054"/>
    <x v="1"/>
  </r>
  <r>
    <x v="100"/>
    <x v="3"/>
    <x v="2"/>
    <x v="1"/>
    <n v="17"/>
    <x v="100"/>
    <x v="75"/>
    <x v="2"/>
    <x v="66"/>
    <x v="75"/>
    <n v="39"/>
    <n v="608"/>
    <n v="15713"/>
    <n v="118"/>
    <n v="4597"/>
    <n v="4596541"/>
    <n v="1694052"/>
    <n v="1058257"/>
    <n v="7348849"/>
    <n v="22063"/>
    <n v="9"/>
    <n v="3.6400633054487902E-2"/>
    <n v="966"/>
    <x v="94"/>
    <s v="Low"/>
    <x v="92"/>
    <n v="286"/>
    <n v="2"/>
    <n v="999.90015227322169"/>
    <n v="87"/>
    <n v="608"/>
    <m/>
    <m/>
    <n v="88.025889967637539"/>
    <x v="0"/>
  </r>
  <r>
    <x v="101"/>
    <x v="3"/>
    <x v="0"/>
    <x v="16"/>
    <n v="11"/>
    <x v="101"/>
    <x v="76"/>
    <x v="0"/>
    <x v="43"/>
    <x v="76"/>
    <n v="19"/>
    <n v="1290"/>
    <n v="23204"/>
    <n v="245"/>
    <n v="4655"/>
    <n v="13963689"/>
    <n v="116792"/>
    <n v="329349"/>
    <n v="15460958"/>
    <n v="6981"/>
    <n v="4"/>
    <n v="1.9029316451880322E-2"/>
    <n v="505"/>
    <x v="47"/>
    <s v="Medium"/>
    <x v="93"/>
    <n v="163"/>
    <n v="5"/>
    <n v="2999.718367346939"/>
    <n v="547"/>
    <n v="1290"/>
    <m/>
    <m/>
    <n v="48.220064724919091"/>
    <x v="0"/>
  </r>
  <r>
    <x v="102"/>
    <x v="3"/>
    <x v="2"/>
    <x v="8"/>
    <n v="4"/>
    <x v="102"/>
    <x v="39"/>
    <x v="1"/>
    <x v="9"/>
    <x v="39"/>
    <n v="4"/>
    <n v="8099"/>
    <n v="63649"/>
    <n v="183"/>
    <n v="733"/>
    <n v="2198316"/>
    <n v="146518"/>
    <n v="701692"/>
    <n v="4365188"/>
    <n v="2344"/>
    <n v="6"/>
    <n v="9.721908207099254E-3"/>
    <n v="258"/>
    <x v="95"/>
    <s v="Medium"/>
    <x v="94"/>
    <n v="82"/>
    <n v="4"/>
    <n v="2999.0668485675305"/>
    <n v="770"/>
    <n v="8099"/>
    <m/>
    <m/>
    <n v="22.006472491909385"/>
    <x v="1"/>
  </r>
  <r>
    <x v="103"/>
    <x v="0"/>
    <x v="3"/>
    <x v="13"/>
    <n v="6"/>
    <x v="103"/>
    <x v="77"/>
    <x v="0"/>
    <x v="67"/>
    <x v="77"/>
    <n v="4"/>
    <n v="10419"/>
    <n v="68009"/>
    <n v="262"/>
    <n v="1046"/>
    <n v="5231329"/>
    <n v="3414316"/>
    <n v="1130547"/>
    <n v="9776192"/>
    <n v="2720"/>
    <n v="9"/>
    <n v="1.0626271761248021E-2"/>
    <n v="282"/>
    <x v="30"/>
    <s v="High"/>
    <x v="48"/>
    <n v="88"/>
    <n v="2"/>
    <n v="5001.2705544933078"/>
    <n v="730"/>
    <n v="10419"/>
    <m/>
    <m/>
    <n v="23.948220064724918"/>
    <x v="1"/>
  </r>
  <r>
    <x v="104"/>
    <x v="0"/>
    <x v="1"/>
    <x v="11"/>
    <n v="3"/>
    <x v="104"/>
    <x v="7"/>
    <x v="2"/>
    <x v="33"/>
    <x v="7"/>
    <n v="3"/>
    <n v="5192"/>
    <n v="40858"/>
    <n v="172"/>
    <n v="517"/>
    <n v="154970"/>
    <n v="518922"/>
    <n v="131861"/>
    <n v="2200482"/>
    <n v="1188"/>
    <n v="2"/>
    <n v="1.1266862612103398E-2"/>
    <n v="299"/>
    <x v="2"/>
    <s v="Medium"/>
    <x v="48"/>
    <n v="101"/>
    <n v="1"/>
    <n v="299.74854932301741"/>
    <n v="730"/>
    <n v="5192"/>
    <m/>
    <m/>
    <n v="28.155339805825243"/>
    <x v="1"/>
  </r>
  <r>
    <x v="105"/>
    <x v="0"/>
    <x v="0"/>
    <x v="3"/>
    <n v="18"/>
    <x v="105"/>
    <x v="73"/>
    <x v="2"/>
    <x v="0"/>
    <x v="73"/>
    <n v="46"/>
    <n v="934"/>
    <n v="15210"/>
    <n v="197"/>
    <n v="9077"/>
    <n v="27232359"/>
    <n v="2093686"/>
    <n v="993574"/>
    <n v="30319619"/>
    <n v="21785"/>
    <n v="7"/>
    <n v="2.1667043484814227E-2"/>
    <n v="575"/>
    <x v="96"/>
    <s v="Medium"/>
    <x v="95"/>
    <n v="172"/>
    <n v="2"/>
    <n v="3000.1497190701775"/>
    <n v="495"/>
    <n v="934"/>
    <m/>
    <m/>
    <n v="51.132686084142399"/>
    <x v="0"/>
  </r>
  <r>
    <x v="106"/>
    <x v="0"/>
    <x v="0"/>
    <x v="12"/>
    <n v="10"/>
    <x v="106"/>
    <x v="41"/>
    <x v="0"/>
    <x v="68"/>
    <x v="41"/>
    <n v="6"/>
    <n v="5836"/>
    <n v="57037"/>
    <n v="101"/>
    <n v="606"/>
    <n v="3032435"/>
    <n v="935779"/>
    <n v="366026"/>
    <n v="433424"/>
    <n v="2183"/>
    <n v="7"/>
    <n v="1.3904589645037305E-2"/>
    <n v="369"/>
    <x v="97"/>
    <s v="High"/>
    <x v="96"/>
    <n v="116"/>
    <n v="4"/>
    <n v="5004.0181518151812"/>
    <n v="698"/>
    <n v="5836"/>
    <m/>
    <m/>
    <n v="33.009708737864081"/>
    <x v="1"/>
  </r>
  <r>
    <x v="107"/>
    <x v="2"/>
    <x v="2"/>
    <x v="3"/>
    <n v="18"/>
    <x v="107"/>
    <x v="78"/>
    <x v="0"/>
    <x v="68"/>
    <x v="78"/>
    <n v="152"/>
    <n v="409"/>
    <n v="5000"/>
    <n v="179"/>
    <n v="27211"/>
    <n v="13605527"/>
    <n v="34959"/>
    <n v="13252"/>
    <n v="13653738"/>
    <n v="59864"/>
    <n v="1"/>
    <n v="2.3211997889818373E-2"/>
    <n v="616"/>
    <x v="98"/>
    <s v="High"/>
    <x v="97"/>
    <n v="174"/>
    <n v="5"/>
    <n v="500.00099224578298"/>
    <n v="464"/>
    <n v="409"/>
    <m/>
    <m/>
    <n v="51.779935275080902"/>
    <x v="0"/>
  </r>
  <r>
    <x v="108"/>
    <x v="1"/>
    <x v="3"/>
    <x v="18"/>
    <n v="8"/>
    <x v="108"/>
    <x v="79"/>
    <x v="1"/>
    <x v="69"/>
    <x v="79"/>
    <n v="5"/>
    <n v="6398"/>
    <n v="58564"/>
    <n v="171"/>
    <n v="857"/>
    <n v="856756"/>
    <n v="562315"/>
    <n v="143208"/>
    <n v="1562279"/>
    <n v="942"/>
    <n v="2"/>
    <n v="1.5939407641872034E-2"/>
    <n v="423"/>
    <x v="99"/>
    <s v="Low"/>
    <x v="98"/>
    <n v="119"/>
    <n v="5"/>
    <n v="999.71528588098022"/>
    <n v="627"/>
    <n v="6398"/>
    <m/>
    <m/>
    <n v="33.980582524271846"/>
    <x v="1"/>
  </r>
  <r>
    <x v="109"/>
    <x v="0"/>
    <x v="2"/>
    <x v="10"/>
    <n v="19"/>
    <x v="109"/>
    <x v="80"/>
    <x v="0"/>
    <x v="70"/>
    <x v="80"/>
    <n v="21"/>
    <n v="789"/>
    <n v="30552"/>
    <n v="128"/>
    <n v="2682"/>
    <n v="2681946"/>
    <n v="1196061"/>
    <n v="459704"/>
    <n v="4337711"/>
    <n v="9923"/>
    <n v="8"/>
    <n v="3.700354209058708E-2"/>
    <n v="982"/>
    <x v="100"/>
    <s v="Low"/>
    <x v="99"/>
    <n v="283"/>
    <n v="1"/>
    <n v="999.97986577181211"/>
    <n v="109"/>
    <n v="789"/>
    <m/>
    <m/>
    <n v="87.055016181229774"/>
    <x v="0"/>
  </r>
  <r>
    <x v="110"/>
    <x v="4"/>
    <x v="2"/>
    <x v="14"/>
    <n v="16"/>
    <x v="110"/>
    <x v="81"/>
    <x v="2"/>
    <x v="71"/>
    <x v="81"/>
    <n v="52"/>
    <n v="919"/>
    <n v="10442"/>
    <n v="244"/>
    <n v="12701"/>
    <n v="12701479"/>
    <n v="2764923"/>
    <n v="569871"/>
    <n v="16036272"/>
    <n v="55886"/>
    <n v="6"/>
    <n v="2.1064134448715049E-2"/>
    <n v="559"/>
    <x v="91"/>
    <s v="Low"/>
    <x v="100"/>
    <n v="166"/>
    <n v="2"/>
    <n v="1000.0377135658609"/>
    <n v="475"/>
    <n v="919"/>
    <m/>
    <m/>
    <n v="49.190938511326863"/>
    <x v="0"/>
  </r>
  <r>
    <x v="111"/>
    <x v="4"/>
    <x v="1"/>
    <x v="2"/>
    <n v="14"/>
    <x v="111"/>
    <x v="17"/>
    <x v="0"/>
    <x v="5"/>
    <x v="17"/>
    <n v="11"/>
    <n v="7078"/>
    <n v="47857"/>
    <n v="264"/>
    <n v="2903"/>
    <n v="8707852"/>
    <n v="1569649"/>
    <n v="559474"/>
    <n v="10836976"/>
    <n v="6385"/>
    <n v="5"/>
    <n v="1.8652498304318334E-2"/>
    <n v="495"/>
    <x v="101"/>
    <s v="Medium"/>
    <x v="101"/>
    <n v="162"/>
    <n v="2"/>
    <n v="2999.6045470203239"/>
    <n v="533"/>
    <n v="7078"/>
    <m/>
    <m/>
    <n v="47.896440129449836"/>
    <x v="1"/>
  </r>
  <r>
    <x v="112"/>
    <x v="1"/>
    <x v="3"/>
    <x v="3"/>
    <n v="18"/>
    <x v="112"/>
    <x v="68"/>
    <x v="1"/>
    <x v="72"/>
    <x v="68"/>
    <n v="16"/>
    <n v="2455"/>
    <n v="37086"/>
    <n v="169"/>
    <n v="2696"/>
    <n v="13481939"/>
    <n v="1571202"/>
    <n v="371739"/>
    <n v="15424881"/>
    <n v="7280"/>
    <n v="5"/>
    <n v="2.5962770367020875E-2"/>
    <n v="689"/>
    <x v="102"/>
    <s v="High"/>
    <x v="102"/>
    <n v="195"/>
    <n v="2"/>
    <n v="5000.7192136498516"/>
    <n v="376"/>
    <n v="2455"/>
    <m/>
    <m/>
    <n v="58.576051779935277"/>
    <x v="0"/>
  </r>
  <r>
    <x v="113"/>
    <x v="4"/>
    <x v="0"/>
    <x v="13"/>
    <n v="6"/>
    <x v="113"/>
    <x v="51"/>
    <x v="1"/>
    <x v="73"/>
    <x v="51"/>
    <n v="7"/>
    <n v="3164"/>
    <n v="27402"/>
    <n v="201"/>
    <n v="1410"/>
    <n v="4229182"/>
    <n v="252353"/>
    <n v="128117"/>
    <n v="4609652"/>
    <n v="5215"/>
    <n v="1"/>
    <n v="1.793654382395056E-2"/>
    <n v="476"/>
    <x v="103"/>
    <s v="Medium"/>
    <x v="103"/>
    <n v="165"/>
    <n v="2"/>
    <n v="2999.4198581560286"/>
    <n v="545"/>
    <n v="3164"/>
    <m/>
    <m/>
    <n v="48.867313915857608"/>
    <x v="0"/>
  </r>
  <r>
    <x v="114"/>
    <x v="4"/>
    <x v="2"/>
    <x v="15"/>
    <n v="2"/>
    <x v="114"/>
    <x v="82"/>
    <x v="2"/>
    <x v="11"/>
    <x v="82"/>
    <n v="1"/>
    <n v="9641"/>
    <n v="63705"/>
    <n v="49"/>
    <n v="49"/>
    <n v="243271"/>
    <n v="53781"/>
    <n v="53557"/>
    <n v="350609"/>
    <n v="141"/>
    <n v="1"/>
    <n v="6.707363026603361E-3"/>
    <n v="178"/>
    <x v="104"/>
    <s v="High"/>
    <x v="104"/>
    <n v="74"/>
    <n v="5"/>
    <n v="4964.7142857142853"/>
    <n v="836"/>
    <n v="9641"/>
    <m/>
    <m/>
    <n v="19.417475728155338"/>
    <x v="1"/>
  </r>
  <r>
    <x v="115"/>
    <x v="1"/>
    <x v="1"/>
    <x v="2"/>
    <n v="14"/>
    <x v="115"/>
    <x v="46"/>
    <x v="2"/>
    <x v="39"/>
    <x v="46"/>
    <n v="23"/>
    <n v="2589"/>
    <n v="27307"/>
    <n v="112"/>
    <n v="2568"/>
    <n v="7703646"/>
    <n v="724928"/>
    <n v="880716"/>
    <n v="930929"/>
    <n v="10271"/>
    <n v="6"/>
    <n v="2.3174316075062176E-2"/>
    <n v="615"/>
    <x v="93"/>
    <s v="Medium"/>
    <x v="58"/>
    <n v="167"/>
    <n v="2"/>
    <n v="2999.8621495327102"/>
    <n v="463"/>
    <n v="2589"/>
    <m/>
    <m/>
    <n v="49.514563106796118"/>
    <x v="0"/>
  </r>
  <r>
    <x v="116"/>
    <x v="3"/>
    <x v="0"/>
    <x v="15"/>
    <n v="2"/>
    <x v="116"/>
    <x v="83"/>
    <x v="0"/>
    <x v="48"/>
    <x v="83"/>
    <n v="1"/>
    <n v="12845"/>
    <n v="85605"/>
    <n v="227"/>
    <n v="227"/>
    <n v="227079"/>
    <n v="3347911"/>
    <n v="613957"/>
    <n v="4188947"/>
    <n v="499"/>
    <n v="10"/>
    <n v="5.7276358429421961E-3"/>
    <n v="152"/>
    <x v="105"/>
    <s v="Low"/>
    <x v="105"/>
    <n v="51"/>
    <n v="5"/>
    <n v="1000.3480176211453"/>
    <n v="857"/>
    <n v="12845"/>
    <m/>
    <m/>
    <n v="11.974110032362459"/>
    <x v="1"/>
  </r>
  <r>
    <x v="117"/>
    <x v="1"/>
    <x v="1"/>
    <x v="14"/>
    <n v="16"/>
    <x v="117"/>
    <x v="43"/>
    <x v="0"/>
    <x v="31"/>
    <x v="43"/>
    <n v="15"/>
    <n v="1035"/>
    <n v="45223"/>
    <n v="232"/>
    <n v="3475"/>
    <n v="10425463"/>
    <n v="3232085"/>
    <n v="799788"/>
    <n v="14457335"/>
    <n v="10772"/>
    <n v="9"/>
    <n v="2.0951089004446453E-2"/>
    <n v="556"/>
    <x v="106"/>
    <s v="Medium"/>
    <x v="106"/>
    <n v="167"/>
    <n v="1"/>
    <n v="3000.1332374100721"/>
    <n v="492"/>
    <n v="1035"/>
    <m/>
    <m/>
    <n v="49.514563106796118"/>
    <x v="0"/>
  </r>
  <r>
    <x v="118"/>
    <x v="0"/>
    <x v="3"/>
    <x v="7"/>
    <n v="12"/>
    <x v="118"/>
    <x v="84"/>
    <x v="0"/>
    <x v="0"/>
    <x v="84"/>
    <n v="15"/>
    <n v="3090"/>
    <n v="33393"/>
    <n v="135"/>
    <n v="2032"/>
    <n v="6097186"/>
    <n v="894294"/>
    <n v="626594"/>
    <n v="7618074"/>
    <n v="6910"/>
    <n v="5"/>
    <n v="2.2797497927500188E-2"/>
    <n v="605"/>
    <x v="107"/>
    <s v="Medium"/>
    <x v="107"/>
    <n v="169"/>
    <n v="4"/>
    <n v="3000.5836614173227"/>
    <n v="457"/>
    <n v="3090"/>
    <m/>
    <m/>
    <n v="50.161812297734635"/>
    <x v="0"/>
  </r>
  <r>
    <x v="119"/>
    <x v="0"/>
    <x v="0"/>
    <x v="4"/>
    <n v="13"/>
    <x v="119"/>
    <x v="85"/>
    <x v="2"/>
    <x v="16"/>
    <x v="85"/>
    <n v="16"/>
    <n v="1530"/>
    <n v="39016"/>
    <n v="270"/>
    <n v="4319"/>
    <n v="4319275"/>
    <n v="2823872"/>
    <n v="667164"/>
    <n v="7810311"/>
    <n v="12093"/>
    <n v="6"/>
    <n v="3.3009269726430028E-2"/>
    <n v="876"/>
    <x v="108"/>
    <s v="Low"/>
    <x v="108"/>
    <n v="261"/>
    <n v="3"/>
    <n v="1000.0636721463302"/>
    <n v="209"/>
    <n v="1530"/>
    <m/>
    <m/>
    <n v="79.935275080906152"/>
    <x v="0"/>
  </r>
  <r>
    <x v="120"/>
    <x v="1"/>
    <x v="3"/>
    <x v="6"/>
    <n v="7"/>
    <x v="120"/>
    <x v="86"/>
    <x v="0"/>
    <x v="19"/>
    <x v="86"/>
    <n v="7"/>
    <n v="4196"/>
    <n v="37486"/>
    <n v="116"/>
    <n v="813"/>
    <n v="2438908"/>
    <n v="456748"/>
    <n v="372704"/>
    <n v="326836"/>
    <n v="3902"/>
    <n v="3"/>
    <n v="1.6391589418946417E-2"/>
    <n v="435"/>
    <x v="109"/>
    <s v="Medium"/>
    <x v="109"/>
    <n v="131"/>
    <n v="2"/>
    <n v="2999.8868388683886"/>
    <n v="634"/>
    <n v="4196"/>
    <m/>
    <m/>
    <n v="37.864077669902912"/>
    <x v="0"/>
  </r>
  <r>
    <x v="121"/>
    <x v="4"/>
    <x v="2"/>
    <x v="15"/>
    <n v="2"/>
    <x v="121"/>
    <x v="83"/>
    <x v="0"/>
    <x v="74"/>
    <x v="83"/>
    <n v="2"/>
    <n v="6856"/>
    <n v="65432"/>
    <n v="38"/>
    <n v="76"/>
    <n v="226611"/>
    <n v="51665"/>
    <n v="82693"/>
    <n v="360969"/>
    <n v="302"/>
    <n v="1"/>
    <n v="5.2000904363554146E-3"/>
    <n v="138"/>
    <x v="110"/>
    <s v="Medium"/>
    <x v="110"/>
    <n v="65"/>
    <n v="1"/>
    <n v="2981.7236842105262"/>
    <n v="880"/>
    <n v="6856"/>
    <m/>
    <m/>
    <n v="16.50485436893204"/>
    <x v="1"/>
  </r>
  <r>
    <x v="122"/>
    <x v="4"/>
    <x v="0"/>
    <x v="8"/>
    <n v="4"/>
    <x v="122"/>
    <x v="36"/>
    <x v="0"/>
    <x v="75"/>
    <x v="36"/>
    <n v="4"/>
    <n v="14403"/>
    <n v="85120"/>
    <n v="80"/>
    <n v="320"/>
    <n v="958683"/>
    <n v="473261"/>
    <n v="45693"/>
    <n v="1888874"/>
    <n v="1054"/>
    <n v="4"/>
    <n v="7.7247720250207246E-3"/>
    <n v="205"/>
    <x v="111"/>
    <s v="Medium"/>
    <x v="111"/>
    <n v="87"/>
    <n v="1"/>
    <n v="2995.8843750000001"/>
    <n v="775"/>
    <n v="14403"/>
    <m/>
    <m/>
    <n v="23.624595469255663"/>
    <x v="1"/>
  </r>
  <r>
    <x v="123"/>
    <x v="1"/>
    <x v="1"/>
    <x v="8"/>
    <n v="4"/>
    <x v="123"/>
    <x v="87"/>
    <x v="2"/>
    <x v="31"/>
    <x v="87"/>
    <n v="4"/>
    <n v="10678"/>
    <n v="67903"/>
    <n v="180"/>
    <n v="720"/>
    <n v="2160335"/>
    <n v="107043"/>
    <n v="212953"/>
    <n v="3443717"/>
    <n v="3240"/>
    <n v="3"/>
    <n v="1.013640816941744E-2"/>
    <n v="269"/>
    <x v="112"/>
    <s v="Medium"/>
    <x v="112"/>
    <n v="87"/>
    <n v="5"/>
    <n v="3000.4652777777778"/>
    <n v="789"/>
    <n v="10678"/>
    <m/>
    <m/>
    <n v="23.624595469255663"/>
    <x v="1"/>
  </r>
  <r>
    <x v="124"/>
    <x v="4"/>
    <x v="1"/>
    <x v="4"/>
    <n v="13"/>
    <x v="124"/>
    <x v="88"/>
    <x v="2"/>
    <x v="61"/>
    <x v="88"/>
    <n v="17"/>
    <n v="1070"/>
    <n v="31742"/>
    <n v="246"/>
    <n v="4189"/>
    <n v="4188723"/>
    <n v="2420914"/>
    <n v="59770"/>
    <n v="7207337"/>
    <n v="15079"/>
    <n v="6"/>
    <n v="2.7733815660562211E-2"/>
    <n v="736"/>
    <x v="14"/>
    <s v="Low"/>
    <x v="113"/>
    <n v="207"/>
    <n v="5"/>
    <n v="999.93387443303891"/>
    <n v="342"/>
    <n v="1070"/>
    <m/>
    <m/>
    <n v="62.459546925566343"/>
    <x v="0"/>
  </r>
  <r>
    <x v="125"/>
    <x v="0"/>
    <x v="2"/>
    <x v="6"/>
    <n v="7"/>
    <x v="125"/>
    <x v="14"/>
    <x v="0"/>
    <x v="10"/>
    <x v="14"/>
    <n v="6"/>
    <n v="8286"/>
    <n v="45908"/>
    <n v="184"/>
    <n v="1103"/>
    <n v="5516347"/>
    <n v="2128887"/>
    <n v="769549"/>
    <n v="8414783"/>
    <n v="3089"/>
    <n v="6"/>
    <n v="1.5298816791016655E-2"/>
    <n v="406"/>
    <x v="113"/>
    <s v="High"/>
    <x v="114"/>
    <n v="143"/>
    <n v="5"/>
    <n v="5001.2212148685403"/>
    <n v="600"/>
    <n v="8286"/>
    <m/>
    <m/>
    <n v="41.747572815533978"/>
    <x v="1"/>
  </r>
  <r>
    <x v="126"/>
    <x v="2"/>
    <x v="2"/>
    <x v="2"/>
    <n v="14"/>
    <x v="126"/>
    <x v="65"/>
    <x v="1"/>
    <x v="76"/>
    <x v="65"/>
    <n v="67"/>
    <n v="455"/>
    <n v="8188"/>
    <n v="119"/>
    <n v="7997"/>
    <n v="39987474"/>
    <n v="849985"/>
    <n v="202812"/>
    <n v="4104027"/>
    <n v="31989"/>
    <n v="4"/>
    <n v="2.5774361293239883E-2"/>
    <n v="684"/>
    <x v="114"/>
    <s v="High"/>
    <x v="115"/>
    <n v="233"/>
    <n v="2"/>
    <n v="5000.3093660122549"/>
    <n v="316"/>
    <n v="455"/>
    <m/>
    <m/>
    <n v="70.873786407766985"/>
    <x v="0"/>
  </r>
  <r>
    <x v="127"/>
    <x v="0"/>
    <x v="1"/>
    <x v="8"/>
    <n v="4"/>
    <x v="127"/>
    <x v="19"/>
    <x v="2"/>
    <x v="77"/>
    <x v="19"/>
    <n v="6"/>
    <n v="6907"/>
    <n v="36168"/>
    <n v="213"/>
    <n v="1279"/>
    <n v="1279007"/>
    <n v="2703265"/>
    <n v="656382"/>
    <n v="4638654"/>
    <n v="5755"/>
    <n v="10"/>
    <n v="1.3000226090888536E-2"/>
    <n v="345"/>
    <x v="102"/>
    <s v="Low"/>
    <x v="116"/>
    <n v="126"/>
    <n v="2"/>
    <n v="1000.0054730258014"/>
    <n v="668"/>
    <n v="6907"/>
    <m/>
    <m/>
    <n v="36.245954692556637"/>
    <x v="1"/>
  </r>
  <r>
    <x v="128"/>
    <x v="4"/>
    <x v="1"/>
    <x v="3"/>
    <n v="18"/>
    <x v="128"/>
    <x v="76"/>
    <x v="0"/>
    <x v="0"/>
    <x v="76"/>
    <n v="117"/>
    <n v="259"/>
    <n v="5000"/>
    <n v="256"/>
    <n v="29956"/>
    <n v="8986784"/>
    <n v="1453036"/>
    <n v="304063"/>
    <n v="91624938"/>
    <n v="137797"/>
    <n v="4"/>
    <n v="2.9994724545934132E-2"/>
    <n v="796"/>
    <x v="115"/>
    <s v="Medium"/>
    <x v="117"/>
    <n v="236"/>
    <n v="5"/>
    <n v="299.9994658832955"/>
    <n v="236"/>
    <n v="259"/>
    <m/>
    <m/>
    <n v="71.844660194174764"/>
    <x v="0"/>
  </r>
  <r>
    <x v="129"/>
    <x v="2"/>
    <x v="0"/>
    <x v="3"/>
    <n v="18"/>
    <x v="129"/>
    <x v="82"/>
    <x v="2"/>
    <x v="2"/>
    <x v="82"/>
    <n v="165"/>
    <n v="440"/>
    <n v="5000"/>
    <n v="244"/>
    <n v="40240"/>
    <n v="12071862"/>
    <n v="2526853"/>
    <n v="652785"/>
    <n v="123898258"/>
    <n v="64383"/>
    <n v="9"/>
    <n v="2.7620770216293618E-2"/>
    <n v="733"/>
    <x v="116"/>
    <s v="Medium"/>
    <x v="118"/>
    <n v="215"/>
    <n v="5"/>
    <n v="299.99657057654076"/>
    <n v="311"/>
    <n v="440"/>
    <m/>
    <m/>
    <n v="65.048543689320397"/>
    <x v="0"/>
  </r>
  <r>
    <x v="130"/>
    <x v="3"/>
    <x v="0"/>
    <x v="15"/>
    <n v="2"/>
    <x v="130"/>
    <x v="19"/>
    <x v="1"/>
    <x v="22"/>
    <x v="19"/>
    <n v="1"/>
    <n v="12060"/>
    <n v="84130"/>
    <n v="124"/>
    <n v="124"/>
    <n v="372896"/>
    <n v="755792"/>
    <n v="298781"/>
    <n v="142747"/>
    <n v="310"/>
    <n v="5"/>
    <n v="1.0550908131735624E-2"/>
    <n v="280"/>
    <x v="63"/>
    <s v="Medium"/>
    <x v="119"/>
    <n v="104"/>
    <n v="2"/>
    <n v="3007.2258064516127"/>
    <n v="727"/>
    <n v="12060"/>
    <m/>
    <m/>
    <n v="29.126213592233007"/>
    <x v="1"/>
  </r>
  <r>
    <x v="131"/>
    <x v="4"/>
    <x v="0"/>
    <x v="6"/>
    <n v="7"/>
    <x v="131"/>
    <x v="41"/>
    <x v="2"/>
    <x v="78"/>
    <x v="41"/>
    <n v="10"/>
    <n v="5051"/>
    <n v="31980"/>
    <n v="164"/>
    <n v="1644"/>
    <n v="1643963"/>
    <n v="1530777"/>
    <n v="879726"/>
    <n v="4054466"/>
    <n v="5096"/>
    <n v="7"/>
    <n v="1.1756726203933981E-2"/>
    <n v="312"/>
    <x v="117"/>
    <s v="Low"/>
    <x v="120"/>
    <n v="94"/>
    <n v="5"/>
    <n v="999.97749391727496"/>
    <n v="718"/>
    <n v="5051"/>
    <m/>
    <m/>
    <n v="25.889967637540451"/>
    <x v="1"/>
  </r>
  <r>
    <x v="132"/>
    <x v="1"/>
    <x v="2"/>
    <x v="2"/>
    <n v="14"/>
    <x v="132"/>
    <x v="62"/>
    <x v="0"/>
    <x v="11"/>
    <x v="62"/>
    <n v="16"/>
    <n v="1677"/>
    <n v="42353"/>
    <n v="200"/>
    <n v="3192"/>
    <n v="1596150"/>
    <n v="1672823"/>
    <n v="356045"/>
    <n v="17990368"/>
    <n v="4469"/>
    <n v="6"/>
    <n v="2.0159770894566283E-2"/>
    <n v="535"/>
    <x v="118"/>
    <s v="High"/>
    <x v="28"/>
    <n v="150"/>
    <n v="4"/>
    <n v="500.04699248120301"/>
    <n v="555"/>
    <n v="1677"/>
    <m/>
    <m/>
    <n v="44.01294498381877"/>
    <x v="0"/>
  </r>
  <r>
    <x v="133"/>
    <x v="4"/>
    <x v="2"/>
    <x v="7"/>
    <n v="12"/>
    <x v="133"/>
    <x v="89"/>
    <x v="1"/>
    <x v="42"/>
    <x v="89"/>
    <n v="12"/>
    <n v="2385"/>
    <n v="53578"/>
    <n v="197"/>
    <n v="2367"/>
    <n v="2367196"/>
    <n v="3537501"/>
    <n v="816762"/>
    <n v="6721459"/>
    <n v="2840"/>
    <n v="10"/>
    <n v="2.6226543070314266E-2"/>
    <n v="696"/>
    <x v="119"/>
    <s v="Low"/>
    <x v="121"/>
    <n v="199"/>
    <n v="4"/>
    <n v="1000.0828052386988"/>
    <n v="413"/>
    <n v="2385"/>
    <m/>
    <m/>
    <n v="59.870550161812297"/>
    <x v="0"/>
  </r>
  <r>
    <x v="134"/>
    <x v="1"/>
    <x v="2"/>
    <x v="3"/>
    <n v="18"/>
    <x v="134"/>
    <x v="34"/>
    <x v="2"/>
    <x v="79"/>
    <x v="34"/>
    <n v="69"/>
    <n v="1065"/>
    <n v="12821"/>
    <n v="323"/>
    <n v="22281"/>
    <n v="111402671"/>
    <n v="1458122"/>
    <n v="440138"/>
    <n v="113300931"/>
    <n v="66841"/>
    <n v="3"/>
    <n v="2.355113422262416E-2"/>
    <n v="625"/>
    <x v="120"/>
    <s v="High"/>
    <x v="46"/>
    <n v="202"/>
    <n v="1"/>
    <n v="4999.8954714779411"/>
    <n v="410"/>
    <n v="1065"/>
    <m/>
    <m/>
    <n v="60.841423948220061"/>
    <x v="0"/>
  </r>
  <r>
    <x v="135"/>
    <x v="1"/>
    <x v="3"/>
    <x v="8"/>
    <n v="4"/>
    <x v="135"/>
    <x v="90"/>
    <x v="1"/>
    <x v="80"/>
    <x v="90"/>
    <n v="5"/>
    <n v="7581"/>
    <n v="51813"/>
    <n v="46"/>
    <n v="232"/>
    <n v="1161503"/>
    <n v="256279"/>
    <n v="589383"/>
    <n v="2007165"/>
    <n v="859"/>
    <n v="4"/>
    <n v="6.7450448413595597E-3"/>
    <n v="179"/>
    <x v="13"/>
    <s v="High"/>
    <x v="122"/>
    <n v="56"/>
    <n v="2"/>
    <n v="5006.4784482758623"/>
    <n v="847"/>
    <n v="7581"/>
    <m/>
    <m/>
    <n v="13.592233009708737"/>
    <x v="1"/>
  </r>
  <r>
    <x v="136"/>
    <x v="1"/>
    <x v="0"/>
    <x v="13"/>
    <n v="6"/>
    <x v="136"/>
    <x v="91"/>
    <x v="1"/>
    <x v="81"/>
    <x v="91"/>
    <n v="5"/>
    <n v="2872"/>
    <n v="45621"/>
    <n v="106"/>
    <n v="530"/>
    <n v="529754"/>
    <n v="969727"/>
    <n v="446604"/>
    <n v="1946085"/>
    <n v="1960"/>
    <n v="6"/>
    <n v="2.0235134524078678E-2"/>
    <n v="537"/>
    <x v="121"/>
    <s v="Low"/>
    <x v="123"/>
    <n v="164"/>
    <n v="3"/>
    <n v="999.53584905660375"/>
    <n v="542"/>
    <n v="2872"/>
    <m/>
    <m/>
    <n v="48.543689320388353"/>
    <x v="0"/>
  </r>
  <r>
    <x v="137"/>
    <x v="2"/>
    <x v="3"/>
    <x v="9"/>
    <n v="1"/>
    <x v="137"/>
    <x v="92"/>
    <x v="2"/>
    <x v="31"/>
    <x v="92"/>
    <n v="1"/>
    <n v="10104"/>
    <n v="90063"/>
    <n v="168"/>
    <n v="168"/>
    <n v="504757"/>
    <n v="1485286"/>
    <n v="887463"/>
    <n v="2877507"/>
    <n v="740"/>
    <n v="6"/>
    <n v="4.7855904740372298E-3"/>
    <n v="127"/>
    <x v="122"/>
    <s v="Medium"/>
    <x v="72"/>
    <n v="61"/>
    <n v="1"/>
    <n v="3004.5059523809523"/>
    <n v="882"/>
    <n v="10104"/>
    <m/>
    <m/>
    <n v="15.210355987055015"/>
    <x v="1"/>
  </r>
  <r>
    <x v="138"/>
    <x v="3"/>
    <x v="1"/>
    <x v="14"/>
    <n v="16"/>
    <x v="138"/>
    <x v="42"/>
    <x v="2"/>
    <x v="54"/>
    <x v="42"/>
    <n v="25"/>
    <n v="739"/>
    <n v="34127"/>
    <n v="241"/>
    <n v="6036"/>
    <n v="18107552"/>
    <n v="1260586"/>
    <n v="285058"/>
    <n v="19653195"/>
    <n v="26557"/>
    <n v="4"/>
    <n v="2.3249679704574571E-2"/>
    <n v="617"/>
    <x v="123"/>
    <s v="Medium"/>
    <x v="124"/>
    <n v="183"/>
    <n v="2"/>
    <n v="2999.9257786613653"/>
    <n v="449"/>
    <n v="739"/>
    <m/>
    <m/>
    <n v="54.692556634304211"/>
    <x v="0"/>
  </r>
  <r>
    <x v="139"/>
    <x v="3"/>
    <x v="0"/>
    <x v="2"/>
    <n v="14"/>
    <x v="139"/>
    <x v="10"/>
    <x v="1"/>
    <x v="62"/>
    <x v="10"/>
    <n v="15"/>
    <n v="3378"/>
    <n v="41600"/>
    <n v="147"/>
    <n v="2209"/>
    <n v="11044733"/>
    <n v="172163"/>
    <n v="88976"/>
    <n v="11305872"/>
    <n v="10382"/>
    <n v="1"/>
    <n v="2.1780088929082824E-2"/>
    <n v="578"/>
    <x v="124"/>
    <s v="High"/>
    <x v="125"/>
    <n v="170"/>
    <n v="3"/>
    <n v="4999.879130828429"/>
    <n v="452"/>
    <n v="3378"/>
    <m/>
    <m/>
    <n v="50.485436893203882"/>
    <x v="0"/>
  </r>
  <r>
    <x v="140"/>
    <x v="0"/>
    <x v="0"/>
    <x v="18"/>
    <n v="8"/>
    <x v="140"/>
    <x v="93"/>
    <x v="2"/>
    <x v="40"/>
    <x v="93"/>
    <n v="5"/>
    <n v="8263"/>
    <n v="65133"/>
    <n v="88"/>
    <n v="440"/>
    <n v="1320598"/>
    <n v="1446878"/>
    <n v="1079384"/>
    <n v="384686"/>
    <n v="1628"/>
    <n v="9"/>
    <n v="1.7032180269801793E-2"/>
    <n v="452"/>
    <x v="125"/>
    <s v="Medium"/>
    <x v="126"/>
    <n v="156"/>
    <n v="3"/>
    <n v="3001.3590909090908"/>
    <n v="577"/>
    <n v="8263"/>
    <m/>
    <m/>
    <n v="45.954692556634299"/>
    <x v="1"/>
  </r>
  <r>
    <x v="141"/>
    <x v="0"/>
    <x v="0"/>
    <x v="6"/>
    <n v="7"/>
    <x v="141"/>
    <x v="42"/>
    <x v="0"/>
    <x v="43"/>
    <x v="42"/>
    <n v="9"/>
    <n v="5165"/>
    <n v="37059"/>
    <n v="174"/>
    <n v="1566"/>
    <n v="4696749"/>
    <n v="1408891"/>
    <n v="775014"/>
    <n v="6880654"/>
    <n v="5322"/>
    <n v="8"/>
    <n v="1.2698771572838947E-2"/>
    <n v="337"/>
    <x v="126"/>
    <s v="Medium"/>
    <x v="127"/>
    <n v="104"/>
    <n v="1"/>
    <n v="2999.2011494252874"/>
    <n v="691"/>
    <n v="5165"/>
    <m/>
    <m/>
    <n v="29.126213592233007"/>
    <x v="1"/>
  </r>
  <r>
    <x v="142"/>
    <x v="4"/>
    <x v="0"/>
    <x v="11"/>
    <n v="3"/>
    <x v="142"/>
    <x v="76"/>
    <x v="0"/>
    <x v="42"/>
    <x v="76"/>
    <n v="3"/>
    <n v="13261"/>
    <n v="78879"/>
    <n v="52"/>
    <n v="157"/>
    <n v="15712"/>
    <n v="104507"/>
    <n v="13557"/>
    <n v="397197"/>
    <n v="471"/>
    <n v="1"/>
    <n v="8.2899992463637048E-3"/>
    <n v="220"/>
    <x v="127"/>
    <s v="Low"/>
    <x v="128"/>
    <n v="73"/>
    <n v="4"/>
    <n v="100.07643312101911"/>
    <n v="822"/>
    <n v="13261"/>
    <m/>
    <m/>
    <n v="19.093851132686083"/>
    <x v="1"/>
  </r>
  <r>
    <x v="143"/>
    <x v="1"/>
    <x v="1"/>
    <x v="5"/>
    <n v="5"/>
    <x v="143"/>
    <x v="14"/>
    <x v="1"/>
    <x v="74"/>
    <x v="14"/>
    <n v="5"/>
    <n v="5037"/>
    <n v="43101"/>
    <n v="255"/>
    <n v="1276"/>
    <n v="3829221"/>
    <n v="2210139"/>
    <n v="1128541"/>
    <n v="7167901"/>
    <n v="3063"/>
    <n v="8"/>
    <n v="9.3450900595372678E-3"/>
    <n v="248"/>
    <x v="128"/>
    <s v="Medium"/>
    <x v="129"/>
    <n v="78"/>
    <n v="5"/>
    <n v="3000.9568965517242"/>
    <n v="814"/>
    <n v="5037"/>
    <m/>
    <m/>
    <n v="20.711974110032365"/>
    <x v="1"/>
  </r>
  <r>
    <x v="144"/>
    <x v="3"/>
    <x v="2"/>
    <x v="18"/>
    <n v="8"/>
    <x v="144"/>
    <x v="37"/>
    <x v="1"/>
    <x v="75"/>
    <x v="37"/>
    <n v="7"/>
    <n v="5084"/>
    <n v="45068"/>
    <n v="203"/>
    <n v="1424"/>
    <n v="4273276"/>
    <n v="807381"/>
    <n v="153792"/>
    <n v="5234449"/>
    <n v="6694"/>
    <n v="2"/>
    <n v="1.8388725601024947E-2"/>
    <n v="488"/>
    <x v="51"/>
    <s v="Medium"/>
    <x v="130"/>
    <n v="140"/>
    <n v="2"/>
    <n v="3000.8960674157302"/>
    <n v="588"/>
    <n v="5084"/>
    <m/>
    <m/>
    <n v="40.776699029126213"/>
    <x v="1"/>
  </r>
  <r>
    <x v="145"/>
    <x v="3"/>
    <x v="3"/>
    <x v="1"/>
    <n v="17"/>
    <x v="145"/>
    <x v="90"/>
    <x v="2"/>
    <x v="2"/>
    <x v="90"/>
    <n v="22"/>
    <n v="540"/>
    <n v="27639"/>
    <n v="178"/>
    <n v="3914"/>
    <n v="11741159"/>
    <n v="286552"/>
    <n v="78068"/>
    <n v="12105779"/>
    <n v="8610"/>
    <n v="1"/>
    <n v="2.2119225261888614E-2"/>
    <n v="587"/>
    <x v="129"/>
    <s v="Medium"/>
    <x v="131"/>
    <n v="162"/>
    <n v="3"/>
    <n v="2999.7851303014818"/>
    <n v="491"/>
    <n v="540"/>
    <m/>
    <m/>
    <n v="47.896440129449836"/>
    <x v="0"/>
  </r>
  <r>
    <x v="146"/>
    <x v="1"/>
    <x v="3"/>
    <x v="1"/>
    <n v="17"/>
    <x v="146"/>
    <x v="32"/>
    <x v="1"/>
    <x v="14"/>
    <x v="32"/>
    <n v="60"/>
    <n v="717"/>
    <n v="12449"/>
    <n v="170"/>
    <n v="10174"/>
    <n v="10174052"/>
    <n v="1960381"/>
    <n v="1186386"/>
    <n v="13320819"/>
    <n v="30522"/>
    <n v="9"/>
    <n v="2.3475770593111765E-2"/>
    <n v="623"/>
    <x v="130"/>
    <s v="Low"/>
    <x v="132"/>
    <n v="188"/>
    <n v="1"/>
    <n v="1000.0051110674268"/>
    <n v="458"/>
    <n v="717"/>
    <m/>
    <m/>
    <n v="56.310679611650485"/>
    <x v="0"/>
  </r>
  <r>
    <x v="147"/>
    <x v="4"/>
    <x v="2"/>
    <x v="6"/>
    <n v="7"/>
    <x v="147"/>
    <x v="65"/>
    <x v="2"/>
    <x v="82"/>
    <x v="65"/>
    <n v="7"/>
    <n v="4933"/>
    <n v="40279"/>
    <n v="84"/>
    <n v="587"/>
    <n v="2937466"/>
    <n v="157973"/>
    <n v="117094"/>
    <n v="3212534"/>
    <n v="1233"/>
    <n v="1"/>
    <n v="1.4658225940161277E-2"/>
    <n v="389"/>
    <x v="131"/>
    <s v="High"/>
    <x v="133"/>
    <n v="133"/>
    <n v="4"/>
    <n v="5004.201022146508"/>
    <n v="633"/>
    <n v="4933"/>
    <m/>
    <m/>
    <n v="38.511326860841422"/>
    <x v="0"/>
  </r>
  <r>
    <x v="148"/>
    <x v="1"/>
    <x v="1"/>
    <x v="9"/>
    <n v="1"/>
    <x v="148"/>
    <x v="94"/>
    <x v="1"/>
    <x v="83"/>
    <x v="94"/>
    <n v="2"/>
    <n v="8412"/>
    <n v="76869"/>
    <n v="34"/>
    <n v="68"/>
    <n v="203538"/>
    <n v="225966"/>
    <n v="520142"/>
    <n v="949646"/>
    <n v="305"/>
    <n v="4"/>
    <n v="2.4493179591529128E-3"/>
    <n v="65"/>
    <x v="20"/>
    <s v="Medium"/>
    <x v="134"/>
    <n v="32"/>
    <n v="2"/>
    <n v="2993.205882352941"/>
    <n v="930"/>
    <n v="8412"/>
    <m/>
    <m/>
    <n v="5.825242718446602"/>
    <x v="1"/>
  </r>
  <r>
    <x v="149"/>
    <x v="2"/>
    <x v="0"/>
    <x v="10"/>
    <n v="19"/>
    <x v="149"/>
    <x v="51"/>
    <x v="1"/>
    <x v="75"/>
    <x v="51"/>
    <n v="182"/>
    <n v="342"/>
    <n v="5000"/>
    <n v="193"/>
    <n v="35135"/>
    <n v="105405128"/>
    <n v="2268467"/>
    <n v="603344"/>
    <n v="108276939"/>
    <n v="70270"/>
    <n v="7"/>
    <n v="3.2820860652649032E-2"/>
    <n v="871"/>
    <x v="132"/>
    <s v="Medium"/>
    <x v="135"/>
    <n v="258"/>
    <n v="2"/>
    <n v="3000.0036430909349"/>
    <n v="211"/>
    <n v="342"/>
    <m/>
    <m/>
    <n v="78.964401294498373"/>
    <x v="0"/>
  </r>
  <r>
    <x v="150"/>
    <x v="1"/>
    <x v="3"/>
    <x v="2"/>
    <n v="14"/>
    <x v="150"/>
    <x v="37"/>
    <x v="2"/>
    <x v="84"/>
    <x v="37"/>
    <n v="16"/>
    <n v="1728"/>
    <n v="27972"/>
    <n v="105"/>
    <n v="1674"/>
    <n v="1673882"/>
    <n v="1190159"/>
    <n v="636033"/>
    <n v="3500074"/>
    <n v="1673"/>
    <n v="8"/>
    <n v="2.701786118019444E-2"/>
    <n v="717"/>
    <x v="133"/>
    <s v="Low"/>
    <x v="136"/>
    <n v="198"/>
    <n v="2"/>
    <n v="999.92951015531662"/>
    <n v="357"/>
    <n v="1728"/>
    <m/>
    <m/>
    <n v="59.546925566343049"/>
    <x v="0"/>
  </r>
  <r>
    <x v="151"/>
    <x v="1"/>
    <x v="2"/>
    <x v="5"/>
    <n v="5"/>
    <x v="151"/>
    <x v="59"/>
    <x v="1"/>
    <x v="85"/>
    <x v="59"/>
    <n v="4"/>
    <n v="6252"/>
    <n v="51225"/>
    <n v="140"/>
    <n v="558"/>
    <n v="2791697"/>
    <n v="547025"/>
    <n v="386696"/>
    <n v="3725417"/>
    <n v="2400"/>
    <n v="3"/>
    <n v="7.4233175069711357E-3"/>
    <n v="197"/>
    <x v="129"/>
    <s v="High"/>
    <x v="104"/>
    <n v="61"/>
    <n v="5"/>
    <n v="5003.0412186379926"/>
    <n v="836"/>
    <n v="6252"/>
    <m/>
    <m/>
    <n v="15.210355987055015"/>
    <x v="1"/>
  </r>
  <r>
    <x v="152"/>
    <x v="4"/>
    <x v="2"/>
    <x v="7"/>
    <n v="12"/>
    <x v="152"/>
    <x v="95"/>
    <x v="2"/>
    <x v="33"/>
    <x v="95"/>
    <n v="24"/>
    <n v="778"/>
    <n v="18611"/>
    <n v="193"/>
    <n v="4622"/>
    <n v="13865033"/>
    <n v="1696451"/>
    <n v="723322"/>
    <n v="16284807"/>
    <n v="12940"/>
    <n v="5"/>
    <n v="2.5623634034215088E-2"/>
    <n v="680"/>
    <x v="134"/>
    <s v="Medium"/>
    <x v="137"/>
    <n v="204"/>
    <n v="4"/>
    <n v="2999.7907832107312"/>
    <n v="340"/>
    <n v="778"/>
    <m/>
    <m/>
    <n v="61.488673139158578"/>
    <x v="0"/>
  </r>
  <r>
    <x v="153"/>
    <x v="1"/>
    <x v="3"/>
    <x v="3"/>
    <n v="18"/>
    <x v="153"/>
    <x v="96"/>
    <x v="2"/>
    <x v="55"/>
    <x v="96"/>
    <n v="21"/>
    <n v="1929"/>
    <n v="36759"/>
    <n v="296"/>
    <n v="6224"/>
    <n v="18671353"/>
    <n v="3746651"/>
    <n v="847751"/>
    <n v="23265755"/>
    <n v="24895"/>
    <n v="8"/>
    <n v="3.1501997136182076E-2"/>
    <n v="836"/>
    <x v="135"/>
    <s v="Medium"/>
    <x v="138"/>
    <n v="246"/>
    <n v="2"/>
    <n v="2999.8960475578406"/>
    <n v="267"/>
    <n v="1929"/>
    <m/>
    <m/>
    <n v="75.080906148867314"/>
    <x v="0"/>
  </r>
  <r>
    <x v="154"/>
    <x v="0"/>
    <x v="0"/>
    <x v="4"/>
    <n v="13"/>
    <x v="154"/>
    <x v="97"/>
    <x v="2"/>
    <x v="86"/>
    <x v="97"/>
    <n v="34"/>
    <n v="462"/>
    <n v="17161"/>
    <n v="170"/>
    <n v="5792"/>
    <n v="17376423"/>
    <n v="2991834"/>
    <n v="958523"/>
    <n v="2132678"/>
    <n v="22589"/>
    <n v="10"/>
    <n v="2.1177179892983646E-2"/>
    <n v="562"/>
    <x v="136"/>
    <s v="Medium"/>
    <x v="88"/>
    <n v="160"/>
    <n v="3"/>
    <n v="3000.0730317679559"/>
    <n v="487"/>
    <n v="462"/>
    <m/>
    <m/>
    <n v="47.249190938511326"/>
    <x v="0"/>
  </r>
  <r>
    <x v="155"/>
    <x v="2"/>
    <x v="0"/>
    <x v="5"/>
    <n v="5"/>
    <x v="155"/>
    <x v="98"/>
    <x v="0"/>
    <x v="13"/>
    <x v="98"/>
    <n v="4"/>
    <n v="6356"/>
    <n v="39409"/>
    <n v="64"/>
    <n v="258"/>
    <n v="772852"/>
    <n v="345307"/>
    <n v="416563"/>
    <n v="1534723"/>
    <n v="1185"/>
    <n v="4"/>
    <n v="1.2962544276132339E-2"/>
    <n v="344"/>
    <x v="137"/>
    <s v="Medium"/>
    <x v="139"/>
    <n v="106"/>
    <n v="1"/>
    <n v="2995.5503875968993"/>
    <n v="696"/>
    <n v="6356"/>
    <m/>
    <m/>
    <n v="29.773462783171524"/>
    <x v="1"/>
  </r>
  <r>
    <x v="156"/>
    <x v="3"/>
    <x v="0"/>
    <x v="4"/>
    <n v="13"/>
    <x v="156"/>
    <x v="99"/>
    <x v="2"/>
    <x v="87"/>
    <x v="99"/>
    <n v="26"/>
    <n v="1686"/>
    <n v="17854"/>
    <n v="124"/>
    <n v="3223"/>
    <n v="3223418"/>
    <n v="1134822"/>
    <n v="522414"/>
    <n v="4880653"/>
    <n v="3223"/>
    <n v="5"/>
    <n v="2.8412088326173788E-2"/>
    <n v="754"/>
    <x v="138"/>
    <s v="Low"/>
    <x v="140"/>
    <n v="229"/>
    <n v="4"/>
    <n v="1000.1296928327645"/>
    <n v="274"/>
    <n v="1686"/>
    <m/>
    <m/>
    <n v="69.579288025889966"/>
    <x v="0"/>
  </r>
  <r>
    <x v="157"/>
    <x v="0"/>
    <x v="2"/>
    <x v="11"/>
    <n v="3"/>
    <x v="157"/>
    <x v="20"/>
    <x v="2"/>
    <x v="7"/>
    <x v="20"/>
    <n v="2"/>
    <n v="9085"/>
    <n v="69347"/>
    <n v="107"/>
    <n v="213"/>
    <n v="640087"/>
    <n v="1477164"/>
    <n v="518387"/>
    <n v="2635638"/>
    <n v="298"/>
    <n v="8"/>
    <n v="1.262340794332655E-2"/>
    <n v="335"/>
    <x v="139"/>
    <s v="Medium"/>
    <x v="141"/>
    <n v="112"/>
    <n v="2"/>
    <n v="3005.1032863849764"/>
    <n v="683"/>
    <n v="9085"/>
    <m/>
    <m/>
    <n v="31.715210355987054"/>
    <x v="1"/>
  </r>
  <r>
    <x v="158"/>
    <x v="3"/>
    <x v="0"/>
    <x v="8"/>
    <n v="4"/>
    <x v="158"/>
    <x v="5"/>
    <x v="1"/>
    <x v="88"/>
    <x v="5"/>
    <n v="3"/>
    <n v="10779"/>
    <n v="70471"/>
    <n v="204"/>
    <n v="612"/>
    <n v="612268"/>
    <n v="2401169"/>
    <n v="676747"/>
    <n v="3690184"/>
    <n v="1285"/>
    <n v="7"/>
    <n v="1.4432135051624086E-2"/>
    <n v="383"/>
    <x v="139"/>
    <s v="Low"/>
    <x v="49"/>
    <n v="122"/>
    <n v="4"/>
    <n v="1000.437908496732"/>
    <n v="614"/>
    <n v="10779"/>
    <m/>
    <m/>
    <n v="34.95145631067961"/>
    <x v="1"/>
  </r>
  <r>
    <x v="159"/>
    <x v="3"/>
    <x v="2"/>
    <x v="10"/>
    <n v="19"/>
    <x v="159"/>
    <x v="31"/>
    <x v="0"/>
    <x v="89"/>
    <x v="31"/>
    <n v="21"/>
    <n v="1351"/>
    <n v="33829"/>
    <n v="178"/>
    <n v="3735"/>
    <n v="1867660"/>
    <n v="265443"/>
    <n v="107728"/>
    <n v="19049772"/>
    <n v="8591"/>
    <n v="1"/>
    <n v="2.6641043032632452E-2"/>
    <n v="707"/>
    <x v="13"/>
    <s v="High"/>
    <x v="75"/>
    <n v="203"/>
    <n v="3"/>
    <n v="500.04283801874163"/>
    <n v="383"/>
    <n v="1351"/>
    <m/>
    <m/>
    <n v="61.165048543689316"/>
    <x v="0"/>
  </r>
  <r>
    <x v="160"/>
    <x v="4"/>
    <x v="3"/>
    <x v="10"/>
    <n v="19"/>
    <x v="160"/>
    <x v="100"/>
    <x v="1"/>
    <x v="34"/>
    <x v="100"/>
    <n v="170"/>
    <n v="436"/>
    <n v="5255"/>
    <n v="256"/>
    <n v="43493"/>
    <n v="130480251"/>
    <n v="321352"/>
    <n v="53079"/>
    <n v="130854681"/>
    <n v="173973"/>
    <n v="1"/>
    <n v="2.4040997814454745E-2"/>
    <n v="638"/>
    <x v="74"/>
    <s v="Medium"/>
    <x v="142"/>
    <n v="186"/>
    <n v="3"/>
    <n v="3000.0287632492586"/>
    <n v="424"/>
    <n v="436"/>
    <m/>
    <m/>
    <n v="55.663430420711975"/>
    <x v="0"/>
  </r>
  <r>
    <x v="161"/>
    <x v="2"/>
    <x v="1"/>
    <x v="16"/>
    <n v="11"/>
    <x v="161"/>
    <x v="65"/>
    <x v="0"/>
    <x v="1"/>
    <x v="65"/>
    <n v="37"/>
    <n v="795"/>
    <n v="14720"/>
    <n v="191"/>
    <n v="7078"/>
    <n v="21232877"/>
    <n v="1144652"/>
    <n v="176944"/>
    <n v="22554473"/>
    <n v="27602"/>
    <n v="3"/>
    <n v="1.8991634637124125E-2"/>
    <n v="504"/>
    <x v="140"/>
    <s v="Medium"/>
    <x v="123"/>
    <n v="148"/>
    <n v="3"/>
    <n v="2999.8413393614014"/>
    <n v="542"/>
    <n v="795"/>
    <m/>
    <m/>
    <n v="43.36569579288026"/>
    <x v="0"/>
  </r>
  <r>
    <x v="162"/>
    <x v="4"/>
    <x v="0"/>
    <x v="8"/>
    <n v="4"/>
    <x v="162"/>
    <x v="22"/>
    <x v="1"/>
    <x v="39"/>
    <x v="22"/>
    <n v="5"/>
    <n v="4066"/>
    <n v="38106"/>
    <n v="226"/>
    <n v="1131"/>
    <n v="3391541"/>
    <n v="578974"/>
    <n v="237481"/>
    <n v="4207996"/>
    <n v="4522"/>
    <n v="2"/>
    <n v="7.1218629889215467E-3"/>
    <n v="189"/>
    <x v="141"/>
    <s v="Medium"/>
    <x v="143"/>
    <n v="69"/>
    <n v="1"/>
    <n v="2998.7099911582668"/>
    <n v="846"/>
    <n v="4066"/>
    <m/>
    <m/>
    <n v="17.79935275080906"/>
    <x v="0"/>
  </r>
  <r>
    <x v="163"/>
    <x v="4"/>
    <x v="2"/>
    <x v="18"/>
    <n v="8"/>
    <x v="163"/>
    <x v="68"/>
    <x v="0"/>
    <x v="73"/>
    <x v="68"/>
    <n v="8"/>
    <n v="6481"/>
    <n v="43516"/>
    <n v="175"/>
    <n v="1400"/>
    <n v="4199204"/>
    <n v="627961"/>
    <n v="241417"/>
    <n v="5068583"/>
    <n v="1539"/>
    <n v="2"/>
    <n v="1.2811817017107544E-2"/>
    <n v="340"/>
    <x v="142"/>
    <s v="Medium"/>
    <x v="144"/>
    <n v="105"/>
    <n v="1"/>
    <n v="2999.4314285714286"/>
    <n v="708"/>
    <n v="6481"/>
    <m/>
    <m/>
    <n v="29.449838187702266"/>
    <x v="1"/>
  </r>
  <r>
    <x v="164"/>
    <x v="2"/>
    <x v="3"/>
    <x v="4"/>
    <n v="13"/>
    <x v="164"/>
    <x v="10"/>
    <x v="2"/>
    <x v="90"/>
    <x v="10"/>
    <n v="14"/>
    <n v="4978"/>
    <n v="33901"/>
    <n v="270"/>
    <n v="3784"/>
    <n v="3784071"/>
    <n v="279391"/>
    <n v="71463"/>
    <n v="4134925"/>
    <n v="10595"/>
    <n v="1"/>
    <n v="1.8464089230537342E-2"/>
    <n v="490"/>
    <x v="143"/>
    <s v="Low"/>
    <x v="145"/>
    <n v="138"/>
    <n v="1"/>
    <n v="1000.0187632135306"/>
    <n v="573"/>
    <n v="4978"/>
    <m/>
    <m/>
    <n v="40.129449838187703"/>
    <x v="0"/>
  </r>
  <r>
    <x v="165"/>
    <x v="3"/>
    <x v="0"/>
    <x v="1"/>
    <n v="17"/>
    <x v="165"/>
    <x v="36"/>
    <x v="0"/>
    <x v="3"/>
    <x v="36"/>
    <n v="61"/>
    <n v="113"/>
    <n v="8982"/>
    <n v="207"/>
    <n v="12621"/>
    <n v="37862334"/>
    <n v="1284837"/>
    <n v="408068"/>
    <n v="39555239"/>
    <n v="27765"/>
    <n v="4"/>
    <n v="2.219458889140101E-2"/>
    <n v="589"/>
    <x v="144"/>
    <s v="Medium"/>
    <x v="146"/>
    <n v="187"/>
    <n v="5"/>
    <n v="2999.9472308057998"/>
    <n v="460"/>
    <n v="113"/>
    <m/>
    <m/>
    <n v="55.98705501618123"/>
    <x v="0"/>
  </r>
  <r>
    <x v="166"/>
    <x v="4"/>
    <x v="2"/>
    <x v="18"/>
    <n v="8"/>
    <x v="166"/>
    <x v="67"/>
    <x v="0"/>
    <x v="55"/>
    <x v="67"/>
    <n v="11"/>
    <n v="5425"/>
    <n v="35419"/>
    <n v="70"/>
    <n v="773"/>
    <n v="2320145"/>
    <n v="775915"/>
    <n v="302292"/>
    <n v="3398352"/>
    <n v="1082"/>
    <n v="6"/>
    <n v="1.2133544351495967E-2"/>
    <n v="322"/>
    <x v="145"/>
    <s v="Medium"/>
    <x v="147"/>
    <n v="91"/>
    <n v="1"/>
    <n v="3001.4812419146183"/>
    <n v="720"/>
    <n v="5425"/>
    <m/>
    <m/>
    <n v="24.919093851132686"/>
    <x v="1"/>
  </r>
  <r>
    <x v="167"/>
    <x v="0"/>
    <x v="0"/>
    <x v="16"/>
    <n v="11"/>
    <x v="167"/>
    <x v="38"/>
    <x v="2"/>
    <x v="43"/>
    <x v="38"/>
    <n v="7"/>
    <n v="6682"/>
    <n v="58646"/>
    <n v="170"/>
    <n v="1193"/>
    <n v="3579236"/>
    <n v="190215"/>
    <n v="54229"/>
    <n v="382368"/>
    <n v="4533"/>
    <n v="1"/>
    <n v="1.3490089682719119E-2"/>
    <n v="358"/>
    <x v="146"/>
    <s v="Medium"/>
    <x v="148"/>
    <n v="114"/>
    <n v="4"/>
    <n v="3000.1978206202848"/>
    <n v="693"/>
    <n v="6682"/>
    <m/>
    <m/>
    <n v="32.362459546925564"/>
    <x v="1"/>
  </r>
  <r>
    <x v="168"/>
    <x v="3"/>
    <x v="1"/>
    <x v="12"/>
    <n v="10"/>
    <x v="168"/>
    <x v="58"/>
    <x v="1"/>
    <x v="91"/>
    <x v="58"/>
    <n v="9"/>
    <n v="3805"/>
    <n v="32731"/>
    <n v="175"/>
    <n v="1571"/>
    <n v="1571305"/>
    <n v="578664"/>
    <n v="299571"/>
    <n v="244954"/>
    <n v="7542"/>
    <n v="3"/>
    <n v="1.3414726053206722E-2"/>
    <n v="356"/>
    <x v="147"/>
    <s v="Low"/>
    <x v="149"/>
    <n v="126"/>
    <n v="4"/>
    <n v="1000.1941438574156"/>
    <n v="678"/>
    <n v="3805"/>
    <m/>
    <m/>
    <n v="36.245954692556637"/>
    <x v="0"/>
  </r>
  <r>
    <x v="169"/>
    <x v="0"/>
    <x v="1"/>
    <x v="17"/>
    <n v="9"/>
    <x v="169"/>
    <x v="93"/>
    <x v="2"/>
    <x v="92"/>
    <x v="93"/>
    <n v="7"/>
    <n v="10877"/>
    <n v="68053"/>
    <n v="106"/>
    <n v="741"/>
    <n v="2224426"/>
    <n v="910772"/>
    <n v="435581"/>
    <n v="3570779"/>
    <n v="3484"/>
    <n v="5"/>
    <n v="1.7446680232119979E-2"/>
    <n v="463"/>
    <x v="148"/>
    <s v="Medium"/>
    <x v="90"/>
    <n v="140"/>
    <n v="5"/>
    <n v="3001.9244264507424"/>
    <n v="584"/>
    <n v="10877"/>
    <m/>
    <m/>
    <n v="40.776699029126213"/>
    <x v="1"/>
  </r>
  <r>
    <x v="170"/>
    <x v="4"/>
    <x v="3"/>
    <x v="9"/>
    <n v="1"/>
    <x v="170"/>
    <x v="101"/>
    <x v="2"/>
    <x v="35"/>
    <x v="101"/>
    <n v="0"/>
    <n v="5854"/>
    <n v="53158"/>
    <n v="182"/>
    <n v="0"/>
    <n v="0"/>
    <n v="1405121"/>
    <n v="520672"/>
    <n v="1925793"/>
    <n v="0"/>
    <n v="6"/>
    <n v="1.2171226166252167E-2"/>
    <n v="323"/>
    <x v="149"/>
    <s v="Medium"/>
    <x v="150"/>
    <n v="113"/>
    <n v="1"/>
    <n v="0"/>
    <n v="715"/>
    <n v="5854"/>
    <m/>
    <m/>
    <n v="32.038834951456316"/>
    <x v="1"/>
  </r>
  <r>
    <x v="171"/>
    <x v="1"/>
    <x v="1"/>
    <x v="0"/>
    <n v="15"/>
    <x v="171"/>
    <x v="22"/>
    <x v="0"/>
    <x v="73"/>
    <x v="22"/>
    <n v="27"/>
    <n v="967"/>
    <n v="17210"/>
    <n v="304"/>
    <n v="8201"/>
    <n v="24603435"/>
    <n v="1212168"/>
    <n v="42182"/>
    <n v="26237423"/>
    <n v="27063"/>
    <n v="3"/>
    <n v="2.2382997965182002E-2"/>
    <n v="594"/>
    <x v="150"/>
    <s v="Medium"/>
    <x v="151"/>
    <n v="189"/>
    <n v="1"/>
    <n v="3000.053042311913"/>
    <n v="447"/>
    <n v="967"/>
    <m/>
    <m/>
    <n v="56.634304207119747"/>
    <x v="0"/>
  </r>
  <r>
    <x v="172"/>
    <x v="1"/>
    <x v="2"/>
    <x v="8"/>
    <n v="4"/>
    <x v="172"/>
    <x v="4"/>
    <x v="2"/>
    <x v="93"/>
    <x v="4"/>
    <n v="4"/>
    <n v="9563"/>
    <n v="56975"/>
    <n v="167"/>
    <n v="666"/>
    <n v="1998938"/>
    <n v="2278346"/>
    <n v="681739"/>
    <n v="4959023"/>
    <n v="1066"/>
    <n v="10"/>
    <n v="9.5711809480744595E-3"/>
    <n v="254"/>
    <x v="30"/>
    <s v="Medium"/>
    <x v="152"/>
    <n v="79"/>
    <n v="3"/>
    <n v="3001.4084084084084"/>
    <n v="786"/>
    <n v="9563"/>
    <m/>
    <m/>
    <n v="21.035598705501616"/>
    <x v="1"/>
  </r>
  <r>
    <x v="173"/>
    <x v="1"/>
    <x v="0"/>
    <x v="9"/>
    <n v="1"/>
    <x v="173"/>
    <x v="102"/>
    <x v="2"/>
    <x v="46"/>
    <x v="102"/>
    <n v="0"/>
    <n v="12950"/>
    <n v="92323"/>
    <n v="218"/>
    <n v="0"/>
    <n v="0"/>
    <n v="1199059"/>
    <n v="331844"/>
    <n v="1530903"/>
    <n v="0"/>
    <n v="3"/>
    <n v="1.771045293541337E-3"/>
    <n v="47"/>
    <x v="110"/>
    <s v="Medium"/>
    <x v="153"/>
    <n v="27"/>
    <n v="1"/>
    <n v="0"/>
    <n v="974"/>
    <n v="12950"/>
    <m/>
    <m/>
    <n v="4.2071197411003238"/>
    <x v="1"/>
  </r>
  <r>
    <x v="174"/>
    <x v="1"/>
    <x v="3"/>
    <x v="8"/>
    <n v="4"/>
    <x v="174"/>
    <x v="60"/>
    <x v="0"/>
    <x v="94"/>
    <x v="60"/>
    <n v="4"/>
    <n v="5135"/>
    <n v="47435"/>
    <n v="93"/>
    <n v="370"/>
    <n v="37046"/>
    <n v="1454253"/>
    <n v="460484"/>
    <n v="2285197"/>
    <n v="963"/>
    <n v="8"/>
    <n v="1.1191498982591001E-2"/>
    <n v="297"/>
    <x v="151"/>
    <s v="Low"/>
    <x v="154"/>
    <n v="88"/>
    <n v="4"/>
    <n v="100.12432432432432"/>
    <n v="768"/>
    <n v="5135"/>
    <m/>
    <m/>
    <n v="23.948220064724918"/>
    <x v="1"/>
  </r>
  <r>
    <x v="175"/>
    <x v="4"/>
    <x v="3"/>
    <x v="7"/>
    <n v="12"/>
    <x v="175"/>
    <x v="78"/>
    <x v="0"/>
    <x v="95"/>
    <x v="78"/>
    <n v="36"/>
    <n v="1860"/>
    <n v="14058"/>
    <n v="220"/>
    <n v="7917"/>
    <n v="7916761"/>
    <n v="294095"/>
    <n v="122498"/>
    <n v="8333354"/>
    <n v="31667"/>
    <n v="1"/>
    <n v="1.7107543899314192E-2"/>
    <n v="454"/>
    <x v="152"/>
    <s v="Low"/>
    <x v="155"/>
    <n v="153"/>
    <n v="1"/>
    <n v="999.96981179739805"/>
    <n v="585"/>
    <n v="1860"/>
    <m/>
    <m/>
    <n v="44.983818770226534"/>
    <x v="0"/>
  </r>
  <r>
    <x v="176"/>
    <x v="3"/>
    <x v="3"/>
    <x v="3"/>
    <n v="18"/>
    <x v="176"/>
    <x v="103"/>
    <x v="1"/>
    <x v="96"/>
    <x v="103"/>
    <n v="39"/>
    <n v="114"/>
    <n v="17815"/>
    <n v="188"/>
    <n v="7330"/>
    <n v="7329617"/>
    <n v="3046318"/>
    <n v="142866"/>
    <n v="11804596"/>
    <n v="19789"/>
    <n v="10"/>
    <n v="3.0559951767277112E-2"/>
    <n v="811"/>
    <x v="153"/>
    <s v="Low"/>
    <x v="156"/>
    <n v="258"/>
    <n v="5"/>
    <n v="999.94774897680759"/>
    <n v="238"/>
    <n v="114"/>
    <m/>
    <m/>
    <n v="78.964401294498373"/>
    <x v="0"/>
  </r>
  <r>
    <x v="177"/>
    <x v="2"/>
    <x v="3"/>
    <x v="4"/>
    <n v="13"/>
    <x v="177"/>
    <x v="104"/>
    <x v="1"/>
    <x v="97"/>
    <x v="104"/>
    <n v="14"/>
    <n v="2478"/>
    <n v="37677"/>
    <n v="259"/>
    <n v="3633"/>
    <n v="363288"/>
    <n v="3038276"/>
    <n v="896892"/>
    <n v="7568048"/>
    <n v="12715"/>
    <n v="6"/>
    <n v="2.4040997814454745E-2"/>
    <n v="638"/>
    <x v="154"/>
    <s v="Low"/>
    <x v="157"/>
    <n v="185"/>
    <n v="1"/>
    <n v="99.996696944673829"/>
    <n v="416"/>
    <n v="2478"/>
    <m/>
    <m/>
    <n v="55.339805825242713"/>
    <x v="0"/>
  </r>
  <r>
    <x v="178"/>
    <x v="3"/>
    <x v="1"/>
    <x v="16"/>
    <n v="11"/>
    <x v="178"/>
    <x v="98"/>
    <x v="2"/>
    <x v="43"/>
    <x v="98"/>
    <n v="17"/>
    <n v="1934"/>
    <n v="24169"/>
    <n v="190"/>
    <n v="3225"/>
    <n v="9675777"/>
    <n v="440787"/>
    <n v="19538"/>
    <n v="10311944"/>
    <n v="13223"/>
    <n v="2"/>
    <n v="2.1817770743839022E-2"/>
    <n v="579"/>
    <x v="155"/>
    <s v="Medium"/>
    <x v="158"/>
    <n v="187"/>
    <n v="2"/>
    <n v="3000.2409302325582"/>
    <n v="455"/>
    <n v="1934"/>
    <m/>
    <m/>
    <n v="55.98705501618123"/>
    <x v="0"/>
  </r>
  <r>
    <x v="179"/>
    <x v="0"/>
    <x v="2"/>
    <x v="9"/>
    <n v="1"/>
    <x v="179"/>
    <x v="105"/>
    <x v="0"/>
    <x v="75"/>
    <x v="105"/>
    <n v="0"/>
    <n v="7065"/>
    <n v="45979"/>
    <n v="27"/>
    <n v="0"/>
    <n v="0"/>
    <n v="16580"/>
    <n v="567182"/>
    <n v="732982"/>
    <n v="0"/>
    <n v="5"/>
    <n v="7.0464993594091495E-3"/>
    <n v="187"/>
    <x v="22"/>
    <s v="Medium"/>
    <x v="159"/>
    <n v="70"/>
    <n v="4"/>
    <n v="0"/>
    <n v="860"/>
    <n v="7065"/>
    <m/>
    <m/>
    <n v="18.122977346278319"/>
    <x v="1"/>
  </r>
  <r>
    <x v="180"/>
    <x v="2"/>
    <x v="1"/>
    <x v="18"/>
    <n v="8"/>
    <x v="180"/>
    <x v="106"/>
    <x v="1"/>
    <x v="98"/>
    <x v="106"/>
    <n v="4"/>
    <n v="7413"/>
    <n v="62179"/>
    <n v="86"/>
    <n v="344"/>
    <n v="1032847"/>
    <n v="1157828"/>
    <n v="911448"/>
    <n v="3102123"/>
    <n v="550"/>
    <n v="9"/>
    <n v="1.2397317054789359E-2"/>
    <n v="329"/>
    <x v="156"/>
    <s v="Medium"/>
    <x v="37"/>
    <n v="122"/>
    <n v="3"/>
    <n v="3002.4622093023254"/>
    <n v="688"/>
    <n v="7413"/>
    <m/>
    <m/>
    <n v="34.95145631067961"/>
    <x v="1"/>
  </r>
  <r>
    <x v="181"/>
    <x v="3"/>
    <x v="2"/>
    <x v="11"/>
    <n v="3"/>
    <x v="181"/>
    <x v="107"/>
    <x v="0"/>
    <x v="80"/>
    <x v="107"/>
    <n v="1"/>
    <n v="8243"/>
    <n v="81283"/>
    <n v="120"/>
    <n v="120"/>
    <n v="599955"/>
    <n v="1108281"/>
    <n v="701118"/>
    <n v="2409354"/>
    <n v="419"/>
    <n v="5"/>
    <n v="1.2849498831863742E-2"/>
    <n v="341"/>
    <x v="40"/>
    <s v="High"/>
    <x v="160"/>
    <n v="118"/>
    <n v="3"/>
    <n v="4999.625"/>
    <n v="657"/>
    <n v="8243"/>
    <m/>
    <m/>
    <n v="33.656957928802591"/>
    <x v="1"/>
  </r>
  <r>
    <x v="182"/>
    <x v="1"/>
    <x v="1"/>
    <x v="12"/>
    <n v="10"/>
    <x v="182"/>
    <x v="108"/>
    <x v="1"/>
    <x v="96"/>
    <x v="108"/>
    <n v="10"/>
    <n v="2880"/>
    <n v="31800"/>
    <n v="165"/>
    <n v="1649"/>
    <n v="1649037"/>
    <n v="1749745"/>
    <n v="1071728"/>
    <n v="4470511"/>
    <n v="2638"/>
    <n v="8"/>
    <n v="2.2307634335669606E-2"/>
    <n v="592"/>
    <x v="157"/>
    <s v="Low"/>
    <x v="161"/>
    <n v="176"/>
    <n v="3"/>
    <n v="1000.0224378411158"/>
    <n v="467"/>
    <n v="2880"/>
    <m/>
    <m/>
    <n v="52.427184466019419"/>
    <x v="0"/>
  </r>
  <r>
    <x v="183"/>
    <x v="2"/>
    <x v="1"/>
    <x v="5"/>
    <n v="5"/>
    <x v="183"/>
    <x v="74"/>
    <x v="2"/>
    <x v="33"/>
    <x v="74"/>
    <n v="2"/>
    <n v="10087"/>
    <n v="57711"/>
    <n v="101"/>
    <n v="202"/>
    <n v="607008"/>
    <n v="414087"/>
    <n v="238573"/>
    <n v="1259667"/>
    <n v="890"/>
    <n v="3"/>
    <n v="1.5223453161504258E-2"/>
    <n v="404"/>
    <x v="158"/>
    <s v="Medium"/>
    <x v="162"/>
    <n v="132"/>
    <n v="4"/>
    <n v="3004.9900990099009"/>
    <n v="629"/>
    <n v="10087"/>
    <m/>
    <m/>
    <n v="38.187702265372167"/>
    <x v="1"/>
  </r>
  <r>
    <x v="184"/>
    <x v="1"/>
    <x v="0"/>
    <x v="11"/>
    <n v="3"/>
    <x v="184"/>
    <x v="109"/>
    <x v="1"/>
    <x v="11"/>
    <x v="109"/>
    <n v="3"/>
    <n v="9547"/>
    <n v="64724"/>
    <n v="68"/>
    <n v="205"/>
    <n v="1025264"/>
    <n v="788923"/>
    <n v="832705"/>
    <n v="2646893"/>
    <n v="287"/>
    <n v="9"/>
    <n v="7.9508629135579163E-3"/>
    <n v="211"/>
    <x v="80"/>
    <s v="High"/>
    <x v="163"/>
    <n v="70"/>
    <n v="1"/>
    <n v="5001.2878048780485"/>
    <n v="829"/>
    <n v="9547"/>
    <m/>
    <m/>
    <n v="18.122977346278319"/>
    <x v="1"/>
  </r>
  <r>
    <x v="185"/>
    <x v="1"/>
    <x v="3"/>
    <x v="17"/>
    <n v="9"/>
    <x v="185"/>
    <x v="110"/>
    <x v="1"/>
    <x v="99"/>
    <x v="110"/>
    <n v="11"/>
    <n v="5114"/>
    <n v="34761"/>
    <n v="132"/>
    <n v="1451"/>
    <n v="4353483"/>
    <n v="555083"/>
    <n v="276447"/>
    <n v="5185013"/>
    <n v="3047"/>
    <n v="4"/>
    <n v="1.8727861933830733E-2"/>
    <n v="497"/>
    <x v="159"/>
    <s v="Medium"/>
    <x v="51"/>
    <n v="157"/>
    <n v="3"/>
    <n v="3000.3328738800828"/>
    <n v="565"/>
    <n v="5114"/>
    <m/>
    <m/>
    <n v="46.278317152103561"/>
    <x v="1"/>
  </r>
  <r>
    <x v="186"/>
    <x v="4"/>
    <x v="2"/>
    <x v="8"/>
    <n v="4"/>
    <x v="186"/>
    <x v="98"/>
    <x v="0"/>
    <x v="73"/>
    <x v="98"/>
    <n v="5"/>
    <n v="4784"/>
    <n v="45797"/>
    <n v="68"/>
    <n v="338"/>
    <n v="1013676"/>
    <n v="711296"/>
    <n v="535917"/>
    <n v="2260889"/>
    <n v="1013"/>
    <n v="6"/>
    <n v="1.3377044238450524E-2"/>
    <n v="355"/>
    <x v="160"/>
    <s v="Medium"/>
    <x v="164"/>
    <n v="134"/>
    <n v="4"/>
    <n v="2999.041420118343"/>
    <n v="653"/>
    <n v="4784"/>
    <m/>
    <m/>
    <n v="38.834951456310677"/>
    <x v="0"/>
  </r>
  <r>
    <x v="187"/>
    <x v="3"/>
    <x v="1"/>
    <x v="12"/>
    <n v="10"/>
    <x v="187"/>
    <x v="38"/>
    <x v="1"/>
    <x v="90"/>
    <x v="38"/>
    <n v="8"/>
    <n v="8109"/>
    <n v="53363"/>
    <n v="128"/>
    <n v="1027"/>
    <n v="1026974"/>
    <n v="58021"/>
    <n v="424037"/>
    <n v="2031221"/>
    <n v="1026"/>
    <n v="4"/>
    <n v="1.4545180495892682E-2"/>
    <n v="386"/>
    <x v="161"/>
    <s v="Low"/>
    <x v="165"/>
    <n v="134"/>
    <n v="4"/>
    <n v="999.97468354430384"/>
    <n v="622"/>
    <n v="8109"/>
    <m/>
    <m/>
    <n v="38.834951456310677"/>
    <x v="1"/>
  </r>
  <r>
    <x v="188"/>
    <x v="3"/>
    <x v="2"/>
    <x v="8"/>
    <n v="4"/>
    <x v="188"/>
    <x v="25"/>
    <x v="2"/>
    <x v="56"/>
    <x v="25"/>
    <n v="4"/>
    <n v="6991"/>
    <n v="65852"/>
    <n v="68"/>
    <n v="270"/>
    <n v="1350551"/>
    <n v="639287"/>
    <n v="577953"/>
    <n v="2567792"/>
    <n v="405"/>
    <n v="9"/>
    <n v="1.0814680835029015E-2"/>
    <n v="287"/>
    <x v="162"/>
    <s v="High"/>
    <x v="166"/>
    <n v="86"/>
    <n v="1"/>
    <n v="5002.0407407407411"/>
    <n v="732"/>
    <n v="6991"/>
    <m/>
    <m/>
    <n v="23.300970873786408"/>
    <x v="1"/>
  </r>
  <r>
    <x v="189"/>
    <x v="0"/>
    <x v="1"/>
    <x v="11"/>
    <n v="3"/>
    <x v="189"/>
    <x v="12"/>
    <x v="2"/>
    <x v="46"/>
    <x v="12"/>
    <n v="4"/>
    <n v="10251"/>
    <n v="59645"/>
    <n v="144"/>
    <n v="577"/>
    <n v="1730123"/>
    <n v="772589"/>
    <n v="370333"/>
    <n v="2873045"/>
    <n v="1557"/>
    <n v="3"/>
    <n v="1.1003089908810009E-2"/>
    <n v="292"/>
    <x v="163"/>
    <s v="Medium"/>
    <x v="167"/>
    <n v="76"/>
    <n v="2"/>
    <n v="2998.48006932409"/>
    <n v="776"/>
    <n v="10251"/>
    <m/>
    <m/>
    <n v="20.064724919093852"/>
    <x v="1"/>
  </r>
  <r>
    <x v="190"/>
    <x v="3"/>
    <x v="2"/>
    <x v="16"/>
    <n v="11"/>
    <x v="190"/>
    <x v="62"/>
    <x v="1"/>
    <x v="100"/>
    <x v="62"/>
    <n v="11"/>
    <n v="8515"/>
    <n v="45936"/>
    <n v="230"/>
    <n v="2534"/>
    <n v="2533988"/>
    <n v="329325"/>
    <n v="80883"/>
    <n v="2944196"/>
    <n v="6334"/>
    <n v="1"/>
    <n v="1.8539452860049741E-2"/>
    <n v="492"/>
    <x v="143"/>
    <s v="Low"/>
    <x v="168"/>
    <n v="153"/>
    <n v="1"/>
    <n v="999.9952644041042"/>
    <n v="551"/>
    <n v="8515"/>
    <m/>
    <m/>
    <n v="44.983818770226534"/>
    <x v="1"/>
  </r>
  <r>
    <x v="191"/>
    <x v="1"/>
    <x v="1"/>
    <x v="11"/>
    <n v="3"/>
    <x v="191"/>
    <x v="111"/>
    <x v="2"/>
    <x v="17"/>
    <x v="111"/>
    <n v="4"/>
    <n v="5806"/>
    <n v="42698"/>
    <n v="227"/>
    <n v="907"/>
    <n v="2720533"/>
    <n v="850485"/>
    <n v="337462"/>
    <n v="390848"/>
    <n v="1088"/>
    <n v="3"/>
    <n v="1.0588589946491823E-2"/>
    <n v="281"/>
    <x v="164"/>
    <s v="Medium"/>
    <x v="169"/>
    <n v="98"/>
    <n v="1"/>
    <n v="2999.4851157662624"/>
    <n v="755"/>
    <n v="5806"/>
    <m/>
    <m/>
    <n v="27.184466019417474"/>
    <x v="1"/>
  </r>
  <r>
    <x v="192"/>
    <x v="2"/>
    <x v="1"/>
    <x v="10"/>
    <n v="19"/>
    <x v="192"/>
    <x v="112"/>
    <x v="1"/>
    <x v="101"/>
    <x v="112"/>
    <n v="95"/>
    <n v="382"/>
    <n v="8393"/>
    <n v="206"/>
    <n v="19529"/>
    <n v="19528599"/>
    <n v="2316278"/>
    <n v="663303"/>
    <n v="2250818"/>
    <n v="82020"/>
    <n v="6"/>
    <n v="3.1615042580450677E-2"/>
    <n v="839"/>
    <x v="165"/>
    <s v="Low"/>
    <x v="170"/>
    <n v="257"/>
    <n v="1"/>
    <n v="999.97946643453326"/>
    <n v="197"/>
    <n v="382"/>
    <m/>
    <m/>
    <n v="78.640776699029118"/>
    <x v="0"/>
  </r>
  <r>
    <x v="193"/>
    <x v="2"/>
    <x v="1"/>
    <x v="17"/>
    <n v="9"/>
    <x v="193"/>
    <x v="64"/>
    <x v="2"/>
    <x v="9"/>
    <x v="64"/>
    <n v="12"/>
    <n v="3423"/>
    <n v="22595"/>
    <n v="238"/>
    <n v="2852"/>
    <n v="8556106"/>
    <n v="2663734"/>
    <n v="1043253"/>
    <n v="12263093"/>
    <n v="9411"/>
    <n v="7"/>
    <n v="1.8539452860049741E-2"/>
    <n v="492"/>
    <x v="166"/>
    <s v="Medium"/>
    <x v="171"/>
    <n v="156"/>
    <n v="3"/>
    <n v="3000.0371669004207"/>
    <n v="562"/>
    <n v="3423"/>
    <m/>
    <m/>
    <n v="45.954692556634299"/>
    <x v="0"/>
  </r>
  <r>
    <x v="194"/>
    <x v="2"/>
    <x v="2"/>
    <x v="12"/>
    <n v="10"/>
    <x v="194"/>
    <x v="3"/>
    <x v="1"/>
    <x v="25"/>
    <x v="3"/>
    <n v="5"/>
    <n v="9866"/>
    <n v="63212"/>
    <n v="198"/>
    <n v="990"/>
    <n v="4952008"/>
    <n v="212747"/>
    <n v="110548"/>
    <n v="5275303"/>
    <n v="4258"/>
    <n v="1"/>
    <n v="1.714522571407039E-2"/>
    <n v="455"/>
    <x v="152"/>
    <s v="High"/>
    <x v="87"/>
    <n v="139"/>
    <n v="3"/>
    <n v="5002.0282828282825"/>
    <n v="595"/>
    <n v="9866"/>
    <m/>
    <m/>
    <n v="40.453074433656958"/>
    <x v="1"/>
  </r>
  <r>
    <x v="195"/>
    <x v="3"/>
    <x v="2"/>
    <x v="14"/>
    <n v="16"/>
    <x v="195"/>
    <x v="113"/>
    <x v="0"/>
    <x v="102"/>
    <x v="113"/>
    <n v="147"/>
    <n v="394"/>
    <n v="5000"/>
    <n v="138"/>
    <n v="20266"/>
    <n v="20266057"/>
    <n v="903343"/>
    <n v="659427"/>
    <n v="21828826"/>
    <n v="58771"/>
    <n v="6"/>
    <n v="3.3612178762529206E-2"/>
    <n v="892"/>
    <x v="167"/>
    <s v="Low"/>
    <x v="172"/>
    <n v="255"/>
    <n v="4"/>
    <n v="1000.0028125925195"/>
    <n v="190"/>
    <n v="394"/>
    <m/>
    <m/>
    <n v="77.993527508090608"/>
    <x v="0"/>
  </r>
  <r>
    <x v="196"/>
    <x v="4"/>
    <x v="2"/>
    <x v="15"/>
    <n v="2"/>
    <x v="196"/>
    <x v="47"/>
    <x v="0"/>
    <x v="5"/>
    <x v="47"/>
    <n v="2"/>
    <n v="12981"/>
    <n v="87869"/>
    <n v="85"/>
    <n v="170"/>
    <n v="509372"/>
    <n v="189667"/>
    <n v="189817"/>
    <n v="888857"/>
    <n v="407"/>
    <n v="2"/>
    <n v="7.1218629889215467E-3"/>
    <n v="189"/>
    <x v="141"/>
    <s v="Medium"/>
    <x v="122"/>
    <n v="55"/>
    <n v="5"/>
    <n v="2996.3058823529414"/>
    <n v="847"/>
    <n v="12981"/>
    <m/>
    <m/>
    <n v="13.268608414239482"/>
    <x v="1"/>
  </r>
  <r>
    <x v="197"/>
    <x v="4"/>
    <x v="3"/>
    <x v="10"/>
    <n v="19"/>
    <x v="197"/>
    <x v="20"/>
    <x v="0"/>
    <x v="103"/>
    <x v="20"/>
    <n v="76"/>
    <n v="383"/>
    <n v="8796"/>
    <n v="253"/>
    <n v="19232"/>
    <n v="19231575"/>
    <n v="1963292"/>
    <n v="288193"/>
    <n v="21483061"/>
    <n v="34616"/>
    <n v="4"/>
    <n v="3.3197678800211017E-2"/>
    <n v="881"/>
    <x v="168"/>
    <s v="Low"/>
    <x v="173"/>
    <n v="267"/>
    <n v="1"/>
    <n v="999.97790141430949"/>
    <n v="173"/>
    <n v="383"/>
    <m/>
    <m/>
    <n v="81.877022653721681"/>
    <x v="0"/>
  </r>
  <r>
    <x v="198"/>
    <x v="1"/>
    <x v="3"/>
    <x v="12"/>
    <n v="10"/>
    <x v="198"/>
    <x v="114"/>
    <x v="0"/>
    <x v="93"/>
    <x v="114"/>
    <n v="14"/>
    <n v="1464"/>
    <n v="32612"/>
    <n v="271"/>
    <n v="3797"/>
    <n v="1139043"/>
    <n v="1560364"/>
    <n v="598505"/>
    <n v="13549299"/>
    <n v="14048"/>
    <n v="4"/>
    <n v="1.9519180043710904E-2"/>
    <n v="518"/>
    <x v="169"/>
    <s v="Medium"/>
    <x v="174"/>
    <n v="165"/>
    <n v="5"/>
    <n v="299.98498814853832"/>
    <n v="510"/>
    <n v="1464"/>
    <m/>
    <m/>
    <n v="48.867313915857608"/>
    <x v="0"/>
  </r>
  <r>
    <x v="199"/>
    <x v="3"/>
    <x v="2"/>
    <x v="17"/>
    <n v="9"/>
    <x v="199"/>
    <x v="10"/>
    <x v="1"/>
    <x v="35"/>
    <x v="10"/>
    <n v="7"/>
    <n v="5890"/>
    <n v="47563"/>
    <n v="228"/>
    <n v="1593"/>
    <n v="4777901"/>
    <n v="245071"/>
    <n v="141117"/>
    <n v="5164089"/>
    <n v="3185"/>
    <n v="1"/>
    <n v="1.3113271535157133E-2"/>
    <n v="348"/>
    <x v="170"/>
    <s v="Medium"/>
    <x v="175"/>
    <n v="92"/>
    <n v="1"/>
    <n v="2999.3101067168864"/>
    <n v="711"/>
    <n v="5890"/>
    <m/>
    <m/>
    <n v="25.242718446601941"/>
    <x v="1"/>
  </r>
  <r>
    <x v="200"/>
    <x v="1"/>
    <x v="3"/>
    <x v="11"/>
    <n v="3"/>
    <x v="200"/>
    <x v="102"/>
    <x v="0"/>
    <x v="7"/>
    <x v="102"/>
    <n v="3"/>
    <n v="7968"/>
    <n v="52825"/>
    <n v="216"/>
    <n v="648"/>
    <n v="1944508"/>
    <n v="3012486"/>
    <n v="990334"/>
    <n v="5947328"/>
    <n v="1101"/>
    <n v="8"/>
    <n v="6.7450448413595597E-3"/>
    <n v="179"/>
    <x v="171"/>
    <s v="Medium"/>
    <x v="176"/>
    <n v="79"/>
    <n v="3"/>
    <n v="3000.7839506172841"/>
    <n v="804"/>
    <n v="7968"/>
    <m/>
    <m/>
    <n v="21.035598705501616"/>
    <x v="1"/>
  </r>
  <r>
    <x v="201"/>
    <x v="4"/>
    <x v="3"/>
    <x v="12"/>
    <n v="10"/>
    <x v="201"/>
    <x v="10"/>
    <x v="1"/>
    <x v="26"/>
    <x v="10"/>
    <n v="6"/>
    <n v="7294"/>
    <n v="55773"/>
    <n v="259"/>
    <n v="1555"/>
    <n v="7774837"/>
    <n v="844994"/>
    <n v="149677"/>
    <n v="8769508"/>
    <n v="7308"/>
    <n v="2"/>
    <n v="1.6956816640289397E-2"/>
    <n v="450"/>
    <x v="172"/>
    <s v="High"/>
    <x v="51"/>
    <n v="147"/>
    <n v="3"/>
    <n v="4999.8951768488741"/>
    <n v="565"/>
    <n v="7294"/>
    <m/>
    <m/>
    <n v="43.042071197411005"/>
    <x v="1"/>
  </r>
  <r>
    <x v="202"/>
    <x v="2"/>
    <x v="1"/>
    <x v="8"/>
    <n v="4"/>
    <x v="202"/>
    <x v="79"/>
    <x v="0"/>
    <x v="19"/>
    <x v="79"/>
    <n v="2"/>
    <n v="12570"/>
    <n v="72467"/>
    <n v="106"/>
    <n v="212"/>
    <n v="637381"/>
    <n v="764664"/>
    <n v="497021"/>
    <n v="1899065"/>
    <n v="212"/>
    <n v="7"/>
    <n v="1.2133544351495967E-2"/>
    <n v="322"/>
    <x v="173"/>
    <s v="Medium"/>
    <x v="13"/>
    <n v="108"/>
    <n v="5"/>
    <n v="3006.5141509433961"/>
    <n v="695"/>
    <n v="12570"/>
    <m/>
    <m/>
    <n v="30.420711974110031"/>
    <x v="1"/>
  </r>
  <r>
    <x v="203"/>
    <x v="4"/>
    <x v="3"/>
    <x v="13"/>
    <n v="6"/>
    <x v="203"/>
    <x v="41"/>
    <x v="1"/>
    <x v="93"/>
    <x v="41"/>
    <n v="7"/>
    <n v="5900"/>
    <n v="38682"/>
    <n v="91"/>
    <n v="636"/>
    <n v="1907688"/>
    <n v="823997"/>
    <n v="592567"/>
    <n v="3324251"/>
    <n v="2797"/>
    <n v="5"/>
    <n v="9.6465445775868568E-3"/>
    <n v="256"/>
    <x v="174"/>
    <s v="Medium"/>
    <x v="177"/>
    <n v="91"/>
    <n v="2"/>
    <n v="2999.5094339622642"/>
    <n v="787"/>
    <n v="5900"/>
    <m/>
    <m/>
    <n v="24.919093851132686"/>
    <x v="1"/>
  </r>
  <r>
    <x v="204"/>
    <x v="0"/>
    <x v="0"/>
    <x v="9"/>
    <n v="1"/>
    <x v="204"/>
    <x v="63"/>
    <x v="0"/>
    <x v="80"/>
    <x v="63"/>
    <n v="1"/>
    <n v="14064"/>
    <n v="78695"/>
    <n v="217"/>
    <n v="217"/>
    <n v="1084899"/>
    <n v="2057181"/>
    <n v="703944"/>
    <n v="3846024"/>
    <n v="1041"/>
    <n v="7"/>
    <n v="8.3276810611199042E-3"/>
    <n v="221"/>
    <x v="161"/>
    <s v="High"/>
    <x v="178"/>
    <n v="88"/>
    <n v="5"/>
    <n v="4999.5345622119812"/>
    <n v="751"/>
    <n v="14064"/>
    <m/>
    <m/>
    <n v="23.948220064724918"/>
    <x v="1"/>
  </r>
  <r>
    <x v="205"/>
    <x v="3"/>
    <x v="0"/>
    <x v="17"/>
    <n v="9"/>
    <x v="205"/>
    <x v="10"/>
    <x v="0"/>
    <x v="13"/>
    <x v="10"/>
    <n v="9"/>
    <n v="6713"/>
    <n v="44052"/>
    <n v="214"/>
    <n v="1925"/>
    <n v="5776028"/>
    <n v="37402"/>
    <n v="93921"/>
    <n v="624397"/>
    <n v="5968"/>
    <n v="1"/>
    <n v="1.3829226015524908E-2"/>
    <n v="367"/>
    <x v="175"/>
    <s v="Medium"/>
    <x v="179"/>
    <n v="123"/>
    <n v="4"/>
    <n v="3000.534025974026"/>
    <n v="679"/>
    <n v="6713"/>
    <m/>
    <m/>
    <n v="35.275080906148865"/>
    <x v="1"/>
  </r>
  <r>
    <x v="206"/>
    <x v="3"/>
    <x v="0"/>
    <x v="0"/>
    <n v="15"/>
    <x v="206"/>
    <x v="27"/>
    <x v="2"/>
    <x v="6"/>
    <x v="27"/>
    <n v="22"/>
    <n v="549"/>
    <n v="31390"/>
    <n v="212"/>
    <n v="4664"/>
    <n v="13993029"/>
    <n v="599665"/>
    <n v="246483"/>
    <n v="14839178"/>
    <n v="10727"/>
    <n v="2"/>
    <n v="2.5585952219458891E-2"/>
    <n v="679"/>
    <x v="176"/>
    <s v="Medium"/>
    <x v="180"/>
    <n v="218"/>
    <n v="1"/>
    <n v="3000.2206260720413"/>
    <n v="320"/>
    <n v="549"/>
    <m/>
    <m/>
    <n v="66.019417475728162"/>
    <x v="0"/>
  </r>
  <r>
    <x v="207"/>
    <x v="2"/>
    <x v="3"/>
    <x v="0"/>
    <n v="15"/>
    <x v="207"/>
    <x v="115"/>
    <x v="2"/>
    <x v="31"/>
    <x v="115"/>
    <n v="29"/>
    <n v="246"/>
    <n v="21839"/>
    <n v="169"/>
    <n v="4897"/>
    <n v="14689797"/>
    <n v="1912409"/>
    <n v="743155"/>
    <n v="17345362"/>
    <n v="13710"/>
    <n v="8"/>
    <n v="2.1440952596277037E-2"/>
    <n v="569"/>
    <x v="177"/>
    <s v="Medium"/>
    <x v="181"/>
    <n v="177"/>
    <n v="3"/>
    <n v="2999.7543393914643"/>
    <n v="473"/>
    <n v="246"/>
    <m/>
    <m/>
    <n v="52.750809061488667"/>
    <x v="0"/>
  </r>
  <r>
    <x v="208"/>
    <x v="4"/>
    <x v="3"/>
    <x v="18"/>
    <n v="8"/>
    <x v="103"/>
    <x v="60"/>
    <x v="2"/>
    <x v="41"/>
    <x v="60"/>
    <n v="5"/>
    <n v="6579"/>
    <n v="63755"/>
    <n v="213"/>
    <n v="1066"/>
    <n v="319887"/>
    <n v="1218601"/>
    <n v="596037"/>
    <n v="5013508"/>
    <n v="1706"/>
    <n v="5"/>
    <n v="1.5562589494310046E-2"/>
    <n v="413"/>
    <x v="178"/>
    <s v="Medium"/>
    <x v="182"/>
    <n v="111"/>
    <n v="5"/>
    <n v="300.08161350844279"/>
    <n v="676"/>
    <n v="6579"/>
    <m/>
    <m/>
    <n v="31.391585760517799"/>
    <x v="1"/>
  </r>
  <r>
    <x v="209"/>
    <x v="1"/>
    <x v="0"/>
    <x v="1"/>
    <n v="17"/>
    <x v="208"/>
    <x v="0"/>
    <x v="1"/>
    <x v="48"/>
    <x v="0"/>
    <n v="152"/>
    <n v="161"/>
    <n v="5000"/>
    <n v="279"/>
    <n v="42470"/>
    <n v="42469831"/>
    <n v="3924577"/>
    <n v="1015584"/>
    <n v="47409992"/>
    <n v="174126"/>
    <n v="9"/>
    <n v="2.8110633808124199E-2"/>
    <n v="746"/>
    <x v="179"/>
    <s v="Low"/>
    <x v="183"/>
    <n v="211"/>
    <n v="3"/>
    <n v="999.99602072050857"/>
    <n v="353"/>
    <n v="161"/>
    <m/>
    <m/>
    <n v="63.754045307443363"/>
    <x v="0"/>
  </r>
  <r>
    <x v="210"/>
    <x v="2"/>
    <x v="1"/>
    <x v="14"/>
    <n v="16"/>
    <x v="34"/>
    <x v="63"/>
    <x v="1"/>
    <x v="74"/>
    <x v="63"/>
    <n v="25"/>
    <n v="1487"/>
    <n v="20527"/>
    <n v="173"/>
    <n v="4335"/>
    <n v="13004869"/>
    <n v="2894843"/>
    <n v="1244304"/>
    <n v="17144016"/>
    <n v="5201"/>
    <n v="9"/>
    <n v="2.332504333408697E-2"/>
    <n v="619"/>
    <x v="180"/>
    <s v="Medium"/>
    <x v="184"/>
    <n v="171"/>
    <n v="5"/>
    <n v="2999.9697808535179"/>
    <n v="461"/>
    <n v="1487"/>
    <m/>
    <m/>
    <n v="50.809061488673137"/>
    <x v="0"/>
  </r>
  <r>
    <x v="211"/>
    <x v="4"/>
    <x v="0"/>
    <x v="2"/>
    <n v="14"/>
    <x v="209"/>
    <x v="116"/>
    <x v="0"/>
    <x v="92"/>
    <x v="116"/>
    <n v="13"/>
    <n v="2665"/>
    <n v="40298"/>
    <n v="176"/>
    <n v="2284"/>
    <n v="6851094"/>
    <n v="2443604"/>
    <n v="1333537"/>
    <n v="10628235"/>
    <n v="6165"/>
    <n v="9"/>
    <n v="2.1742407114326626E-2"/>
    <n v="577"/>
    <x v="181"/>
    <s v="Medium"/>
    <x v="181"/>
    <n v="184"/>
    <n v="4"/>
    <n v="2999.6033274956217"/>
    <n v="473"/>
    <n v="2665"/>
    <m/>
    <m/>
    <n v="55.016181229773466"/>
    <x v="0"/>
  </r>
  <r>
    <x v="212"/>
    <x v="2"/>
    <x v="0"/>
    <x v="4"/>
    <n v="13"/>
    <x v="210"/>
    <x v="46"/>
    <x v="2"/>
    <x v="104"/>
    <x v="46"/>
    <n v="16"/>
    <n v="2007"/>
    <n v="30718"/>
    <n v="95"/>
    <n v="1520"/>
    <n v="1519524"/>
    <n v="309981"/>
    <n v="119074"/>
    <n v="1948579"/>
    <n v="3646"/>
    <n v="2"/>
    <n v="2.445549777677293E-2"/>
    <n v="649"/>
    <x v="182"/>
    <s v="Low"/>
    <x v="185"/>
    <n v="200"/>
    <n v="1"/>
    <n v="999.68684210526317"/>
    <n v="381"/>
    <n v="2007"/>
    <m/>
    <m/>
    <n v="60.194174757281552"/>
    <x v="0"/>
  </r>
  <r>
    <x v="213"/>
    <x v="3"/>
    <x v="1"/>
    <x v="18"/>
    <n v="8"/>
    <x v="211"/>
    <x v="12"/>
    <x v="1"/>
    <x v="19"/>
    <x v="12"/>
    <n v="10"/>
    <n v="1603"/>
    <n v="38985"/>
    <n v="174"/>
    <n v="1740"/>
    <n v="5218853"/>
    <n v="28190"/>
    <n v="124225"/>
    <n v="5624979"/>
    <n v="2783"/>
    <n v="1"/>
    <n v="2.0913407189690255E-2"/>
    <n v="555"/>
    <x v="183"/>
    <s v="Medium"/>
    <x v="186"/>
    <n v="183"/>
    <n v="3"/>
    <n v="2999.3408045977012"/>
    <n v="462"/>
    <n v="1603"/>
    <m/>
    <m/>
    <n v="54.692556634304211"/>
    <x v="0"/>
  </r>
  <r>
    <x v="214"/>
    <x v="0"/>
    <x v="0"/>
    <x v="13"/>
    <n v="6"/>
    <x v="212"/>
    <x v="117"/>
    <x v="1"/>
    <x v="105"/>
    <x v="117"/>
    <n v="3"/>
    <n v="7786"/>
    <n v="62933"/>
    <n v="217"/>
    <n v="650"/>
    <n v="650456"/>
    <n v="2755643"/>
    <n v="702254"/>
    <n v="4108353"/>
    <n v="3187"/>
    <n v="10"/>
    <n v="1.7446680232119979E-2"/>
    <n v="463"/>
    <x v="18"/>
    <s v="Low"/>
    <x v="187"/>
    <n v="144"/>
    <n v="5"/>
    <n v="1000.7015384615385"/>
    <n v="597"/>
    <n v="7786"/>
    <m/>
    <m/>
    <n v="42.071197411003233"/>
    <x v="1"/>
  </r>
  <r>
    <x v="215"/>
    <x v="1"/>
    <x v="2"/>
    <x v="15"/>
    <n v="2"/>
    <x v="213"/>
    <x v="118"/>
    <x v="2"/>
    <x v="68"/>
    <x v="118"/>
    <n v="1"/>
    <n v="11325"/>
    <n v="75245"/>
    <n v="183"/>
    <n v="183"/>
    <n v="915772"/>
    <n v="1076122"/>
    <n v="279326"/>
    <n v="227122"/>
    <n v="860"/>
    <n v="3"/>
    <n v="5.7653176576983947E-3"/>
    <n v="153"/>
    <x v="184"/>
    <s v="High"/>
    <x v="188"/>
    <n v="56"/>
    <n v="2"/>
    <n v="5004.2185792349728"/>
    <n v="868"/>
    <n v="11325"/>
    <m/>
    <m/>
    <n v="13.592233009708737"/>
    <x v="1"/>
  </r>
  <r>
    <x v="216"/>
    <x v="3"/>
    <x v="2"/>
    <x v="11"/>
    <n v="3"/>
    <x v="214"/>
    <x v="64"/>
    <x v="1"/>
    <x v="106"/>
    <x v="64"/>
    <n v="4"/>
    <n v="7757"/>
    <n v="47118"/>
    <n v="206"/>
    <n v="824"/>
    <n v="2470727"/>
    <n v="1439477"/>
    <n v="260243"/>
    <n v="4170447"/>
    <n v="1400"/>
    <n v="4"/>
    <n v="1.1681362574421584E-2"/>
    <n v="310"/>
    <x v="185"/>
    <s v="Medium"/>
    <x v="150"/>
    <n v="110"/>
    <n v="4"/>
    <n v="2998.4550970873788"/>
    <n v="715"/>
    <n v="7757"/>
    <m/>
    <m/>
    <n v="31.067961165048541"/>
    <x v="1"/>
  </r>
  <r>
    <x v="217"/>
    <x v="3"/>
    <x v="0"/>
    <x v="13"/>
    <n v="6"/>
    <x v="215"/>
    <x v="17"/>
    <x v="0"/>
    <x v="52"/>
    <x v="17"/>
    <n v="7"/>
    <n v="4958"/>
    <n v="37187"/>
    <n v="248"/>
    <n v="1733"/>
    <n v="8663978"/>
    <n v="3300771"/>
    <n v="475462"/>
    <n v="12440211"/>
    <n v="2945"/>
    <n v="8"/>
    <n v="6.4059085085537721E-3"/>
    <n v="170"/>
    <x v="176"/>
    <s v="High"/>
    <x v="189"/>
    <n v="54"/>
    <n v="5"/>
    <n v="4999.4102712060012"/>
    <n v="875"/>
    <n v="4958"/>
    <m/>
    <m/>
    <n v="12.944983818770226"/>
    <x v="0"/>
  </r>
  <r>
    <x v="218"/>
    <x v="4"/>
    <x v="0"/>
    <x v="13"/>
    <n v="6"/>
    <x v="216"/>
    <x v="32"/>
    <x v="1"/>
    <x v="89"/>
    <x v="32"/>
    <n v="6"/>
    <n v="9895"/>
    <n v="54351"/>
    <n v="152"/>
    <n v="915"/>
    <n v="457445"/>
    <n v="20744"/>
    <n v="128374"/>
    <n v="4910264"/>
    <n v="1829"/>
    <n v="1"/>
    <n v="1.0174089984173637E-2"/>
    <n v="270"/>
    <x v="186"/>
    <s v="High"/>
    <x v="190"/>
    <n v="74"/>
    <n v="3"/>
    <n v="499.93989071038249"/>
    <n v="772"/>
    <n v="9895"/>
    <m/>
    <m/>
    <n v="19.417475728155338"/>
    <x v="1"/>
  </r>
  <r>
    <x v="219"/>
    <x v="0"/>
    <x v="1"/>
    <x v="11"/>
    <n v="3"/>
    <x v="217"/>
    <x v="8"/>
    <x v="0"/>
    <x v="100"/>
    <x v="8"/>
    <n v="3"/>
    <n v="13538"/>
    <n v="71890"/>
    <n v="148"/>
    <n v="443"/>
    <n v="44268"/>
    <n v="2087699"/>
    <n v="902335"/>
    <n v="3432714"/>
    <n v="1239"/>
    <n v="10"/>
    <n v="1.5637953123822445E-2"/>
    <n v="415"/>
    <x v="187"/>
    <s v="Low"/>
    <x v="191"/>
    <n v="137"/>
    <n v="3"/>
    <n v="99.92776523702031"/>
    <n v="637"/>
    <n v="13538"/>
    <m/>
    <m/>
    <n v="39.805825242718448"/>
    <x v="1"/>
  </r>
  <r>
    <x v="220"/>
    <x v="3"/>
    <x v="1"/>
    <x v="10"/>
    <n v="19"/>
    <x v="218"/>
    <x v="119"/>
    <x v="2"/>
    <x v="17"/>
    <x v="119"/>
    <n v="57"/>
    <n v="1000"/>
    <n v="12066"/>
    <n v="334"/>
    <n v="19040"/>
    <n v="57120642"/>
    <n v="976173"/>
    <n v="287986"/>
    <n v="58384802"/>
    <n v="43792"/>
    <n v="2"/>
    <n v="2.5623634034215088E-2"/>
    <n v="680"/>
    <x v="176"/>
    <s v="Medium"/>
    <x v="192"/>
    <n v="214"/>
    <n v="4"/>
    <n v="3000.0337184873952"/>
    <n v="374"/>
    <n v="1000"/>
    <m/>
    <m/>
    <n v="64.724919093851128"/>
    <x v="0"/>
  </r>
  <r>
    <x v="221"/>
    <x v="4"/>
    <x v="1"/>
    <x v="16"/>
    <n v="11"/>
    <x v="219"/>
    <x v="120"/>
    <x v="2"/>
    <x v="92"/>
    <x v="120"/>
    <n v="15"/>
    <n v="1039"/>
    <n v="21997"/>
    <n v="185"/>
    <n v="2776"/>
    <n v="8328559"/>
    <n v="2746157"/>
    <n v="697759"/>
    <n v="11772475"/>
    <n v="7773"/>
    <n v="9"/>
    <n v="2.2533725224206796E-2"/>
    <n v="598"/>
    <x v="188"/>
    <s v="Medium"/>
    <x v="24"/>
    <n v="179"/>
    <n v="3"/>
    <n v="3000.2013688760808"/>
    <n v="478"/>
    <n v="1039"/>
    <m/>
    <m/>
    <n v="53.398058252427184"/>
    <x v="0"/>
  </r>
  <r>
    <x v="222"/>
    <x v="3"/>
    <x v="1"/>
    <x v="6"/>
    <n v="7"/>
    <x v="220"/>
    <x v="104"/>
    <x v="0"/>
    <x v="54"/>
    <x v="104"/>
    <n v="12"/>
    <n v="3217"/>
    <n v="26861"/>
    <n v="266"/>
    <n v="3197"/>
    <n v="9590488"/>
    <n v="1120398"/>
    <n v="196107"/>
    <n v="10906993"/>
    <n v="14705"/>
    <n v="3"/>
    <n v="1.5826362197603437E-2"/>
    <n v="420"/>
    <x v="189"/>
    <s v="Medium"/>
    <x v="193"/>
    <n v="128"/>
    <n v="4"/>
    <n v="2999.8398498592433"/>
    <n v="630"/>
    <n v="3217"/>
    <m/>
    <m/>
    <n v="36.893203883495147"/>
    <x v="0"/>
  </r>
  <r>
    <x v="223"/>
    <x v="3"/>
    <x v="3"/>
    <x v="15"/>
    <n v="2"/>
    <x v="221"/>
    <x v="121"/>
    <x v="2"/>
    <x v="45"/>
    <x v="121"/>
    <n v="1"/>
    <n v="11545"/>
    <n v="71549"/>
    <n v="81"/>
    <n v="81"/>
    <n v="80775"/>
    <n v="152092"/>
    <n v="115905"/>
    <n v="348771"/>
    <n v="129"/>
    <n v="1"/>
    <n v="1.7559725676388575E-2"/>
    <n v="466"/>
    <x v="190"/>
    <s v="Low"/>
    <x v="194"/>
    <n v="145"/>
    <n v="4"/>
    <n v="997.22222222222217"/>
    <n v="607"/>
    <n v="11545"/>
    <m/>
    <m/>
    <n v="42.394822006472495"/>
    <x v="1"/>
  </r>
  <r>
    <x v="224"/>
    <x v="1"/>
    <x v="2"/>
    <x v="0"/>
    <n v="15"/>
    <x v="222"/>
    <x v="105"/>
    <x v="2"/>
    <x v="87"/>
    <x v="105"/>
    <n v="37"/>
    <n v="564"/>
    <n v="16318"/>
    <n v="232"/>
    <n v="8583"/>
    <n v="8583213"/>
    <n v="2999883"/>
    <n v="393676"/>
    <n v="11976771"/>
    <n v="24891"/>
    <n v="7"/>
    <n v="2.6226543070314266E-2"/>
    <n v="696"/>
    <x v="191"/>
    <s v="Low"/>
    <x v="195"/>
    <n v="208"/>
    <n v="1"/>
    <n v="1000.024816497728"/>
    <n v="361"/>
    <n v="564"/>
    <m/>
    <m/>
    <n v="62.783171521035598"/>
    <x v="0"/>
  </r>
  <r>
    <x v="225"/>
    <x v="0"/>
    <x v="2"/>
    <x v="7"/>
    <n v="12"/>
    <x v="223"/>
    <x v="64"/>
    <x v="1"/>
    <x v="1"/>
    <x v="64"/>
    <n v="10"/>
    <n v="1194"/>
    <n v="53767"/>
    <n v="126"/>
    <n v="1264"/>
    <n v="3791234"/>
    <n v="320628"/>
    <n v="120196"/>
    <n v="4232058"/>
    <n v="3032"/>
    <n v="2"/>
    <n v="2.3061270630793579E-2"/>
    <n v="612"/>
    <x v="45"/>
    <s v="Medium"/>
    <x v="78"/>
    <n v="186"/>
    <n v="3"/>
    <n v="2999.3939873417721"/>
    <n v="436"/>
    <n v="1194"/>
    <m/>
    <m/>
    <n v="55.663430420711975"/>
    <x v="0"/>
  </r>
  <r>
    <x v="226"/>
    <x v="1"/>
    <x v="1"/>
    <x v="11"/>
    <n v="3"/>
    <x v="224"/>
    <x v="112"/>
    <x v="2"/>
    <x v="54"/>
    <x v="112"/>
    <n v="3"/>
    <n v="5588"/>
    <n v="47272"/>
    <n v="40"/>
    <n v="119"/>
    <n v="355631"/>
    <n v="661472"/>
    <n v="562565"/>
    <n v="1579668"/>
    <n v="545"/>
    <n v="10"/>
    <n v="1.0400180872710829E-2"/>
    <n v="276"/>
    <x v="192"/>
    <s v="Medium"/>
    <x v="196"/>
    <n v="93"/>
    <n v="4"/>
    <n v="2988.4957983193276"/>
    <n v="735"/>
    <n v="5588"/>
    <m/>
    <m/>
    <n v="25.5663430420712"/>
    <x v="1"/>
  </r>
  <r>
    <x v="227"/>
    <x v="2"/>
    <x v="3"/>
    <x v="8"/>
    <n v="4"/>
    <x v="225"/>
    <x v="122"/>
    <x v="2"/>
    <x v="93"/>
    <x v="122"/>
    <n v="4"/>
    <n v="11239"/>
    <n v="71332"/>
    <n v="164"/>
    <n v="656"/>
    <n v="1967398"/>
    <n v="937858"/>
    <n v="561999"/>
    <n v="3467255"/>
    <n v="2098"/>
    <n v="5"/>
    <n v="1.4319089607355491E-2"/>
    <n v="380"/>
    <x v="80"/>
    <s v="Medium"/>
    <x v="179"/>
    <n v="114"/>
    <n v="2"/>
    <n v="2999.0823170731705"/>
    <n v="679"/>
    <n v="11239"/>
    <m/>
    <m/>
    <n v="32.362459546925564"/>
    <x v="1"/>
  </r>
  <r>
    <x v="228"/>
    <x v="3"/>
    <x v="0"/>
    <x v="12"/>
    <n v="10"/>
    <x v="226"/>
    <x v="38"/>
    <x v="0"/>
    <x v="31"/>
    <x v="38"/>
    <n v="7"/>
    <n v="7261"/>
    <n v="51085"/>
    <n v="139"/>
    <n v="973"/>
    <n v="2920105"/>
    <n v="1839198"/>
    <n v="610027"/>
    <n v="536933"/>
    <n v="3504"/>
    <n v="7"/>
    <n v="1.2585726128570352E-2"/>
    <n v="334"/>
    <x v="193"/>
    <s v="Medium"/>
    <x v="197"/>
    <n v="117"/>
    <n v="5"/>
    <n v="3001.135662898253"/>
    <n v="709"/>
    <n v="7261"/>
    <m/>
    <m/>
    <n v="33.333333333333329"/>
    <x v="1"/>
  </r>
  <r>
    <x v="229"/>
    <x v="1"/>
    <x v="3"/>
    <x v="4"/>
    <n v="13"/>
    <x v="227"/>
    <x v="118"/>
    <x v="0"/>
    <x v="46"/>
    <x v="118"/>
    <n v="35"/>
    <n v="2617"/>
    <n v="18574"/>
    <n v="274"/>
    <n v="9595"/>
    <n v="28786257"/>
    <n v="830059"/>
    <n v="28066"/>
    <n v="29896976"/>
    <n v="24948"/>
    <n v="2"/>
    <n v="1.7974225638706761E-2"/>
    <n v="477"/>
    <x v="194"/>
    <s v="Medium"/>
    <x v="198"/>
    <n v="134"/>
    <n v="4"/>
    <n v="3000.1310057321521"/>
    <n v="604"/>
    <n v="2617"/>
    <m/>
    <m/>
    <n v="38.834951456310677"/>
    <x v="0"/>
  </r>
  <r>
    <x v="230"/>
    <x v="3"/>
    <x v="0"/>
    <x v="13"/>
    <n v="6"/>
    <x v="228"/>
    <x v="123"/>
    <x v="2"/>
    <x v="2"/>
    <x v="123"/>
    <n v="6"/>
    <n v="9137"/>
    <n v="58750"/>
    <n v="176"/>
    <n v="1054"/>
    <n v="3160675"/>
    <n v="103849"/>
    <n v="662855"/>
    <n v="486202"/>
    <n v="3266"/>
    <n v="5"/>
    <n v="8.176953802095108E-3"/>
    <n v="217"/>
    <x v="195"/>
    <s v="Medium"/>
    <x v="199"/>
    <n v="67"/>
    <n v="3"/>
    <n v="2998.7428842504742"/>
    <n v="812"/>
    <n v="9137"/>
    <m/>
    <m/>
    <n v="17.15210355987055"/>
    <x v="1"/>
  </r>
  <r>
    <x v="231"/>
    <x v="1"/>
    <x v="3"/>
    <x v="18"/>
    <n v="8"/>
    <x v="229"/>
    <x v="93"/>
    <x v="2"/>
    <x v="99"/>
    <x v="93"/>
    <n v="7"/>
    <n v="5812"/>
    <n v="51150"/>
    <n v="134"/>
    <n v="940"/>
    <n v="2819159"/>
    <n v="819237"/>
    <n v="359104"/>
    <n v="399750"/>
    <n v="2725"/>
    <n v="5"/>
    <n v="1.6504634863215014E-2"/>
    <n v="438"/>
    <x v="196"/>
    <s v="Medium"/>
    <x v="114"/>
    <n v="142"/>
    <n v="4"/>
    <n v="2999.1053191489364"/>
    <n v="600"/>
    <n v="5812"/>
    <m/>
    <m/>
    <n v="41.42394822006473"/>
    <x v="1"/>
  </r>
  <r>
    <x v="232"/>
    <x v="0"/>
    <x v="0"/>
    <x v="4"/>
    <n v="13"/>
    <x v="230"/>
    <x v="124"/>
    <x v="1"/>
    <x v="75"/>
    <x v="124"/>
    <n v="12"/>
    <n v="2096"/>
    <n v="43608"/>
    <n v="106"/>
    <n v="1268"/>
    <n v="380271"/>
    <n v="2054167"/>
    <n v="1109942"/>
    <n v="6966818"/>
    <n v="4436"/>
    <n v="10"/>
    <n v="2.6641043032632452E-2"/>
    <n v="707"/>
    <x v="197"/>
    <s v="Medium"/>
    <x v="137"/>
    <n v="227"/>
    <n v="2"/>
    <n v="299.89826498422713"/>
    <n v="340"/>
    <n v="2096"/>
    <m/>
    <m/>
    <n v="68.932038834951456"/>
    <x v="0"/>
  </r>
  <r>
    <x v="233"/>
    <x v="4"/>
    <x v="0"/>
    <x v="6"/>
    <n v="7"/>
    <x v="231"/>
    <x v="14"/>
    <x v="2"/>
    <x v="57"/>
    <x v="14"/>
    <n v="6"/>
    <n v="6302"/>
    <n v="55815"/>
    <n v="168"/>
    <n v="1007"/>
    <n v="3021172"/>
    <n v="1642353"/>
    <n v="929287"/>
    <n v="5592812"/>
    <n v="2215"/>
    <n v="7"/>
    <n v="1.4733589569673676E-2"/>
    <n v="391"/>
    <x v="114"/>
    <s v="Medium"/>
    <x v="200"/>
    <n v="137"/>
    <n v="5"/>
    <n v="3000.1708043694143"/>
    <n v="624"/>
    <n v="6302"/>
    <m/>
    <m/>
    <n v="39.805825242718448"/>
    <x v="1"/>
  </r>
  <r>
    <x v="234"/>
    <x v="4"/>
    <x v="0"/>
    <x v="14"/>
    <n v="16"/>
    <x v="232"/>
    <x v="124"/>
    <x v="2"/>
    <x v="43"/>
    <x v="124"/>
    <n v="20"/>
    <n v="2531"/>
    <n v="40774"/>
    <n v="108"/>
    <n v="2154"/>
    <n v="6460832"/>
    <n v="198044"/>
    <n v="66068"/>
    <n v="6724944"/>
    <n v="9475"/>
    <n v="1"/>
    <n v="2.950486095410355E-2"/>
    <n v="783"/>
    <x v="198"/>
    <s v="Medium"/>
    <x v="201"/>
    <n v="229"/>
    <n v="1"/>
    <n v="2999.4577530176416"/>
    <n v="289"/>
    <n v="2531"/>
    <m/>
    <m/>
    <n v="69.579288025889966"/>
    <x v="0"/>
  </r>
  <r>
    <x v="235"/>
    <x v="4"/>
    <x v="3"/>
    <x v="14"/>
    <n v="16"/>
    <x v="233"/>
    <x v="40"/>
    <x v="1"/>
    <x v="46"/>
    <x v="40"/>
    <n v="30"/>
    <n v="1391"/>
    <n v="24362"/>
    <n v="184"/>
    <n v="5506"/>
    <n v="1651908"/>
    <n v="2570765"/>
    <n v="500389"/>
    <n v="19590234"/>
    <n v="14316"/>
    <n v="8"/>
    <n v="2.6942497550682041E-2"/>
    <n v="715"/>
    <x v="199"/>
    <s v="Medium"/>
    <x v="202"/>
    <n v="204"/>
    <n v="2"/>
    <n v="300.01961496549217"/>
    <n v="370"/>
    <n v="1391"/>
    <m/>
    <m/>
    <n v="61.488673139158578"/>
    <x v="0"/>
  </r>
  <r>
    <x v="236"/>
    <x v="3"/>
    <x v="1"/>
    <x v="18"/>
    <n v="8"/>
    <x v="234"/>
    <x v="125"/>
    <x v="0"/>
    <x v="38"/>
    <x v="125"/>
    <n v="7"/>
    <n v="8780"/>
    <n v="65940"/>
    <n v="124"/>
    <n v="870"/>
    <n v="4352376"/>
    <n v="647571"/>
    <n v="568547"/>
    <n v="5568495"/>
    <n v="2263"/>
    <n v="5"/>
    <n v="1.2359635240033161E-2"/>
    <n v="328"/>
    <x v="200"/>
    <s v="High"/>
    <x v="203"/>
    <n v="91"/>
    <n v="3"/>
    <n v="5002.7310344827583"/>
    <n v="737"/>
    <n v="8780"/>
    <m/>
    <m/>
    <n v="24.919093851132686"/>
    <x v="1"/>
  </r>
  <r>
    <x v="237"/>
    <x v="4"/>
    <x v="1"/>
    <x v="13"/>
    <n v="6"/>
    <x v="235"/>
    <x v="22"/>
    <x v="2"/>
    <x v="67"/>
    <x v="22"/>
    <n v="4"/>
    <n v="13041"/>
    <n v="67217"/>
    <n v="112"/>
    <n v="448"/>
    <n v="2239111"/>
    <n v="1921213"/>
    <n v="1206246"/>
    <n v="536657"/>
    <n v="1253"/>
    <n v="10"/>
    <n v="1.0362499057954631E-2"/>
    <n v="275"/>
    <x v="201"/>
    <s v="High"/>
    <x v="204"/>
    <n v="79"/>
    <n v="5"/>
    <n v="4998.015625"/>
    <n v="753"/>
    <n v="13041"/>
    <m/>
    <m/>
    <n v="21.035598705501616"/>
    <x v="1"/>
  </r>
  <r>
    <x v="238"/>
    <x v="2"/>
    <x v="1"/>
    <x v="11"/>
    <n v="3"/>
    <x v="236"/>
    <x v="126"/>
    <x v="0"/>
    <x v="107"/>
    <x v="126"/>
    <n v="3"/>
    <n v="10246"/>
    <n v="62411"/>
    <n v="49"/>
    <n v="146"/>
    <n v="145794"/>
    <n v="586714"/>
    <n v="853901"/>
    <n v="1586408"/>
    <n v="626"/>
    <n v="9"/>
    <n v="1.3301680608938127E-2"/>
    <n v="353"/>
    <x v="202"/>
    <s v="Low"/>
    <x v="205"/>
    <n v="101"/>
    <n v="4"/>
    <n v="998.58904109589037"/>
    <n v="702"/>
    <n v="10246"/>
    <m/>
    <m/>
    <n v="28.155339805825243"/>
    <x v="1"/>
  </r>
  <r>
    <x v="239"/>
    <x v="4"/>
    <x v="3"/>
    <x v="12"/>
    <n v="10"/>
    <x v="237"/>
    <x v="36"/>
    <x v="2"/>
    <x v="54"/>
    <x v="36"/>
    <n v="6"/>
    <n v="11195"/>
    <n v="58810"/>
    <n v="237"/>
    <n v="1419"/>
    <n v="4257911"/>
    <n v="393507"/>
    <n v="9112"/>
    <n v="4742538"/>
    <n v="6103"/>
    <n v="1"/>
    <n v="1.3791544200768708E-2"/>
    <n v="366"/>
    <x v="175"/>
    <s v="Medium"/>
    <x v="160"/>
    <n v="113"/>
    <n v="3"/>
    <n v="3000.6420014094433"/>
    <n v="657"/>
    <n v="11195"/>
    <m/>
    <m/>
    <n v="32.038834951456316"/>
    <x v="1"/>
  </r>
  <r>
    <x v="240"/>
    <x v="2"/>
    <x v="1"/>
    <x v="7"/>
    <n v="12"/>
    <x v="238"/>
    <x v="127"/>
    <x v="1"/>
    <x v="108"/>
    <x v="127"/>
    <n v="12"/>
    <n v="4344"/>
    <n v="46215"/>
    <n v="175"/>
    <n v="2095"/>
    <n v="2095088"/>
    <n v="302902"/>
    <n v="103145"/>
    <n v="2501135"/>
    <n v="9846"/>
    <n v="1"/>
    <n v="2.8185997437636598E-2"/>
    <n v="748"/>
    <x v="203"/>
    <s v="Low"/>
    <x v="0"/>
    <n v="201"/>
    <n v="4"/>
    <n v="1000.0420047732697"/>
    <n v="358"/>
    <n v="4344"/>
    <m/>
    <m/>
    <n v="60.517799352750814"/>
    <x v="0"/>
  </r>
  <r>
    <x v="241"/>
    <x v="1"/>
    <x v="2"/>
    <x v="2"/>
    <n v="14"/>
    <x v="239"/>
    <x v="33"/>
    <x v="1"/>
    <x v="57"/>
    <x v="33"/>
    <n v="17"/>
    <n v="2217"/>
    <n v="32157"/>
    <n v="289"/>
    <n v="4905"/>
    <n v="14715074"/>
    <n v="223351"/>
    <n v="961114"/>
    <n v="17909697"/>
    <n v="24034"/>
    <n v="7"/>
    <n v="1.96322254879795E-2"/>
    <n v="521"/>
    <x v="204"/>
    <s v="Medium"/>
    <x v="206"/>
    <n v="165"/>
    <n v="4"/>
    <n v="3000.0150866462791"/>
    <n v="516"/>
    <n v="2217"/>
    <m/>
    <m/>
    <n v="48.867313915857608"/>
    <x v="0"/>
  </r>
  <r>
    <x v="242"/>
    <x v="4"/>
    <x v="1"/>
    <x v="3"/>
    <n v="18"/>
    <x v="240"/>
    <x v="128"/>
    <x v="1"/>
    <x v="109"/>
    <x v="128"/>
    <n v="104"/>
    <n v="136"/>
    <n v="5498"/>
    <n v="136"/>
    <n v="14156"/>
    <n v="42468192"/>
    <n v="1548209"/>
    <n v="77010"/>
    <n v="44786501"/>
    <n v="69364"/>
    <n v="6"/>
    <n v="2.8864270103248171E-2"/>
    <n v="766"/>
    <x v="205"/>
    <s v="Medium"/>
    <x v="207"/>
    <n v="221"/>
    <n v="5"/>
    <n v="3000.0135631534331"/>
    <n v="298"/>
    <n v="136"/>
    <m/>
    <m/>
    <n v="66.990291262135926"/>
    <x v="0"/>
  </r>
  <r>
    <x v="243"/>
    <x v="0"/>
    <x v="2"/>
    <x v="16"/>
    <n v="11"/>
    <x v="241"/>
    <x v="129"/>
    <x v="2"/>
    <x v="36"/>
    <x v="129"/>
    <n v="22"/>
    <n v="705"/>
    <n v="16221"/>
    <n v="132"/>
    <n v="2907"/>
    <n v="2906807"/>
    <n v="1511948"/>
    <n v="615701"/>
    <n v="5034456"/>
    <n v="9883"/>
    <n v="10"/>
    <n v="3.0484588137764716E-2"/>
    <n v="809"/>
    <x v="206"/>
    <s v="Low"/>
    <x v="208"/>
    <n v="230"/>
    <n v="5"/>
    <n v="999.93360853113177"/>
    <n v="268"/>
    <n v="705"/>
    <m/>
    <m/>
    <n v="69.902912621359221"/>
    <x v="0"/>
  </r>
  <r>
    <x v="244"/>
    <x v="0"/>
    <x v="0"/>
    <x v="18"/>
    <n v="8"/>
    <x v="242"/>
    <x v="109"/>
    <x v="0"/>
    <x v="106"/>
    <x v="109"/>
    <n v="11"/>
    <n v="4138"/>
    <n v="34619"/>
    <n v="257"/>
    <n v="2828"/>
    <n v="8484119"/>
    <n v="248674"/>
    <n v="467751"/>
    <n v="1143861"/>
    <n v="7352"/>
    <n v="8"/>
    <n v="1.3942271459793504E-2"/>
    <n v="370"/>
    <x v="156"/>
    <s v="Medium"/>
    <x v="37"/>
    <n v="107"/>
    <n v="1"/>
    <n v="3000.0420792079208"/>
    <n v="688"/>
    <n v="4138"/>
    <m/>
    <m/>
    <n v="30.097087378640776"/>
    <x v="0"/>
  </r>
  <r>
    <x v="245"/>
    <x v="1"/>
    <x v="3"/>
    <x v="11"/>
    <n v="3"/>
    <x v="243"/>
    <x v="53"/>
    <x v="2"/>
    <x v="110"/>
    <x v="53"/>
    <n v="3"/>
    <n v="368"/>
    <n v="71511"/>
    <n v="136"/>
    <n v="408"/>
    <n v="408022"/>
    <n v="1141917"/>
    <n v="288284"/>
    <n v="1838223"/>
    <n v="1305"/>
    <n v="5"/>
    <n v="1.9933680006029089E-2"/>
    <n v="529"/>
    <x v="207"/>
    <s v="Low"/>
    <x v="209"/>
    <n v="153"/>
    <n v="3"/>
    <n v="1000.0539215686274"/>
    <n v="508"/>
    <n v="368"/>
    <m/>
    <m/>
    <n v="44.983818770226534"/>
    <x v="0"/>
  </r>
  <r>
    <x v="246"/>
    <x v="3"/>
    <x v="3"/>
    <x v="0"/>
    <n v="15"/>
    <x v="244"/>
    <x v="9"/>
    <x v="2"/>
    <x v="99"/>
    <x v="9"/>
    <n v="14"/>
    <n v="3050"/>
    <n v="44768"/>
    <n v="187"/>
    <n v="2616"/>
    <n v="7849243"/>
    <n v="1365821"/>
    <n v="835335"/>
    <n v="10050399"/>
    <n v="11512"/>
    <n v="7"/>
    <n v="2.4267088702991935E-2"/>
    <n v="644"/>
    <x v="208"/>
    <s v="Medium"/>
    <x v="210"/>
    <n v="199"/>
    <n v="3"/>
    <n v="3000.4751529051987"/>
    <n v="418"/>
    <n v="3050"/>
    <m/>
    <m/>
    <n v="59.870550161812297"/>
    <x v="0"/>
  </r>
  <r>
    <x v="247"/>
    <x v="4"/>
    <x v="1"/>
    <x v="8"/>
    <n v="4"/>
    <x v="245"/>
    <x v="95"/>
    <x v="1"/>
    <x v="111"/>
    <x v="95"/>
    <n v="4"/>
    <n v="14186"/>
    <n v="76808"/>
    <n v="252"/>
    <n v="1007"/>
    <n v="302037"/>
    <n v="1265401"/>
    <n v="347448"/>
    <n v="463322"/>
    <n v="2416"/>
    <n v="3"/>
    <n v="1.3527771497475319E-2"/>
    <n v="359"/>
    <x v="195"/>
    <s v="Medium"/>
    <x v="211"/>
    <n v="113"/>
    <n v="4"/>
    <n v="299.93743793445879"/>
    <n v="675"/>
    <n v="14186"/>
    <m/>
    <m/>
    <n v="32.038834951456316"/>
    <x v="1"/>
  </r>
  <r>
    <x v="248"/>
    <x v="0"/>
    <x v="1"/>
    <x v="14"/>
    <n v="16"/>
    <x v="246"/>
    <x v="68"/>
    <x v="0"/>
    <x v="60"/>
    <x v="68"/>
    <n v="15"/>
    <n v="4366"/>
    <n v="44146"/>
    <n v="158"/>
    <n v="2366"/>
    <n v="11828659"/>
    <n v="1159445"/>
    <n v="675229"/>
    <n v="13663333"/>
    <n v="11355"/>
    <n v="7"/>
    <n v="2.5322179516165499E-2"/>
    <n v="672"/>
    <x v="209"/>
    <s v="High"/>
    <x v="26"/>
    <n v="220"/>
    <n v="5"/>
    <n v="4999.4332206255285"/>
    <n v="354"/>
    <n v="4366"/>
    <m/>
    <m/>
    <n v="66.666666666666657"/>
    <x v="0"/>
  </r>
  <r>
    <x v="249"/>
    <x v="2"/>
    <x v="0"/>
    <x v="14"/>
    <n v="16"/>
    <x v="247"/>
    <x v="45"/>
    <x v="1"/>
    <x v="92"/>
    <x v="45"/>
    <n v="29"/>
    <n v="270"/>
    <n v="22108"/>
    <n v="297"/>
    <n v="8601"/>
    <n v="2580340"/>
    <n v="4034295"/>
    <n v="516001"/>
    <n v="30353696"/>
    <n v="11181"/>
    <n v="7"/>
    <n v="2.8977315547516768E-2"/>
    <n v="769"/>
    <x v="188"/>
    <s v="Medium"/>
    <x v="212"/>
    <n v="213"/>
    <n v="5"/>
    <n v="300.00465062202068"/>
    <n v="308"/>
    <n v="270"/>
    <m/>
    <m/>
    <n v="64.401294498381873"/>
    <x v="0"/>
  </r>
  <r>
    <x v="250"/>
    <x v="1"/>
    <x v="2"/>
    <x v="13"/>
    <n v="6"/>
    <x v="248"/>
    <x v="130"/>
    <x v="0"/>
    <x v="39"/>
    <x v="130"/>
    <n v="5"/>
    <n v="6761"/>
    <n v="40905"/>
    <n v="245"/>
    <n v="1223"/>
    <n v="3668372"/>
    <n v="1451468"/>
    <n v="439724"/>
    <n v="5559564"/>
    <n v="1589"/>
    <n v="3"/>
    <n v="1.3000226090888536E-2"/>
    <n v="345"/>
    <x v="210"/>
    <s v="Medium"/>
    <x v="213"/>
    <n v="112"/>
    <n v="2"/>
    <n v="2999.4865085854458"/>
    <n v="642"/>
    <n v="6761"/>
    <m/>
    <m/>
    <n v="31.715210355987054"/>
    <x v="1"/>
  </r>
  <r>
    <x v="251"/>
    <x v="3"/>
    <x v="0"/>
    <x v="10"/>
    <n v="19"/>
    <x v="249"/>
    <x v="9"/>
    <x v="2"/>
    <x v="56"/>
    <x v="9"/>
    <n v="188"/>
    <n v="467"/>
    <n v="5000"/>
    <n v="251"/>
    <n v="47236"/>
    <n v="236180226"/>
    <n v="2992786"/>
    <n v="959651"/>
    <n v="240132663"/>
    <n v="127537"/>
    <n v="10"/>
    <n v="2.9278770065566357E-2"/>
    <n v="777"/>
    <x v="211"/>
    <s v="High"/>
    <x v="214"/>
    <n v="241"/>
    <n v="3"/>
    <n v="5000.0047844864084"/>
    <n v="297"/>
    <n v="467"/>
    <m/>
    <m/>
    <n v="73.462783171521039"/>
    <x v="0"/>
  </r>
  <r>
    <x v="252"/>
    <x v="3"/>
    <x v="2"/>
    <x v="17"/>
    <n v="9"/>
    <x v="250"/>
    <x v="131"/>
    <x v="2"/>
    <x v="70"/>
    <x v="131"/>
    <n v="5"/>
    <n v="3071"/>
    <n v="58499"/>
    <n v="94"/>
    <n v="469"/>
    <n v="468551"/>
    <n v="1292626"/>
    <n v="952325"/>
    <n v="2713502"/>
    <n v="1827"/>
    <n v="8"/>
    <n v="2.1667043484814227E-2"/>
    <n v="575"/>
    <x v="205"/>
    <s v="Low"/>
    <x v="100"/>
    <n v="183"/>
    <n v="1"/>
    <n v="999.04264392324092"/>
    <n v="475"/>
    <n v="3071"/>
    <m/>
    <m/>
    <n v="54.692556634304211"/>
    <x v="0"/>
  </r>
  <r>
    <x v="253"/>
    <x v="3"/>
    <x v="0"/>
    <x v="2"/>
    <n v="14"/>
    <x v="251"/>
    <x v="36"/>
    <x v="2"/>
    <x v="31"/>
    <x v="36"/>
    <n v="33"/>
    <n v="1337"/>
    <n v="18549"/>
    <n v="304"/>
    <n v="10046"/>
    <n v="30138761"/>
    <n v="3981625"/>
    <n v="998525"/>
    <n v="3511891"/>
    <n v="27124"/>
    <n v="7"/>
    <n v="2.1290225337252243E-2"/>
    <n v="565"/>
    <x v="212"/>
    <s v="Medium"/>
    <x v="215"/>
    <n v="183"/>
    <n v="1"/>
    <n v="3000.0757515429027"/>
    <n v="425"/>
    <n v="1337"/>
    <m/>
    <m/>
    <n v="54.692556634304211"/>
    <x v="0"/>
  </r>
  <r>
    <x v="254"/>
    <x v="4"/>
    <x v="2"/>
    <x v="14"/>
    <n v="16"/>
    <x v="252"/>
    <x v="107"/>
    <x v="0"/>
    <x v="63"/>
    <x v="107"/>
    <n v="104"/>
    <n v="175"/>
    <n v="5000"/>
    <n v="180"/>
    <n v="18731"/>
    <n v="1873090"/>
    <n v="1106109"/>
    <n v="426429"/>
    <n v="20263438"/>
    <n v="31842"/>
    <n v="4"/>
    <n v="2.8148315622880397E-2"/>
    <n v="747"/>
    <x v="73"/>
    <s v="Low"/>
    <x v="216"/>
    <n v="215"/>
    <n v="2"/>
    <n v="99.999466125674019"/>
    <n v="305"/>
    <n v="175"/>
    <m/>
    <m/>
    <n v="65.048543689320397"/>
    <x v="0"/>
  </r>
  <r>
    <x v="255"/>
    <x v="0"/>
    <x v="1"/>
    <x v="4"/>
    <n v="13"/>
    <x v="253"/>
    <x v="132"/>
    <x v="1"/>
    <x v="112"/>
    <x v="132"/>
    <n v="81"/>
    <n v="189"/>
    <n v="7616"/>
    <n v="106"/>
    <n v="8584"/>
    <n v="8584332"/>
    <n v="818581"/>
    <n v="467848"/>
    <n v="987076"/>
    <n v="19743"/>
    <n v="6"/>
    <n v="3.229331524606225E-2"/>
    <n v="857"/>
    <x v="213"/>
    <s v="Low"/>
    <x v="217"/>
    <n v="247"/>
    <n v="5"/>
    <n v="1000.0386766076422"/>
    <n v="244"/>
    <n v="189"/>
    <m/>
    <m/>
    <n v="75.404530744336569"/>
    <x v="0"/>
  </r>
  <r>
    <x v="256"/>
    <x v="2"/>
    <x v="2"/>
    <x v="4"/>
    <n v="13"/>
    <x v="254"/>
    <x v="133"/>
    <x v="2"/>
    <x v="19"/>
    <x v="133"/>
    <n v="11"/>
    <n v="8313"/>
    <n v="52213"/>
    <n v="262"/>
    <n v="2884"/>
    <n v="8652439"/>
    <n v="3182351"/>
    <n v="592591"/>
    <n v="1242738"/>
    <n v="3172"/>
    <n v="7"/>
    <n v="1.6391589418946417E-2"/>
    <n v="435"/>
    <x v="214"/>
    <s v="Medium"/>
    <x v="218"/>
    <n v="124"/>
    <n v="4"/>
    <n v="3000.1522191400832"/>
    <n v="649"/>
    <n v="8313"/>
    <m/>
    <m/>
    <n v="35.59870550161812"/>
    <x v="1"/>
  </r>
  <r>
    <x v="257"/>
    <x v="2"/>
    <x v="0"/>
    <x v="8"/>
    <n v="4"/>
    <x v="255"/>
    <x v="67"/>
    <x v="1"/>
    <x v="33"/>
    <x v="67"/>
    <n v="3"/>
    <n v="8995"/>
    <n v="70865"/>
    <n v="97"/>
    <n v="291"/>
    <n v="87446"/>
    <n v="756284"/>
    <n v="437996"/>
    <n v="206874"/>
    <n v="816"/>
    <n v="6"/>
    <n v="7.9508629135579163E-3"/>
    <n v="211"/>
    <x v="215"/>
    <s v="Medium"/>
    <x v="176"/>
    <n v="86"/>
    <n v="4"/>
    <n v="300.50171821305844"/>
    <n v="804"/>
    <n v="8995"/>
    <m/>
    <m/>
    <n v="23.300970873786408"/>
    <x v="1"/>
  </r>
  <r>
    <x v="258"/>
    <x v="0"/>
    <x v="2"/>
    <x v="0"/>
    <n v="15"/>
    <x v="256"/>
    <x v="6"/>
    <x v="0"/>
    <x v="113"/>
    <x v="6"/>
    <n v="16"/>
    <n v="2077"/>
    <n v="34295"/>
    <n v="103"/>
    <n v="1643"/>
    <n v="1642986"/>
    <n v="237453"/>
    <n v="297684"/>
    <n v="2178123"/>
    <n v="4600"/>
    <n v="2"/>
    <n v="3.0861406285326701E-2"/>
    <n v="819"/>
    <x v="200"/>
    <s v="Low"/>
    <x v="63"/>
    <n v="261"/>
    <n v="5"/>
    <n v="999.99147900182595"/>
    <n v="231"/>
    <n v="2077"/>
    <m/>
    <m/>
    <n v="79.935275080906152"/>
    <x v="0"/>
  </r>
  <r>
    <x v="259"/>
    <x v="2"/>
    <x v="3"/>
    <x v="11"/>
    <n v="3"/>
    <x v="257"/>
    <x v="46"/>
    <x v="2"/>
    <x v="55"/>
    <x v="46"/>
    <n v="3"/>
    <n v="4281"/>
    <n v="40955"/>
    <n v="125"/>
    <n v="376"/>
    <n v="1129157"/>
    <n v="392503"/>
    <n v="270115"/>
    <n v="1791775"/>
    <n v="1806"/>
    <n v="2"/>
    <n v="1.1003089908810009E-2"/>
    <n v="292"/>
    <x v="124"/>
    <s v="Medium"/>
    <x v="119"/>
    <n v="95"/>
    <n v="2"/>
    <n v="3003.0771276595747"/>
    <n v="727"/>
    <n v="4281"/>
    <m/>
    <m/>
    <n v="26.21359223300971"/>
    <x v="0"/>
  </r>
  <r>
    <x v="260"/>
    <x v="1"/>
    <x v="2"/>
    <x v="16"/>
    <n v="11"/>
    <x v="258"/>
    <x v="66"/>
    <x v="2"/>
    <x v="67"/>
    <x v="66"/>
    <n v="21"/>
    <n v="917"/>
    <n v="23009"/>
    <n v="223"/>
    <n v="4688"/>
    <n v="23440679"/>
    <n v="1265513"/>
    <n v="433178"/>
    <n v="2513937"/>
    <n v="11720"/>
    <n v="3"/>
    <n v="1.997136182078529E-2"/>
    <n v="530"/>
    <x v="216"/>
    <s v="High"/>
    <x v="101"/>
    <n v="149"/>
    <n v="4"/>
    <n v="5000.1448378839586"/>
    <n v="533"/>
    <n v="917"/>
    <m/>
    <m/>
    <n v="43.689320388349515"/>
    <x v="0"/>
  </r>
  <r>
    <x v="261"/>
    <x v="2"/>
    <x v="1"/>
    <x v="13"/>
    <n v="6"/>
    <x v="259"/>
    <x v="39"/>
    <x v="0"/>
    <x v="3"/>
    <x v="39"/>
    <n v="3"/>
    <n v="8595"/>
    <n v="77513"/>
    <n v="195"/>
    <n v="586"/>
    <n v="1759059"/>
    <n v="1935463"/>
    <n v="42740"/>
    <n v="4121922"/>
    <n v="1700"/>
    <n v="6"/>
    <n v="1.3263998794181928E-2"/>
    <n v="352"/>
    <x v="217"/>
    <s v="Medium"/>
    <x v="76"/>
    <n v="112"/>
    <n v="2"/>
    <n v="3001.8071672354949"/>
    <n v="664"/>
    <n v="8595"/>
    <m/>
    <m/>
    <n v="31.715210355987054"/>
    <x v="1"/>
  </r>
  <r>
    <x v="262"/>
    <x v="2"/>
    <x v="2"/>
    <x v="17"/>
    <n v="9"/>
    <x v="260"/>
    <x v="111"/>
    <x v="0"/>
    <x v="2"/>
    <x v="111"/>
    <n v="8"/>
    <n v="621"/>
    <n v="36582"/>
    <n v="83"/>
    <n v="664"/>
    <n v="1990841"/>
    <n v="294886"/>
    <n v="234569"/>
    <n v="2520297"/>
    <n v="2986"/>
    <n v="2"/>
    <n v="1.9707589117491899E-2"/>
    <n v="523"/>
    <x v="218"/>
    <s v="Medium"/>
    <x v="219"/>
    <n v="166"/>
    <n v="4"/>
    <n v="2998.2545180722891"/>
    <n v="502"/>
    <n v="621"/>
    <m/>
    <m/>
    <n v="49.190938511326863"/>
    <x v="0"/>
  </r>
  <r>
    <x v="263"/>
    <x v="4"/>
    <x v="3"/>
    <x v="2"/>
    <n v="14"/>
    <x v="261"/>
    <x v="110"/>
    <x v="1"/>
    <x v="114"/>
    <x v="110"/>
    <n v="11"/>
    <n v="4077"/>
    <n v="50747"/>
    <n v="210"/>
    <n v="2313"/>
    <n v="2313005"/>
    <n v="1892676"/>
    <n v="681505"/>
    <n v="4887185"/>
    <n v="7170"/>
    <n v="5"/>
    <n v="2.6038133996533274E-2"/>
    <n v="691"/>
    <x v="219"/>
    <s v="Low"/>
    <x v="220"/>
    <n v="198"/>
    <n v="2"/>
    <n v="1000.0021616947687"/>
    <n v="366"/>
    <n v="4077"/>
    <m/>
    <m/>
    <n v="59.546925566343049"/>
    <x v="0"/>
  </r>
  <r>
    <x v="264"/>
    <x v="0"/>
    <x v="0"/>
    <x v="8"/>
    <n v="4"/>
    <x v="262"/>
    <x v="14"/>
    <x v="1"/>
    <x v="115"/>
    <x v="14"/>
    <n v="3"/>
    <n v="14240"/>
    <n v="78030"/>
    <n v="105"/>
    <n v="315"/>
    <n v="945732"/>
    <n v="59254"/>
    <n v="471183"/>
    <n v="2009455"/>
    <n v="725"/>
    <n v="5"/>
    <n v="9.0436355414876789E-3"/>
    <n v="240"/>
    <x v="220"/>
    <s v="Medium"/>
    <x v="221"/>
    <n v="73"/>
    <n v="4"/>
    <n v="3002.3238095238094"/>
    <n v="802"/>
    <n v="14240"/>
    <m/>
    <m/>
    <n v="19.093851132686083"/>
    <x v="1"/>
  </r>
  <r>
    <x v="265"/>
    <x v="0"/>
    <x v="1"/>
    <x v="1"/>
    <n v="17"/>
    <x v="263"/>
    <x v="134"/>
    <x v="0"/>
    <x v="76"/>
    <x v="134"/>
    <n v="25"/>
    <n v="1433"/>
    <n v="26399"/>
    <n v="307"/>
    <n v="7676"/>
    <n v="38380932"/>
    <n v="860978"/>
    <n v="245788"/>
    <n v="39487698"/>
    <n v="17655"/>
    <n v="2"/>
    <n v="2.7583088401537417E-2"/>
    <n v="732"/>
    <x v="221"/>
    <s v="High"/>
    <x v="222"/>
    <n v="211"/>
    <n v="5"/>
    <n v="5000.1214174048982"/>
    <n v="323"/>
    <n v="1433"/>
    <m/>
    <m/>
    <n v="63.754045307443363"/>
    <x v="0"/>
  </r>
  <r>
    <x v="266"/>
    <x v="4"/>
    <x v="0"/>
    <x v="11"/>
    <n v="3"/>
    <x v="264"/>
    <x v="135"/>
    <x v="1"/>
    <x v="33"/>
    <x v="135"/>
    <n v="4"/>
    <n v="7737"/>
    <n v="42580"/>
    <n v="119"/>
    <n v="478"/>
    <n v="1433873"/>
    <n v="292923"/>
    <n v="17798"/>
    <n v="1904775"/>
    <n v="477"/>
    <n v="2"/>
    <n v="6.2928630642851762E-3"/>
    <n v="167"/>
    <x v="222"/>
    <s v="Medium"/>
    <x v="223"/>
    <n v="75"/>
    <n v="5"/>
    <n v="2999.7343096234308"/>
    <n v="850"/>
    <n v="7737"/>
    <m/>
    <m/>
    <n v="19.741100323624593"/>
    <x v="1"/>
  </r>
  <r>
    <x v="267"/>
    <x v="0"/>
    <x v="1"/>
    <x v="16"/>
    <n v="11"/>
    <x v="265"/>
    <x v="128"/>
    <x v="1"/>
    <x v="56"/>
    <x v="128"/>
    <n v="16"/>
    <n v="3703"/>
    <n v="37636"/>
    <n v="203"/>
    <n v="3251"/>
    <n v="16255774"/>
    <n v="267876"/>
    <n v="98904"/>
    <n v="16622554"/>
    <n v="9428"/>
    <n v="1"/>
    <n v="1.9255407340417516E-2"/>
    <n v="511"/>
    <x v="8"/>
    <s v="High"/>
    <x v="224"/>
    <n v="153"/>
    <n v="2"/>
    <n v="5000.2380805905877"/>
    <n v="548"/>
    <n v="3703"/>
    <m/>
    <m/>
    <n v="44.983818770226534"/>
    <x v="0"/>
  </r>
  <r>
    <x v="268"/>
    <x v="1"/>
    <x v="1"/>
    <x v="10"/>
    <n v="19"/>
    <x v="266"/>
    <x v="54"/>
    <x v="1"/>
    <x v="13"/>
    <x v="54"/>
    <n v="179"/>
    <n v="374"/>
    <n v="5000"/>
    <n v="276"/>
    <n v="49342"/>
    <n v="148026639"/>
    <n v="4011867"/>
    <n v="1214963"/>
    <n v="15325347"/>
    <n v="138158"/>
    <n v="9"/>
    <n v="3.1690406209963072E-2"/>
    <n v="841"/>
    <x v="64"/>
    <s v="Medium"/>
    <x v="225"/>
    <n v="240"/>
    <n v="4"/>
    <n v="3000.0129504276274"/>
    <n v="253"/>
    <n v="374"/>
    <m/>
    <m/>
    <n v="73.139158576051784"/>
    <x v="0"/>
  </r>
  <r>
    <x v="269"/>
    <x v="0"/>
    <x v="1"/>
    <x v="12"/>
    <n v="10"/>
    <x v="267"/>
    <x v="136"/>
    <x v="2"/>
    <x v="95"/>
    <x v="136"/>
    <n v="17"/>
    <n v="1143"/>
    <n v="22421"/>
    <n v="213"/>
    <n v="3628"/>
    <n v="3628109"/>
    <n v="2307139"/>
    <n v="513619"/>
    <n v="6448867"/>
    <n v="12698"/>
    <n v="7"/>
    <n v="2.5661315848971286E-2"/>
    <n v="681"/>
    <x v="223"/>
    <s v="Low"/>
    <x v="226"/>
    <n v="210"/>
    <n v="3"/>
    <n v="1000.0300441014333"/>
    <n v="367"/>
    <n v="1143"/>
    <m/>
    <m/>
    <n v="63.430420711974108"/>
    <x v="0"/>
  </r>
  <r>
    <x v="270"/>
    <x v="2"/>
    <x v="2"/>
    <x v="16"/>
    <n v="11"/>
    <x v="268"/>
    <x v="65"/>
    <x v="0"/>
    <x v="43"/>
    <x v="65"/>
    <n v="17"/>
    <n v="1355"/>
    <n v="24141"/>
    <n v="195"/>
    <n v="3312"/>
    <n v="9937344"/>
    <n v="1556122"/>
    <n v="480173"/>
    <n v="11973639"/>
    <n v="15568"/>
    <n v="4"/>
    <n v="1.9933680006029089E-2"/>
    <n v="529"/>
    <x v="44"/>
    <s v="Medium"/>
    <x v="227"/>
    <n v="178"/>
    <n v="3"/>
    <n v="3000.4057971014495"/>
    <n v="500"/>
    <n v="1355"/>
    <m/>
    <m/>
    <n v="53.074433656957929"/>
    <x v="0"/>
  </r>
  <r>
    <x v="271"/>
    <x v="0"/>
    <x v="2"/>
    <x v="10"/>
    <n v="19"/>
    <x v="269"/>
    <x v="137"/>
    <x v="1"/>
    <x v="86"/>
    <x v="137"/>
    <n v="176"/>
    <n v="480"/>
    <n v="5000"/>
    <n v="269"/>
    <n v="47426"/>
    <n v="142276802"/>
    <n v="3385389"/>
    <n v="1130628"/>
    <n v="146792819"/>
    <n v="94851"/>
    <n v="9"/>
    <n v="3.1464315321425879E-2"/>
    <n v="835"/>
    <x v="224"/>
    <s v="Medium"/>
    <x v="228"/>
    <n v="257"/>
    <n v="4"/>
    <n v="2999.9747395943155"/>
    <n v="216"/>
    <n v="480"/>
    <m/>
    <m/>
    <n v="78.640776699029118"/>
    <x v="0"/>
  </r>
  <r>
    <x v="272"/>
    <x v="0"/>
    <x v="3"/>
    <x v="17"/>
    <n v="9"/>
    <x v="270"/>
    <x v="86"/>
    <x v="1"/>
    <x v="83"/>
    <x v="86"/>
    <n v="9"/>
    <n v="3718"/>
    <n v="45700"/>
    <n v="210"/>
    <n v="1888"/>
    <n v="5664127"/>
    <n v="284198"/>
    <n v="9007"/>
    <n v="6038396"/>
    <n v="4531"/>
    <n v="1"/>
    <n v="2.1064134448715049E-2"/>
    <n v="559"/>
    <x v="225"/>
    <s v="Medium"/>
    <x v="24"/>
    <n v="173"/>
    <n v="3"/>
    <n v="3000.0672669491523"/>
    <n v="478"/>
    <n v="3718"/>
    <m/>
    <m/>
    <n v="51.456310679611647"/>
    <x v="0"/>
  </r>
  <r>
    <x v="273"/>
    <x v="3"/>
    <x v="2"/>
    <x v="13"/>
    <n v="6"/>
    <x v="271"/>
    <x v="65"/>
    <x v="2"/>
    <x v="93"/>
    <x v="65"/>
    <n v="4"/>
    <n v="8318"/>
    <n v="64462"/>
    <n v="260"/>
    <n v="1040"/>
    <n v="3120054"/>
    <n v="3748293"/>
    <n v="973563"/>
    <n v="784191"/>
    <n v="4888"/>
    <n v="9"/>
    <n v="1.2962544276132339E-2"/>
    <n v="344"/>
    <x v="226"/>
    <s v="Medium"/>
    <x v="229"/>
    <n v="112"/>
    <n v="2"/>
    <n v="3000.0519230769232"/>
    <n v="684"/>
    <n v="8318"/>
    <m/>
    <m/>
    <n v="31.715210355987054"/>
    <x v="1"/>
  </r>
  <r>
    <x v="274"/>
    <x v="4"/>
    <x v="1"/>
    <x v="9"/>
    <n v="1"/>
    <x v="272"/>
    <x v="80"/>
    <x v="1"/>
    <x v="81"/>
    <x v="80"/>
    <n v="0"/>
    <n v="7756"/>
    <n v="56386"/>
    <n v="156"/>
    <n v="0"/>
    <n v="0"/>
    <n v="1888456"/>
    <n v="1172711"/>
    <n v="3061167"/>
    <n v="0"/>
    <n v="9"/>
    <n v="1.2962544276132339E-2"/>
    <n v="344"/>
    <x v="227"/>
    <s v="Low"/>
    <x v="230"/>
    <n v="103"/>
    <n v="5"/>
    <n v="0"/>
    <n v="721"/>
    <n v="7756"/>
    <m/>
    <m/>
    <n v="28.802588996763756"/>
    <x v="1"/>
  </r>
  <r>
    <x v="275"/>
    <x v="3"/>
    <x v="3"/>
    <x v="14"/>
    <n v="16"/>
    <x v="273"/>
    <x v="138"/>
    <x v="1"/>
    <x v="63"/>
    <x v="138"/>
    <n v="22"/>
    <n v="3210"/>
    <n v="32531"/>
    <n v="211"/>
    <n v="4632"/>
    <n v="4632056"/>
    <n v="2420192"/>
    <n v="515876"/>
    <n v="7568125"/>
    <n v="16212"/>
    <n v="6"/>
    <n v="2.1440952596277037E-2"/>
    <n v="569"/>
    <x v="228"/>
    <s v="Low"/>
    <x v="231"/>
    <n v="174"/>
    <n v="3"/>
    <n v="1000.0120898100173"/>
    <n v="503"/>
    <n v="3210"/>
    <m/>
    <m/>
    <n v="51.779935275080902"/>
    <x v="0"/>
  </r>
  <r>
    <x v="276"/>
    <x v="1"/>
    <x v="2"/>
    <x v="6"/>
    <n v="7"/>
    <x v="274"/>
    <x v="107"/>
    <x v="2"/>
    <x v="116"/>
    <x v="107"/>
    <n v="6"/>
    <n v="4194"/>
    <n v="41765"/>
    <n v="169"/>
    <n v="1011"/>
    <n v="1011494"/>
    <n v="968624"/>
    <n v="642963"/>
    <n v="2623081"/>
    <n v="3944"/>
    <n v="5"/>
    <n v="1.7258271158338986E-2"/>
    <n v="458"/>
    <x v="229"/>
    <s v="Low"/>
    <x v="232"/>
    <n v="159"/>
    <n v="1"/>
    <n v="1000.48862512364"/>
    <n v="561"/>
    <n v="4194"/>
    <m/>
    <m/>
    <n v="46.925566343042071"/>
    <x v="0"/>
  </r>
  <r>
    <x v="277"/>
    <x v="4"/>
    <x v="2"/>
    <x v="17"/>
    <n v="9"/>
    <x v="275"/>
    <x v="139"/>
    <x v="2"/>
    <x v="94"/>
    <x v="139"/>
    <n v="11"/>
    <n v="370"/>
    <n v="33252"/>
    <n v="199"/>
    <n v="2192"/>
    <n v="2192114"/>
    <n v="1572278"/>
    <n v="482499"/>
    <n v="424689"/>
    <n v="5918"/>
    <n v="7"/>
    <n v="2.6377270329339061E-2"/>
    <n v="700"/>
    <x v="230"/>
    <s v="Low"/>
    <x v="86"/>
    <n v="210"/>
    <n v="5"/>
    <n v="1000.05200729927"/>
    <n v="327"/>
    <n v="370"/>
    <m/>
    <m/>
    <n v="63.430420711974108"/>
    <x v="0"/>
  </r>
  <r>
    <x v="278"/>
    <x v="0"/>
    <x v="3"/>
    <x v="5"/>
    <n v="5"/>
    <x v="276"/>
    <x v="108"/>
    <x v="2"/>
    <x v="55"/>
    <x v="108"/>
    <n v="3"/>
    <n v="14800"/>
    <n v="80524"/>
    <n v="60"/>
    <n v="180"/>
    <n v="539856"/>
    <n v="175887"/>
    <n v="189077"/>
    <n v="90482"/>
    <n v="539"/>
    <n v="2"/>
    <n v="1.5977089456628232E-2"/>
    <n v="424"/>
    <x v="99"/>
    <s v="Medium"/>
    <x v="165"/>
    <n v="142"/>
    <n v="4"/>
    <n v="2999.2"/>
    <n v="622"/>
    <n v="14800"/>
    <m/>
    <m/>
    <n v="41.42394822006473"/>
    <x v="1"/>
  </r>
  <r>
    <x v="279"/>
    <x v="4"/>
    <x v="1"/>
    <x v="2"/>
    <n v="14"/>
    <x v="277"/>
    <x v="140"/>
    <x v="1"/>
    <x v="83"/>
    <x v="140"/>
    <n v="132"/>
    <n v="249"/>
    <n v="5000"/>
    <n v="103"/>
    <n v="13610"/>
    <n v="40831228"/>
    <n v="1099536"/>
    <n v="508741"/>
    <n v="42439505"/>
    <n v="65329"/>
    <n v="7"/>
    <n v="2.5925088552264677E-2"/>
    <n v="688"/>
    <x v="231"/>
    <s v="Medium"/>
    <x v="233"/>
    <n v="203"/>
    <n v="5"/>
    <n v="3000.0902277736959"/>
    <n v="402"/>
    <n v="249"/>
    <m/>
    <m/>
    <n v="61.165048543689316"/>
    <x v="0"/>
  </r>
  <r>
    <x v="280"/>
    <x v="2"/>
    <x v="2"/>
    <x v="6"/>
    <n v="7"/>
    <x v="278"/>
    <x v="46"/>
    <x v="0"/>
    <x v="117"/>
    <x v="46"/>
    <n v="6"/>
    <n v="9426"/>
    <n v="60611"/>
    <n v="168"/>
    <n v="1005"/>
    <n v="1005454"/>
    <n v="924589"/>
    <n v="193598"/>
    <n v="212364"/>
    <n v="1307"/>
    <n v="3"/>
    <n v="1.6127816715653026E-2"/>
    <n v="428"/>
    <x v="174"/>
    <s v="Low"/>
    <x v="114"/>
    <n v="135"/>
    <n v="3"/>
    <n v="1000.4517412935323"/>
    <n v="600"/>
    <n v="9426"/>
    <m/>
    <m/>
    <n v="39.158576051779939"/>
    <x v="1"/>
  </r>
  <r>
    <x v="281"/>
    <x v="4"/>
    <x v="0"/>
    <x v="11"/>
    <n v="3"/>
    <x v="279"/>
    <x v="71"/>
    <x v="2"/>
    <x v="115"/>
    <x v="71"/>
    <n v="1"/>
    <n v="11259"/>
    <n v="73609"/>
    <n v="92"/>
    <n v="92"/>
    <n v="275349"/>
    <n v="815863"/>
    <n v="66117"/>
    <n v="1752381"/>
    <n v="284"/>
    <n v="5"/>
    <n v="1.1530635315396789E-2"/>
    <n v="306"/>
    <x v="232"/>
    <s v="Medium"/>
    <x v="148"/>
    <n v="120"/>
    <n v="1"/>
    <n v="2992.9239130434785"/>
    <n v="693"/>
    <n v="11259"/>
    <m/>
    <m/>
    <n v="34.3042071197411"/>
    <x v="1"/>
  </r>
  <r>
    <x v="282"/>
    <x v="3"/>
    <x v="0"/>
    <x v="7"/>
    <n v="12"/>
    <x v="280"/>
    <x v="35"/>
    <x v="1"/>
    <x v="115"/>
    <x v="35"/>
    <n v="11"/>
    <n v="2318"/>
    <n v="36489"/>
    <n v="232"/>
    <n v="2552"/>
    <n v="7654673"/>
    <n v="2236152"/>
    <n v="29557"/>
    <n v="10186396"/>
    <n v="9440"/>
    <n v="5"/>
    <n v="2.588740673750848E-2"/>
    <n v="687"/>
    <x v="166"/>
    <s v="Medium"/>
    <x v="234"/>
    <n v="205"/>
    <n v="3"/>
    <n v="2999.4800156739811"/>
    <n v="338"/>
    <n v="2318"/>
    <m/>
    <m/>
    <n v="61.812297734627833"/>
    <x v="0"/>
  </r>
  <r>
    <x v="283"/>
    <x v="2"/>
    <x v="2"/>
    <x v="10"/>
    <n v="19"/>
    <x v="281"/>
    <x v="95"/>
    <x v="1"/>
    <x v="74"/>
    <x v="95"/>
    <n v="155"/>
    <n v="422"/>
    <n v="5000"/>
    <n v="328"/>
    <n v="50827"/>
    <n v="15248122"/>
    <n v="215828"/>
    <n v="407419"/>
    <n v="155046919"/>
    <n v="137233"/>
    <n v="6"/>
    <n v="3.2104906172281254E-2"/>
    <n v="852"/>
    <x v="28"/>
    <s v="Medium"/>
    <x v="235"/>
    <n v="243"/>
    <n v="5"/>
    <n v="300.00043284081295"/>
    <n v="228"/>
    <n v="422"/>
    <m/>
    <m/>
    <n v="74.110032362459549"/>
    <x v="0"/>
  </r>
  <r>
    <x v="284"/>
    <x v="2"/>
    <x v="3"/>
    <x v="4"/>
    <n v="13"/>
    <x v="282"/>
    <x v="86"/>
    <x v="1"/>
    <x v="46"/>
    <x v="86"/>
    <n v="15"/>
    <n v="134"/>
    <n v="41859"/>
    <n v="156"/>
    <n v="2347"/>
    <n v="7041736"/>
    <n v="2189718"/>
    <n v="909673"/>
    <n v="10141126"/>
    <n v="7276"/>
    <n v="10"/>
    <n v="2.6377270329339061E-2"/>
    <n v="700"/>
    <x v="233"/>
    <s v="Medium"/>
    <x v="236"/>
    <n v="208"/>
    <n v="5"/>
    <n v="3000.3135918193439"/>
    <n v="343"/>
    <n v="134"/>
    <m/>
    <m/>
    <n v="62.783171521035598"/>
    <x v="0"/>
  </r>
  <r>
    <x v="285"/>
    <x v="4"/>
    <x v="3"/>
    <x v="7"/>
    <n v="12"/>
    <x v="283"/>
    <x v="141"/>
    <x v="1"/>
    <x v="81"/>
    <x v="141"/>
    <n v="13"/>
    <n v="791"/>
    <n v="35152"/>
    <n v="271"/>
    <n v="3518"/>
    <n v="351797"/>
    <n v="308496"/>
    <n v="91582"/>
    <n v="3918048"/>
    <n v="8794"/>
    <n v="1"/>
    <n v="3.1916497098500266E-2"/>
    <n v="847"/>
    <x v="99"/>
    <s v="Low"/>
    <x v="237"/>
    <n v="262"/>
    <n v="5"/>
    <n v="99.999147242751562"/>
    <n v="200"/>
    <n v="791"/>
    <m/>
    <m/>
    <n v="80.258899676375407"/>
    <x v="0"/>
  </r>
  <r>
    <x v="286"/>
    <x v="1"/>
    <x v="3"/>
    <x v="14"/>
    <n v="16"/>
    <x v="284"/>
    <x v="27"/>
    <x v="2"/>
    <x v="35"/>
    <x v="27"/>
    <n v="17"/>
    <n v="3086"/>
    <n v="37123"/>
    <n v="254"/>
    <n v="4321"/>
    <n v="1296214"/>
    <n v="60938"/>
    <n v="163002"/>
    <n v="13734523"/>
    <n v="11665"/>
    <n v="2"/>
    <n v="2.4380134147260531E-2"/>
    <n v="647"/>
    <x v="234"/>
    <s v="Medium"/>
    <x v="238"/>
    <n v="202"/>
    <n v="1"/>
    <n v="299.98009719972231"/>
    <n v="399"/>
    <n v="3086"/>
    <m/>
    <m/>
    <n v="60.841423948220061"/>
    <x v="0"/>
  </r>
  <r>
    <x v="287"/>
    <x v="4"/>
    <x v="2"/>
    <x v="18"/>
    <n v="8"/>
    <x v="285"/>
    <x v="5"/>
    <x v="0"/>
    <x v="75"/>
    <x v="5"/>
    <n v="7"/>
    <n v="3714"/>
    <n v="34706"/>
    <n v="185"/>
    <n v="1294"/>
    <n v="3881346"/>
    <n v="1044733"/>
    <n v="47027"/>
    <n v="5396349"/>
    <n v="3751"/>
    <n v="5"/>
    <n v="1.8803225563343129E-2"/>
    <n v="499"/>
    <x v="235"/>
    <s v="Medium"/>
    <x v="239"/>
    <n v="162"/>
    <n v="2"/>
    <n v="2999.4945904173105"/>
    <n v="519"/>
    <n v="3714"/>
    <m/>
    <m/>
    <n v="47.896440129449836"/>
    <x v="0"/>
  </r>
  <r>
    <x v="288"/>
    <x v="1"/>
    <x v="3"/>
    <x v="1"/>
    <n v="17"/>
    <x v="286"/>
    <x v="62"/>
    <x v="0"/>
    <x v="57"/>
    <x v="62"/>
    <n v="29"/>
    <n v="1198"/>
    <n v="18335"/>
    <n v="234"/>
    <n v="6776"/>
    <n v="20328604"/>
    <n v="275095"/>
    <n v="473138"/>
    <n v="23552692"/>
    <n v="18295"/>
    <n v="8"/>
    <n v="2.502072499811591E-2"/>
    <n v="664"/>
    <x v="236"/>
    <s v="Medium"/>
    <x v="157"/>
    <n v="185"/>
    <n v="3"/>
    <n v="3000.0891381345928"/>
    <n v="416"/>
    <n v="1198"/>
    <m/>
    <m/>
    <n v="55.339805825242713"/>
    <x v="0"/>
  </r>
  <r>
    <x v="289"/>
    <x v="3"/>
    <x v="1"/>
    <x v="4"/>
    <n v="13"/>
    <x v="287"/>
    <x v="78"/>
    <x v="1"/>
    <x v="60"/>
    <x v="78"/>
    <n v="12"/>
    <n v="9212"/>
    <n v="46268"/>
    <n v="214"/>
    <n v="2573"/>
    <n v="12862836"/>
    <n v="612988"/>
    <n v="249972"/>
    <n v="13725796"/>
    <n v="4630"/>
    <n v="2"/>
    <n v="1.8426407415781144E-2"/>
    <n v="489"/>
    <x v="51"/>
    <s v="High"/>
    <x v="168"/>
    <n v="160"/>
    <n v="5"/>
    <n v="4999.1589584143021"/>
    <n v="551"/>
    <n v="9212"/>
    <m/>
    <m/>
    <n v="47.249190938511326"/>
    <x v="1"/>
  </r>
  <r>
    <x v="290"/>
    <x v="3"/>
    <x v="3"/>
    <x v="10"/>
    <n v="19"/>
    <x v="288"/>
    <x v="88"/>
    <x v="0"/>
    <x v="61"/>
    <x v="88"/>
    <n v="133"/>
    <n v="169"/>
    <n v="5000"/>
    <n v="250"/>
    <n v="33302"/>
    <n v="33302212"/>
    <n v="3005787"/>
    <n v="755284"/>
    <n v="37063283"/>
    <n v="109897"/>
    <n v="7"/>
    <n v="3.3461451503504408E-2"/>
    <n v="888"/>
    <x v="237"/>
    <s v="Low"/>
    <x v="240"/>
    <n v="253"/>
    <n v="2"/>
    <n v="1000.006365984025"/>
    <n v="239"/>
    <n v="169"/>
    <m/>
    <m/>
    <n v="77.346278317152112"/>
    <x v="0"/>
  </r>
  <r>
    <x v="291"/>
    <x v="0"/>
    <x v="0"/>
    <x v="17"/>
    <n v="9"/>
    <x v="289"/>
    <x v="142"/>
    <x v="1"/>
    <x v="112"/>
    <x v="142"/>
    <n v="7"/>
    <n v="1511"/>
    <n v="42603"/>
    <n v="124"/>
    <n v="865"/>
    <n v="864636"/>
    <n v="540466"/>
    <n v="319377"/>
    <n v="172448"/>
    <n v="2334"/>
    <n v="3"/>
    <n v="2.667872484738865E-2"/>
    <n v="708"/>
    <x v="44"/>
    <s v="Low"/>
    <x v="241"/>
    <n v="229"/>
    <n v="1"/>
    <n v="999.57919075144514"/>
    <n v="326"/>
    <n v="1511"/>
    <m/>
    <m/>
    <n v="69.579288025889966"/>
    <x v="0"/>
  </r>
  <r>
    <x v="292"/>
    <x v="2"/>
    <x v="0"/>
    <x v="4"/>
    <n v="13"/>
    <x v="290"/>
    <x v="14"/>
    <x v="2"/>
    <x v="68"/>
    <x v="14"/>
    <n v="11"/>
    <n v="4716"/>
    <n v="48332"/>
    <n v="115"/>
    <n v="1268"/>
    <n v="634032"/>
    <n v="642947"/>
    <n v="300017"/>
    <n v="7283284"/>
    <n v="2662"/>
    <n v="3"/>
    <n v="2.0838043560177859E-2"/>
    <n v="553"/>
    <x v="59"/>
    <s v="High"/>
    <x v="242"/>
    <n v="157"/>
    <n v="5"/>
    <n v="500.02523659305996"/>
    <n v="505"/>
    <n v="4716"/>
    <m/>
    <m/>
    <n v="46.278317152103561"/>
    <x v="0"/>
  </r>
  <r>
    <x v="293"/>
    <x v="1"/>
    <x v="3"/>
    <x v="17"/>
    <n v="9"/>
    <x v="291"/>
    <x v="0"/>
    <x v="2"/>
    <x v="33"/>
    <x v="0"/>
    <n v="10"/>
    <n v="278"/>
    <n v="29228"/>
    <n v="260"/>
    <n v="2600"/>
    <n v="7799502"/>
    <n v="2467293"/>
    <n v="614212"/>
    <n v="10881008"/>
    <n v="8839"/>
    <n v="9"/>
    <n v="2.0762679930665461E-2"/>
    <n v="551"/>
    <x v="238"/>
    <s v="Medium"/>
    <x v="24"/>
    <n v="170"/>
    <n v="2"/>
    <n v="2999.8084615384614"/>
    <n v="478"/>
    <n v="278"/>
    <m/>
    <m/>
    <n v="50.485436893203882"/>
    <x v="0"/>
  </r>
  <r>
    <x v="294"/>
    <x v="1"/>
    <x v="3"/>
    <x v="6"/>
    <n v="7"/>
    <x v="292"/>
    <x v="143"/>
    <x v="0"/>
    <x v="118"/>
    <x v="143"/>
    <n v="7"/>
    <n v="1078"/>
    <n v="34438"/>
    <n v="143"/>
    <n v="998"/>
    <n v="998352"/>
    <n v="749311"/>
    <n v="419099"/>
    <n v="2166762"/>
    <n v="2296"/>
    <n v="3"/>
    <n v="2.5284497701409298E-2"/>
    <n v="671"/>
    <x v="239"/>
    <s v="Low"/>
    <x v="185"/>
    <n v="200"/>
    <n v="1"/>
    <n v="1000.3527054108216"/>
    <n v="381"/>
    <n v="1078"/>
    <m/>
    <m/>
    <n v="60.194174757281552"/>
    <x v="0"/>
  </r>
  <r>
    <x v="295"/>
    <x v="3"/>
    <x v="2"/>
    <x v="13"/>
    <n v="6"/>
    <x v="293"/>
    <x v="82"/>
    <x v="1"/>
    <x v="43"/>
    <x v="82"/>
    <n v="8"/>
    <n v="5060"/>
    <n v="40477"/>
    <n v="74"/>
    <n v="592"/>
    <n v="1775592"/>
    <n v="1070579"/>
    <n v="1100391"/>
    <n v="3946562"/>
    <n v="1302"/>
    <n v="8"/>
    <n v="1.2020498907227372E-2"/>
    <n v="319"/>
    <x v="240"/>
    <s v="Medium"/>
    <x v="243"/>
    <n v="103"/>
    <n v="2"/>
    <n v="2999.3108108108108"/>
    <n v="699"/>
    <n v="5060"/>
    <m/>
    <m/>
    <n v="28.802588996763756"/>
    <x v="1"/>
  </r>
  <r>
    <x v="296"/>
    <x v="4"/>
    <x v="3"/>
    <x v="15"/>
    <n v="2"/>
    <x v="294"/>
    <x v="88"/>
    <x v="2"/>
    <x v="119"/>
    <x v="88"/>
    <n v="1"/>
    <n v="7839"/>
    <n v="54619"/>
    <n v="142"/>
    <n v="142"/>
    <n v="142325"/>
    <n v="502606"/>
    <n v="151542"/>
    <n v="796473"/>
    <n v="498"/>
    <n v="3"/>
    <n v="1.5072725902479463E-2"/>
    <n v="400"/>
    <x v="220"/>
    <s v="Low"/>
    <x v="98"/>
    <n v="119"/>
    <n v="2"/>
    <n v="1002.2887323943662"/>
    <n v="627"/>
    <n v="7839"/>
    <m/>
    <m/>
    <n v="33.980582524271846"/>
    <x v="1"/>
  </r>
  <r>
    <x v="297"/>
    <x v="1"/>
    <x v="3"/>
    <x v="6"/>
    <n v="7"/>
    <x v="295"/>
    <x v="119"/>
    <x v="0"/>
    <x v="120"/>
    <x v="119"/>
    <n v="6"/>
    <n v="7011"/>
    <n v="42955"/>
    <n v="218"/>
    <n v="1309"/>
    <n v="6547053"/>
    <n v="2860365"/>
    <n v="645717"/>
    <n v="10053134"/>
    <n v="2095"/>
    <n v="8"/>
    <n v="9.3827718742934656E-3"/>
    <n v="249"/>
    <x v="159"/>
    <s v="High"/>
    <x v="244"/>
    <n v="82"/>
    <n v="4"/>
    <n v="5001.5683728036665"/>
    <n v="794"/>
    <n v="7011"/>
    <m/>
    <m/>
    <n v="22.006472491909385"/>
    <x v="1"/>
  </r>
  <r>
    <x v="298"/>
    <x v="4"/>
    <x v="0"/>
    <x v="14"/>
    <n v="16"/>
    <x v="296"/>
    <x v="92"/>
    <x v="2"/>
    <x v="18"/>
    <x v="92"/>
    <n v="138"/>
    <n v="264"/>
    <n v="5000"/>
    <n v="212"/>
    <n v="29317"/>
    <n v="2931741"/>
    <n v="420905"/>
    <n v="143249"/>
    <n v="29881564"/>
    <n v="128996"/>
    <n v="1"/>
    <n v="2.3098952445549777E-2"/>
    <n v="613"/>
    <x v="19"/>
    <s v="Low"/>
    <x v="151"/>
    <n v="191"/>
    <n v="3"/>
    <n v="100.00139850598629"/>
    <n v="447"/>
    <n v="264"/>
    <m/>
    <m/>
    <n v="57.28155339805825"/>
    <x v="0"/>
  </r>
  <r>
    <x v="299"/>
    <x v="0"/>
    <x v="3"/>
    <x v="14"/>
    <n v="16"/>
    <x v="297"/>
    <x v="49"/>
    <x v="2"/>
    <x v="62"/>
    <x v="49"/>
    <n v="94"/>
    <n v="597"/>
    <n v="7291"/>
    <n v="110"/>
    <n v="10376"/>
    <n v="51880139"/>
    <n v="108046"/>
    <n v="462336"/>
    <n v="53422934"/>
    <n v="12451"/>
    <n v="6"/>
    <n v="2.0498907227372069E-2"/>
    <n v="544"/>
    <x v="241"/>
    <s v="High"/>
    <x v="101"/>
    <n v="162"/>
    <n v="3"/>
    <n v="5000.0133962991522"/>
    <n v="533"/>
    <n v="597"/>
    <m/>
    <m/>
    <n v="47.896440129449836"/>
    <x v="0"/>
  </r>
  <r>
    <x v="300"/>
    <x v="1"/>
    <x v="0"/>
    <x v="15"/>
    <n v="2"/>
    <x v="298"/>
    <x v="135"/>
    <x v="0"/>
    <x v="76"/>
    <x v="135"/>
    <n v="2"/>
    <n v="8979"/>
    <n v="48059"/>
    <n v="109"/>
    <n v="217"/>
    <n v="1085823"/>
    <n v="1407877"/>
    <n v="1241923"/>
    <n v="3735623"/>
    <n v="868"/>
    <n v="9"/>
    <n v="5.2377722511116132E-3"/>
    <n v="139"/>
    <x v="242"/>
    <s v="High"/>
    <x v="245"/>
    <n v="57"/>
    <n v="5"/>
    <n v="5003.7926267281109"/>
    <n v="872"/>
    <n v="8979"/>
    <m/>
    <m/>
    <n v="13.915857605177994"/>
    <x v="1"/>
  </r>
  <r>
    <x v="301"/>
    <x v="1"/>
    <x v="0"/>
    <x v="13"/>
    <n v="6"/>
    <x v="299"/>
    <x v="73"/>
    <x v="1"/>
    <x v="38"/>
    <x v="73"/>
    <n v="3"/>
    <n v="11075"/>
    <n v="66405"/>
    <n v="143"/>
    <n v="429"/>
    <n v="2143234"/>
    <n v="1323978"/>
    <n v="586773"/>
    <n v="4053985"/>
    <n v="1114"/>
    <n v="5"/>
    <n v="7.4609993217273343E-3"/>
    <n v="198"/>
    <x v="243"/>
    <s v="High"/>
    <x v="246"/>
    <n v="81"/>
    <n v="3"/>
    <n v="4995.8834498834494"/>
    <n v="823"/>
    <n v="11075"/>
    <m/>
    <m/>
    <n v="21.68284789644013"/>
    <x v="1"/>
  </r>
  <r>
    <x v="302"/>
    <x v="2"/>
    <x v="2"/>
    <x v="15"/>
    <n v="2"/>
    <x v="300"/>
    <x v="64"/>
    <x v="0"/>
    <x v="31"/>
    <x v="64"/>
    <n v="3"/>
    <n v="13619"/>
    <n v="78840"/>
    <n v="156"/>
    <n v="467"/>
    <n v="1400108"/>
    <n v="1547686"/>
    <n v="948441"/>
    <n v="3896235"/>
    <n v="1446"/>
    <n v="9"/>
    <n v="9.3074082447810683E-3"/>
    <n v="247"/>
    <x v="10"/>
    <s v="Medium"/>
    <x v="247"/>
    <n v="88"/>
    <n v="5"/>
    <n v="2998.0899357601711"/>
    <n v="795"/>
    <n v="13619"/>
    <m/>
    <m/>
    <n v="23.948220064724918"/>
    <x v="1"/>
  </r>
  <r>
    <x v="303"/>
    <x v="2"/>
    <x v="2"/>
    <x v="13"/>
    <n v="6"/>
    <x v="301"/>
    <x v="134"/>
    <x v="1"/>
    <x v="58"/>
    <x v="134"/>
    <n v="2"/>
    <n v="8333"/>
    <n v="78218"/>
    <n v="76"/>
    <n v="152"/>
    <n v="152422"/>
    <n v="419107"/>
    <n v="448532"/>
    <n v="1020061"/>
    <n v="563"/>
    <n v="4"/>
    <n v="1.3866907830281106E-2"/>
    <n v="368"/>
    <x v="244"/>
    <s v="Low"/>
    <x v="248"/>
    <n v="117"/>
    <n v="5"/>
    <n v="1002.7763157894736"/>
    <n v="655"/>
    <n v="8333"/>
    <m/>
    <m/>
    <n v="33.333333333333329"/>
    <x v="1"/>
  </r>
  <r>
    <x v="304"/>
    <x v="2"/>
    <x v="0"/>
    <x v="8"/>
    <n v="4"/>
    <x v="302"/>
    <x v="67"/>
    <x v="2"/>
    <x v="44"/>
    <x v="67"/>
    <n v="3"/>
    <n v="9819"/>
    <n v="70790"/>
    <n v="115"/>
    <n v="345"/>
    <n v="1726107"/>
    <n v="868171"/>
    <n v="680723"/>
    <n v="327500"/>
    <n v="1104"/>
    <n v="5"/>
    <n v="8.7421810234380882E-3"/>
    <n v="232"/>
    <x v="155"/>
    <s v="High"/>
    <x v="94"/>
    <n v="91"/>
    <n v="3"/>
    <n v="5003.2086956521744"/>
    <n v="770"/>
    <n v="9819"/>
    <m/>
    <m/>
    <n v="24.919093851132686"/>
    <x v="1"/>
  </r>
  <r>
    <x v="305"/>
    <x v="4"/>
    <x v="3"/>
    <x v="15"/>
    <n v="2"/>
    <x v="303"/>
    <x v="88"/>
    <x v="0"/>
    <x v="121"/>
    <x v="88"/>
    <n v="1"/>
    <n v="8797"/>
    <n v="86058"/>
    <n v="225"/>
    <n v="225"/>
    <n v="225031"/>
    <n v="285131"/>
    <n v="103466"/>
    <n v="613627"/>
    <n v="405"/>
    <n v="1"/>
    <n v="1.3527771497475319E-2"/>
    <n v="359"/>
    <x v="146"/>
    <s v="Low"/>
    <x v="13"/>
    <n v="118"/>
    <n v="4"/>
    <n v="1000.1377777777777"/>
    <n v="695"/>
    <n v="8797"/>
    <m/>
    <m/>
    <n v="33.656957928802591"/>
    <x v="1"/>
  </r>
  <r>
    <x v="306"/>
    <x v="4"/>
    <x v="2"/>
    <x v="7"/>
    <n v="12"/>
    <x v="304"/>
    <x v="144"/>
    <x v="2"/>
    <x v="29"/>
    <x v="144"/>
    <n v="14"/>
    <n v="182"/>
    <n v="40469"/>
    <n v="174"/>
    <n v="2439"/>
    <n v="2438718"/>
    <n v="2158579"/>
    <n v="1238314"/>
    <n v="5835612"/>
    <n v="7072"/>
    <n v="9"/>
    <n v="3.2217951616549854E-2"/>
    <n v="855"/>
    <x v="245"/>
    <s v="Low"/>
    <x v="249"/>
    <n v="254"/>
    <n v="4"/>
    <n v="999.88437884378845"/>
    <n v="205"/>
    <n v="182"/>
    <m/>
    <m/>
    <n v="77.669902912621353"/>
    <x v="0"/>
  </r>
  <r>
    <x v="307"/>
    <x v="1"/>
    <x v="2"/>
    <x v="17"/>
    <n v="9"/>
    <x v="305"/>
    <x v="55"/>
    <x v="0"/>
    <x v="49"/>
    <x v="55"/>
    <n v="6"/>
    <n v="4468"/>
    <n v="54626"/>
    <n v="134"/>
    <n v="805"/>
    <n v="80531"/>
    <n v="1799956"/>
    <n v="852553"/>
    <n v="3457819"/>
    <n v="2254"/>
    <n v="7"/>
    <n v="2.5133770442384504E-2"/>
    <n v="667"/>
    <x v="67"/>
    <s v="Low"/>
    <x v="102"/>
    <n v="213"/>
    <n v="1"/>
    <n v="100.03850931677019"/>
    <n v="376"/>
    <n v="4468"/>
    <m/>
    <m/>
    <n v="64.401294498381873"/>
    <x v="0"/>
  </r>
  <r>
    <x v="308"/>
    <x v="3"/>
    <x v="1"/>
    <x v="15"/>
    <n v="2"/>
    <x v="306"/>
    <x v="31"/>
    <x v="1"/>
    <x v="106"/>
    <x v="31"/>
    <n v="2"/>
    <n v="5924"/>
    <n v="43735"/>
    <n v="67"/>
    <n v="134"/>
    <n v="402829"/>
    <n v="712783"/>
    <n v="860877"/>
    <n v="197649"/>
    <n v="349"/>
    <n v="6"/>
    <n v="7.7247720250207246E-3"/>
    <n v="205"/>
    <x v="246"/>
    <s v="Medium"/>
    <x v="250"/>
    <n v="79"/>
    <n v="2"/>
    <n v="3006.186567164179"/>
    <n v="796"/>
    <n v="5924"/>
    <m/>
    <m/>
    <n v="21.035598705501616"/>
    <x v="1"/>
  </r>
  <r>
    <x v="309"/>
    <x v="3"/>
    <x v="2"/>
    <x v="6"/>
    <n v="7"/>
    <x v="307"/>
    <x v="79"/>
    <x v="0"/>
    <x v="111"/>
    <x v="79"/>
    <n v="10"/>
    <n v="6138"/>
    <n v="35018"/>
    <n v="153"/>
    <n v="1530"/>
    <n v="4589989"/>
    <n v="60143"/>
    <n v="301004"/>
    <n v="5492423"/>
    <n v="2294"/>
    <n v="3"/>
    <n v="1.514808953199186E-2"/>
    <n v="402"/>
    <x v="158"/>
    <s v="Medium"/>
    <x v="251"/>
    <n v="118"/>
    <n v="2"/>
    <n v="2999.9928104575165"/>
    <n v="636"/>
    <n v="6138"/>
    <m/>
    <m/>
    <n v="33.656957928802591"/>
    <x v="1"/>
  </r>
  <r>
    <x v="310"/>
    <x v="3"/>
    <x v="1"/>
    <x v="9"/>
    <n v="1"/>
    <x v="308"/>
    <x v="144"/>
    <x v="2"/>
    <x v="116"/>
    <x v="144"/>
    <n v="2"/>
    <n v="1167"/>
    <n v="86795"/>
    <n v="238"/>
    <n v="477"/>
    <n v="476631"/>
    <n v="331787"/>
    <n v="144778"/>
    <n v="953196"/>
    <n v="524"/>
    <n v="1"/>
    <n v="1.9104680081392721E-2"/>
    <n v="507"/>
    <x v="8"/>
    <s v="Low"/>
    <x v="1"/>
    <n v="156"/>
    <n v="4"/>
    <n v="999.22641509433959"/>
    <n v="511"/>
    <n v="1167"/>
    <m/>
    <m/>
    <n v="45.954692556634299"/>
    <x v="0"/>
  </r>
  <r>
    <x v="311"/>
    <x v="2"/>
    <x v="0"/>
    <x v="14"/>
    <n v="16"/>
    <x v="309"/>
    <x v="93"/>
    <x v="1"/>
    <x v="115"/>
    <x v="93"/>
    <n v="23"/>
    <n v="2226"/>
    <n v="26716"/>
    <n v="238"/>
    <n v="5481"/>
    <n v="16441638"/>
    <n v="913892"/>
    <n v="277494"/>
    <n v="17633023"/>
    <n v="22470"/>
    <n v="2"/>
    <n v="2.837440651141759E-2"/>
    <n v="753"/>
    <x v="140"/>
    <s v="Medium"/>
    <x v="140"/>
    <n v="246"/>
    <n v="1"/>
    <n v="2999.7515051997811"/>
    <n v="274"/>
    <n v="2226"/>
    <m/>
    <m/>
    <n v="75.080906148867314"/>
    <x v="0"/>
  </r>
  <r>
    <x v="312"/>
    <x v="2"/>
    <x v="2"/>
    <x v="6"/>
    <n v="7"/>
    <x v="310"/>
    <x v="31"/>
    <x v="0"/>
    <x v="122"/>
    <x v="31"/>
    <n v="4"/>
    <n v="12705"/>
    <n v="68465"/>
    <n v="176"/>
    <n v="706"/>
    <n v="2117112"/>
    <n v="218324"/>
    <n v="7999"/>
    <n v="2415426"/>
    <n v="1481"/>
    <n v="1"/>
    <n v="1.4130680533574497E-2"/>
    <n v="375"/>
    <x v="175"/>
    <s v="Medium"/>
    <x v="191"/>
    <n v="119"/>
    <n v="1"/>
    <n v="2998.7422096317282"/>
    <n v="637"/>
    <n v="12705"/>
    <m/>
    <m/>
    <n v="33.980582524271846"/>
    <x v="1"/>
  </r>
  <r>
    <x v="313"/>
    <x v="3"/>
    <x v="1"/>
    <x v="0"/>
    <n v="15"/>
    <x v="311"/>
    <x v="65"/>
    <x v="0"/>
    <x v="62"/>
    <x v="65"/>
    <n v="26"/>
    <n v="1565"/>
    <n v="20863"/>
    <n v="135"/>
    <n v="3501"/>
    <n v="17502537"/>
    <n v="723221"/>
    <n v="473548"/>
    <n v="18699306"/>
    <n v="10851"/>
    <n v="4"/>
    <n v="2.4417815962016729E-2"/>
    <n v="648"/>
    <x v="97"/>
    <s v="High"/>
    <x v="233"/>
    <n v="206"/>
    <n v="2"/>
    <n v="4999.2964867180808"/>
    <n v="402"/>
    <n v="1565"/>
    <m/>
    <m/>
    <n v="62.135922330097081"/>
    <x v="0"/>
  </r>
  <r>
    <x v="314"/>
    <x v="2"/>
    <x v="0"/>
    <x v="16"/>
    <n v="11"/>
    <x v="312"/>
    <x v="18"/>
    <x v="0"/>
    <x v="17"/>
    <x v="18"/>
    <n v="6"/>
    <n v="4923"/>
    <n v="55470"/>
    <n v="275"/>
    <n v="1652"/>
    <n v="4956872"/>
    <n v="998163"/>
    <n v="168568"/>
    <n v="6123603"/>
    <n v="4295"/>
    <n v="2"/>
    <n v="2.3136634260305978E-2"/>
    <n v="614"/>
    <x v="246"/>
    <s v="Medium"/>
    <x v="151"/>
    <n v="177"/>
    <n v="1"/>
    <n v="3000.5278450363198"/>
    <n v="447"/>
    <n v="4923"/>
    <m/>
    <m/>
    <n v="52.750809061488667"/>
    <x v="0"/>
  </r>
  <r>
    <x v="315"/>
    <x v="1"/>
    <x v="3"/>
    <x v="14"/>
    <n v="16"/>
    <x v="313"/>
    <x v="66"/>
    <x v="1"/>
    <x v="45"/>
    <x v="66"/>
    <n v="15"/>
    <n v="251"/>
    <n v="42328"/>
    <n v="118"/>
    <n v="1767"/>
    <n v="1767147"/>
    <n v="153325"/>
    <n v="109937"/>
    <n v="203041"/>
    <n v="4594"/>
    <n v="1"/>
    <n v="2.8525133770442385E-2"/>
    <n v="757"/>
    <x v="122"/>
    <s v="Low"/>
    <x v="252"/>
    <n v="239"/>
    <n v="2"/>
    <n v="1000.0831918505942"/>
    <n v="280"/>
    <n v="251"/>
    <m/>
    <m/>
    <n v="72.815533980582529"/>
    <x v="0"/>
  </r>
  <r>
    <x v="316"/>
    <x v="3"/>
    <x v="3"/>
    <x v="1"/>
    <n v="17"/>
    <x v="314"/>
    <x v="119"/>
    <x v="2"/>
    <x v="92"/>
    <x v="119"/>
    <n v="109"/>
    <n v="118"/>
    <n v="5000"/>
    <n v="124"/>
    <n v="13534"/>
    <n v="40601642"/>
    <n v="1566641"/>
    <n v="1124241"/>
    <n v="43292524"/>
    <n v="55488"/>
    <n v="10"/>
    <n v="2.3061270630793579E-2"/>
    <n v="612"/>
    <x v="247"/>
    <s v="Medium"/>
    <x v="253"/>
    <n v="191"/>
    <n v="1"/>
    <n v="2999.9735481010789"/>
    <n v="438"/>
    <n v="118"/>
    <m/>
    <m/>
    <n v="57.28155339805825"/>
    <x v="0"/>
  </r>
  <r>
    <x v="317"/>
    <x v="1"/>
    <x v="2"/>
    <x v="15"/>
    <n v="2"/>
    <x v="315"/>
    <x v="23"/>
    <x v="1"/>
    <x v="111"/>
    <x v="23"/>
    <n v="2"/>
    <n v="8525"/>
    <n v="78837"/>
    <n v="125"/>
    <n v="251"/>
    <n v="752477"/>
    <n v="1574876"/>
    <n v="1008695"/>
    <n v="3336048"/>
    <n v="401"/>
    <n v="7"/>
    <n v="1.066395357600422E-2"/>
    <n v="283"/>
    <x v="128"/>
    <s v="Medium"/>
    <x v="254"/>
    <n v="103"/>
    <n v="2"/>
    <n v="2997.9163346613545"/>
    <n v="705"/>
    <n v="8525"/>
    <m/>
    <m/>
    <n v="28.802588996763756"/>
    <x v="1"/>
  </r>
  <r>
    <x v="318"/>
    <x v="0"/>
    <x v="1"/>
    <x v="9"/>
    <n v="1"/>
    <x v="316"/>
    <x v="145"/>
    <x v="0"/>
    <x v="101"/>
    <x v="145"/>
    <n v="2"/>
    <n v="10828"/>
    <n v="75243"/>
    <n v="73"/>
    <n v="146"/>
    <n v="146415"/>
    <n v="1086908"/>
    <n v="526868"/>
    <n v="1760191"/>
    <n v="424"/>
    <n v="10"/>
    <n v="1.4356771422111688E-2"/>
    <n v="381"/>
    <x v="248"/>
    <s v="Low"/>
    <x v="193"/>
    <n v="131"/>
    <n v="2"/>
    <n v="1002.8424657534247"/>
    <n v="630"/>
    <n v="10828"/>
    <m/>
    <m/>
    <n v="37.864077669902912"/>
    <x v="1"/>
  </r>
  <r>
    <x v="319"/>
    <x v="4"/>
    <x v="1"/>
    <x v="8"/>
    <n v="4"/>
    <x v="317"/>
    <x v="123"/>
    <x v="0"/>
    <x v="9"/>
    <x v="123"/>
    <n v="4"/>
    <n v="5427"/>
    <n v="48722"/>
    <n v="158"/>
    <n v="631"/>
    <n v="1894075"/>
    <n v="1907928"/>
    <n v="743011"/>
    <n v="4545015"/>
    <n v="3093"/>
    <n v="8"/>
    <n v="3.4290451428140778E-3"/>
    <n v="91"/>
    <x v="249"/>
    <s v="Medium"/>
    <x v="255"/>
    <n v="30"/>
    <n v="2"/>
    <n v="3001.703645007924"/>
    <n v="972"/>
    <n v="5427"/>
    <m/>
    <m/>
    <n v="5.1779935275080913"/>
    <x v="1"/>
  </r>
  <r>
    <x v="320"/>
    <x v="2"/>
    <x v="3"/>
    <x v="17"/>
    <n v="9"/>
    <x v="318"/>
    <x v="146"/>
    <x v="0"/>
    <x v="123"/>
    <x v="146"/>
    <n v="10"/>
    <n v="5741"/>
    <n v="31363"/>
    <n v="197"/>
    <n v="1971"/>
    <n v="1970553"/>
    <n v="2235854"/>
    <n v="64753"/>
    <n v="4853938"/>
    <n v="2955"/>
    <n v="8"/>
    <n v="1.7446680232119979E-2"/>
    <n v="463"/>
    <x v="250"/>
    <s v="Low"/>
    <x v="256"/>
    <n v="150"/>
    <n v="2"/>
    <n v="999.77321156773212"/>
    <n v="589"/>
    <n v="5741"/>
    <m/>
    <m/>
    <n v="44.01294498381877"/>
    <x v="1"/>
  </r>
  <r>
    <x v="321"/>
    <x v="1"/>
    <x v="1"/>
    <x v="8"/>
    <n v="4"/>
    <x v="319"/>
    <x v="99"/>
    <x v="0"/>
    <x v="124"/>
    <x v="99"/>
    <n v="4"/>
    <n v="11075"/>
    <n v="65004"/>
    <n v="228"/>
    <n v="912"/>
    <n v="912002"/>
    <n v="1488571"/>
    <n v="766079"/>
    <n v="3166651"/>
    <n v="1276"/>
    <n v="6"/>
    <n v="1.5901725827115833E-2"/>
    <n v="422"/>
    <x v="251"/>
    <s v="Low"/>
    <x v="257"/>
    <n v="146"/>
    <n v="4"/>
    <n v="1000.0021929824561"/>
    <n v="602"/>
    <n v="11075"/>
    <m/>
    <m/>
    <n v="42.718446601941743"/>
    <x v="1"/>
  </r>
  <r>
    <x v="322"/>
    <x v="4"/>
    <x v="2"/>
    <x v="11"/>
    <n v="3"/>
    <x v="320"/>
    <x v="38"/>
    <x v="2"/>
    <x v="19"/>
    <x v="38"/>
    <n v="1"/>
    <n v="12985"/>
    <n v="84682"/>
    <n v="224"/>
    <n v="224"/>
    <n v="671237"/>
    <n v="3496018"/>
    <n v="975396"/>
    <n v="5142651"/>
    <n v="469"/>
    <n v="8"/>
    <n v="4.9739995478182229E-3"/>
    <n v="132"/>
    <x v="218"/>
    <s v="Medium"/>
    <x v="258"/>
    <n v="55"/>
    <n v="5"/>
    <n v="2996.59375"/>
    <n v="870"/>
    <n v="12985"/>
    <m/>
    <m/>
    <n v="13.268608414239482"/>
    <x v="1"/>
  </r>
  <r>
    <x v="323"/>
    <x v="0"/>
    <x v="2"/>
    <x v="2"/>
    <n v="14"/>
    <x v="321"/>
    <x v="30"/>
    <x v="2"/>
    <x v="125"/>
    <x v="30"/>
    <n v="18"/>
    <n v="982"/>
    <n v="30022"/>
    <n v="196"/>
    <n v="3530"/>
    <n v="3529805"/>
    <n v="2343787"/>
    <n v="848245"/>
    <n v="6721837"/>
    <n v="4588"/>
    <n v="7"/>
    <n v="3.0258497249227523E-2"/>
    <n v="803"/>
    <x v="136"/>
    <s v="Low"/>
    <x v="259"/>
    <n v="233"/>
    <n v="4"/>
    <n v="999.94475920679884"/>
    <n v="254"/>
    <n v="982"/>
    <m/>
    <m/>
    <n v="70.873786407766985"/>
    <x v="0"/>
  </r>
  <r>
    <x v="324"/>
    <x v="2"/>
    <x v="0"/>
    <x v="10"/>
    <n v="19"/>
    <x v="322"/>
    <x v="60"/>
    <x v="0"/>
    <x v="102"/>
    <x v="60"/>
    <n v="34"/>
    <n v="994"/>
    <n v="19924"/>
    <n v="170"/>
    <n v="5771"/>
    <n v="5771166"/>
    <n v="515777"/>
    <n v="139511"/>
    <n v="6426454"/>
    <n v="16736"/>
    <n v="2"/>
    <n v="3.1125178988620092E-2"/>
    <n v="826"/>
    <x v="252"/>
    <s v="Low"/>
    <x v="260"/>
    <n v="235"/>
    <n v="2"/>
    <n v="1000.0287645122163"/>
    <n v="262"/>
    <n v="994"/>
    <m/>
    <m/>
    <n v="71.52103559870551"/>
    <x v="0"/>
  </r>
  <r>
    <x v="325"/>
    <x v="0"/>
    <x v="0"/>
    <x v="12"/>
    <n v="10"/>
    <x v="323"/>
    <x v="19"/>
    <x v="1"/>
    <x v="0"/>
    <x v="19"/>
    <n v="10"/>
    <n v="577"/>
    <n v="37323"/>
    <n v="275"/>
    <n v="2752"/>
    <n v="8256927"/>
    <n v="382490"/>
    <n v="42937"/>
    <n v="12511197"/>
    <n v="8532"/>
    <n v="8"/>
    <n v="2.0762679930665461E-2"/>
    <n v="551"/>
    <x v="14"/>
    <s v="Medium"/>
    <x v="261"/>
    <n v="171"/>
    <n v="1"/>
    <n v="3000.3368459302324"/>
    <n v="476"/>
    <n v="577"/>
    <m/>
    <m/>
    <n v="50.809061488673137"/>
    <x v="0"/>
  </r>
  <r>
    <x v="326"/>
    <x v="0"/>
    <x v="3"/>
    <x v="13"/>
    <n v="6"/>
    <x v="324"/>
    <x v="116"/>
    <x v="0"/>
    <x v="93"/>
    <x v="116"/>
    <n v="9"/>
    <n v="5027"/>
    <n v="29233"/>
    <n v="102"/>
    <n v="918"/>
    <n v="2755462"/>
    <n v="877581"/>
    <n v="484928"/>
    <n v="4117971"/>
    <n v="3765"/>
    <n v="8"/>
    <n v="1.3037907905644736E-2"/>
    <n v="346"/>
    <x v="253"/>
    <s v="Medium"/>
    <x v="262"/>
    <n v="118"/>
    <n v="1"/>
    <n v="3001.5925925925926"/>
    <n v="659"/>
    <n v="5027"/>
    <m/>
    <m/>
    <n v="33.656957928802591"/>
    <x v="1"/>
  </r>
  <r>
    <x v="327"/>
    <x v="0"/>
    <x v="1"/>
    <x v="12"/>
    <n v="10"/>
    <x v="325"/>
    <x v="147"/>
    <x v="0"/>
    <x v="124"/>
    <x v="147"/>
    <n v="6"/>
    <n v="5038"/>
    <n v="51987"/>
    <n v="244"/>
    <n v="1465"/>
    <n v="1465355"/>
    <n v="3039622"/>
    <n v="1097168"/>
    <n v="5602145"/>
    <n v="2344"/>
    <n v="9"/>
    <n v="2.5096088627628306E-2"/>
    <n v="666"/>
    <x v="254"/>
    <s v="Low"/>
    <x v="263"/>
    <n v="189"/>
    <n v="4"/>
    <n v="1000.2423208191126"/>
    <n v="423"/>
    <n v="5038"/>
    <m/>
    <m/>
    <n v="56.634304207119747"/>
    <x v="1"/>
  </r>
  <r>
    <x v="328"/>
    <x v="3"/>
    <x v="0"/>
    <x v="15"/>
    <n v="2"/>
    <x v="326"/>
    <x v="44"/>
    <x v="2"/>
    <x v="126"/>
    <x v="44"/>
    <n v="2"/>
    <n v="9111"/>
    <n v="69765"/>
    <n v="166"/>
    <n v="332"/>
    <n v="331577"/>
    <n v="165230"/>
    <n v="684279"/>
    <n v="2668155"/>
    <n v="1160"/>
    <n v="5"/>
    <n v="3.4667269575702764E-3"/>
    <n v="92"/>
    <x v="184"/>
    <s v="Low"/>
    <x v="264"/>
    <n v="29"/>
    <n v="2"/>
    <n v="998.72590361445782"/>
    <n v="954"/>
    <n v="9111"/>
    <m/>
    <m/>
    <n v="4.8543689320388346"/>
    <x v="1"/>
  </r>
  <r>
    <x v="329"/>
    <x v="0"/>
    <x v="0"/>
    <x v="0"/>
    <n v="15"/>
    <x v="327"/>
    <x v="148"/>
    <x v="2"/>
    <x v="34"/>
    <x v="148"/>
    <n v="12"/>
    <n v="1053"/>
    <n v="48039"/>
    <n v="262"/>
    <n v="3141"/>
    <n v="942159"/>
    <n v="222842"/>
    <n v="36798"/>
    <n v="1201799"/>
    <n v="8479"/>
    <n v="6"/>
    <n v="2.0046725450297686E-2"/>
    <n v="532"/>
    <x v="115"/>
    <s v="Medium"/>
    <x v="265"/>
    <n v="140"/>
    <n v="1"/>
    <n v="299.95510983763131"/>
    <n v="558"/>
    <n v="1053"/>
    <m/>
    <m/>
    <n v="40.776699029126213"/>
    <x v="0"/>
  </r>
  <r>
    <x v="330"/>
    <x v="3"/>
    <x v="1"/>
    <x v="5"/>
    <n v="5"/>
    <x v="328"/>
    <x v="46"/>
    <x v="1"/>
    <x v="73"/>
    <x v="46"/>
    <n v="7"/>
    <n v="8086"/>
    <n v="44279"/>
    <n v="244"/>
    <n v="1711"/>
    <n v="5131799"/>
    <n v="828379"/>
    <n v="10211"/>
    <n v="6062288"/>
    <n v="2736"/>
    <n v="2"/>
    <n v="1.3000226090888536E-2"/>
    <n v="345"/>
    <x v="255"/>
    <s v="Medium"/>
    <x v="37"/>
    <n v="120"/>
    <n v="5"/>
    <n v="2999.2980713033312"/>
    <n v="688"/>
    <n v="8086"/>
    <m/>
    <m/>
    <n v="34.3042071197411"/>
    <x v="1"/>
  </r>
  <r>
    <x v="331"/>
    <x v="2"/>
    <x v="3"/>
    <x v="7"/>
    <n v="12"/>
    <x v="329"/>
    <x v="52"/>
    <x v="2"/>
    <x v="81"/>
    <x v="52"/>
    <n v="9"/>
    <n v="1640"/>
    <n v="38418"/>
    <n v="122"/>
    <n v="1100"/>
    <n v="1100072"/>
    <n v="643525"/>
    <n v="537988"/>
    <n v="2281585"/>
    <n v="1760"/>
    <n v="4"/>
    <n v="2.2684452483231591E-2"/>
    <n v="602"/>
    <x v="256"/>
    <s v="Low"/>
    <x v="210"/>
    <n v="186"/>
    <n v="5"/>
    <n v="1000.0654545454546"/>
    <n v="418"/>
    <n v="1640"/>
    <m/>
    <m/>
    <n v="55.663430420711975"/>
    <x v="0"/>
  </r>
  <r>
    <x v="332"/>
    <x v="0"/>
    <x v="1"/>
    <x v="11"/>
    <n v="3"/>
    <x v="330"/>
    <x v="66"/>
    <x v="0"/>
    <x v="47"/>
    <x v="66"/>
    <n v="1"/>
    <n v="12404"/>
    <n v="78889"/>
    <n v="254"/>
    <n v="254"/>
    <n v="762037"/>
    <n v="2520634"/>
    <n v="354549"/>
    <n v="363722"/>
    <n v="812"/>
    <n v="5"/>
    <n v="1.2510362499057955E-2"/>
    <n v="332"/>
    <x v="59"/>
    <s v="Medium"/>
    <x v="266"/>
    <n v="110"/>
    <n v="5"/>
    <n v="3000.1456692913384"/>
    <n v="663"/>
    <n v="12404"/>
    <m/>
    <m/>
    <n v="31.067961165048541"/>
    <x v="1"/>
  </r>
  <r>
    <x v="333"/>
    <x v="4"/>
    <x v="1"/>
    <x v="8"/>
    <n v="4"/>
    <x v="174"/>
    <x v="118"/>
    <x v="0"/>
    <x v="1"/>
    <x v="118"/>
    <n v="1"/>
    <n v="9773"/>
    <n v="80189"/>
    <n v="151"/>
    <n v="151"/>
    <n v="453541"/>
    <n v="1382972"/>
    <n v="316848"/>
    <n v="2153361"/>
    <n v="650"/>
    <n v="5"/>
    <n v="8.7798628381942877E-3"/>
    <n v="233"/>
    <x v="16"/>
    <s v="Medium"/>
    <x v="267"/>
    <n v="79"/>
    <n v="4"/>
    <n v="3003.5827814569539"/>
    <n v="785"/>
    <n v="9773"/>
    <m/>
    <m/>
    <n v="21.035598705501616"/>
    <x v="1"/>
  </r>
  <r>
    <x v="334"/>
    <x v="1"/>
    <x v="2"/>
    <x v="12"/>
    <n v="10"/>
    <x v="331"/>
    <x v="128"/>
    <x v="0"/>
    <x v="122"/>
    <x v="128"/>
    <n v="7"/>
    <n v="6952"/>
    <n v="57290"/>
    <n v="273"/>
    <n v="1912"/>
    <n v="5737332"/>
    <n v="1012711"/>
    <n v="243092"/>
    <n v="6993135"/>
    <n v="7267"/>
    <n v="3"/>
    <n v="1.6466953048458813E-2"/>
    <n v="437"/>
    <x v="109"/>
    <s v="Medium"/>
    <x v="268"/>
    <n v="112"/>
    <n v="2"/>
    <n v="3000.6966527196651"/>
    <n v="647"/>
    <n v="6952"/>
    <m/>
    <m/>
    <n v="31.715210355987054"/>
    <x v="1"/>
  </r>
  <r>
    <x v="335"/>
    <x v="4"/>
    <x v="3"/>
    <x v="10"/>
    <n v="19"/>
    <x v="332"/>
    <x v="149"/>
    <x v="0"/>
    <x v="34"/>
    <x v="149"/>
    <n v="19"/>
    <n v="314"/>
    <n v="33748"/>
    <n v="198"/>
    <n v="3762"/>
    <n v="1128511"/>
    <n v="1480554"/>
    <n v="272263"/>
    <n v="13037927"/>
    <n v="16551"/>
    <n v="4"/>
    <n v="3.2707815208380432E-2"/>
    <n v="868"/>
    <x v="257"/>
    <s v="Medium"/>
    <x v="269"/>
    <n v="260"/>
    <n v="5"/>
    <n v="299.97634237107923"/>
    <n v="186"/>
    <n v="314"/>
    <m/>
    <m/>
    <n v="79.611650485436897"/>
    <x v="0"/>
  </r>
  <r>
    <x v="336"/>
    <x v="3"/>
    <x v="2"/>
    <x v="15"/>
    <n v="2"/>
    <x v="333"/>
    <x v="115"/>
    <x v="0"/>
    <x v="41"/>
    <x v="115"/>
    <n v="1"/>
    <n v="9571"/>
    <n v="71569"/>
    <n v="240"/>
    <n v="240"/>
    <n v="719604"/>
    <n v="3212384"/>
    <n v="413328"/>
    <n v="4345316"/>
    <n v="1127"/>
    <n v="8"/>
    <n v="5.8029994724545933E-3"/>
    <n v="154"/>
    <x v="246"/>
    <s v="Medium"/>
    <x v="270"/>
    <n v="67"/>
    <n v="3"/>
    <n v="2998.35"/>
    <n v="840"/>
    <n v="9571"/>
    <m/>
    <m/>
    <n v="17.15210355987055"/>
    <x v="1"/>
  </r>
  <r>
    <x v="337"/>
    <x v="0"/>
    <x v="0"/>
    <x v="17"/>
    <n v="9"/>
    <x v="334"/>
    <x v="82"/>
    <x v="2"/>
    <x v="9"/>
    <x v="82"/>
    <n v="10"/>
    <n v="7591"/>
    <n v="42815"/>
    <n v="146"/>
    <n v="1460"/>
    <n v="4380451"/>
    <n v="2169007"/>
    <n v="773502"/>
    <n v="732296"/>
    <n v="5110"/>
    <n v="8"/>
    <n v="1.6881453010776998E-2"/>
    <n v="448"/>
    <x v="258"/>
    <s v="Medium"/>
    <x v="232"/>
    <n v="150"/>
    <n v="3"/>
    <n v="3000.3089041095891"/>
    <n v="561"/>
    <n v="7591"/>
    <m/>
    <m/>
    <n v="44.01294498381877"/>
    <x v="1"/>
  </r>
  <r>
    <x v="338"/>
    <x v="3"/>
    <x v="2"/>
    <x v="4"/>
    <n v="13"/>
    <x v="335"/>
    <x v="65"/>
    <x v="0"/>
    <x v="115"/>
    <x v="65"/>
    <n v="15"/>
    <n v="2650"/>
    <n v="36059"/>
    <n v="179"/>
    <n v="2684"/>
    <n v="8050897"/>
    <n v="2351622"/>
    <n v="492796"/>
    <n v="10895315"/>
    <n v="8587"/>
    <n v="7"/>
    <n v="2.1026452633958852E-2"/>
    <n v="558"/>
    <x v="259"/>
    <s v="Medium"/>
    <x v="271"/>
    <n v="165"/>
    <n v="5"/>
    <n v="2999.5890461997019"/>
    <n v="501"/>
    <n v="2650"/>
    <m/>
    <m/>
    <n v="48.867313915857608"/>
    <x v="0"/>
  </r>
  <r>
    <x v="339"/>
    <x v="1"/>
    <x v="1"/>
    <x v="0"/>
    <n v="15"/>
    <x v="336"/>
    <x v="33"/>
    <x v="2"/>
    <x v="10"/>
    <x v="33"/>
    <n v="15"/>
    <n v="432"/>
    <n v="30130"/>
    <n v="238"/>
    <n v="3573"/>
    <n v="17863748"/>
    <n v="847955"/>
    <n v="194325"/>
    <n v="18906029"/>
    <n v="5716"/>
    <n v="2"/>
    <n v="2.0498907227372069E-2"/>
    <n v="544"/>
    <x v="260"/>
    <s v="High"/>
    <x v="231"/>
    <n v="161"/>
    <n v="4"/>
    <n v="4999.6495941785615"/>
    <n v="503"/>
    <n v="432"/>
    <m/>
    <m/>
    <n v="47.572815533980581"/>
    <x v="0"/>
  </r>
  <r>
    <x v="340"/>
    <x v="3"/>
    <x v="1"/>
    <x v="8"/>
    <n v="4"/>
    <x v="337"/>
    <x v="150"/>
    <x v="0"/>
    <x v="10"/>
    <x v="150"/>
    <n v="2"/>
    <n v="11774"/>
    <n v="78136"/>
    <n v="141"/>
    <n v="283"/>
    <n v="1412782"/>
    <n v="890201"/>
    <n v="358017"/>
    <n v="266100"/>
    <n v="1045"/>
    <n v="6"/>
    <n v="1.1756726203933981E-2"/>
    <n v="312"/>
    <x v="120"/>
    <s v="High"/>
    <x v="272"/>
    <n v="128"/>
    <n v="3"/>
    <n v="4992.1625441696115"/>
    <n v="671"/>
    <n v="11774"/>
    <m/>
    <m/>
    <n v="36.893203883495147"/>
    <x v="1"/>
  </r>
  <r>
    <x v="341"/>
    <x v="3"/>
    <x v="2"/>
    <x v="2"/>
    <n v="14"/>
    <x v="338"/>
    <x v="151"/>
    <x v="1"/>
    <x v="74"/>
    <x v="151"/>
    <n v="12"/>
    <n v="2626"/>
    <n v="34145"/>
    <n v="181"/>
    <n v="2174"/>
    <n v="6522115"/>
    <n v="2584934"/>
    <n v="408411"/>
    <n v="9515459"/>
    <n v="5000"/>
    <n v="8"/>
    <n v="1.9368452784686109E-2"/>
    <n v="514"/>
    <x v="261"/>
    <s v="Medium"/>
    <x v="273"/>
    <n v="149"/>
    <n v="3"/>
    <n v="3000.0528978840848"/>
    <n v="521"/>
    <n v="2626"/>
    <m/>
    <m/>
    <n v="43.689320388349515"/>
    <x v="0"/>
  </r>
  <r>
    <x v="342"/>
    <x v="3"/>
    <x v="3"/>
    <x v="16"/>
    <n v="11"/>
    <x v="339"/>
    <x v="36"/>
    <x v="2"/>
    <x v="89"/>
    <x v="36"/>
    <n v="10"/>
    <n v="6551"/>
    <n v="55699"/>
    <n v="86"/>
    <n v="861"/>
    <n v="4305581"/>
    <n v="590458"/>
    <n v="647898"/>
    <n v="5543937"/>
    <n v="1291"/>
    <n v="6"/>
    <n v="1.3263998794181928E-2"/>
    <n v="352"/>
    <x v="217"/>
    <s v="High"/>
    <x v="254"/>
    <n v="118"/>
    <n v="1"/>
    <n v="5000.6747967479678"/>
    <n v="705"/>
    <n v="6551"/>
    <m/>
    <m/>
    <n v="33.656957928802591"/>
    <x v="1"/>
  </r>
  <r>
    <x v="343"/>
    <x v="3"/>
    <x v="0"/>
    <x v="10"/>
    <n v="19"/>
    <x v="340"/>
    <x v="117"/>
    <x v="0"/>
    <x v="35"/>
    <x v="117"/>
    <n v="32"/>
    <n v="844"/>
    <n v="27098"/>
    <n v="213"/>
    <n v="6831"/>
    <n v="20492295"/>
    <n v="2418332"/>
    <n v="734811"/>
    <n v="23645439"/>
    <n v="29372"/>
    <n v="9"/>
    <n v="3.6249905795463111E-2"/>
    <n v="962"/>
    <x v="262"/>
    <s v="Medium"/>
    <x v="274"/>
    <n v="291"/>
    <n v="5"/>
    <n v="2999.8967940272287"/>
    <n v="90"/>
    <n v="844"/>
    <m/>
    <m/>
    <n v="89.644012944983814"/>
    <x v="0"/>
  </r>
  <r>
    <x v="344"/>
    <x v="1"/>
    <x v="1"/>
    <x v="14"/>
    <n v="16"/>
    <x v="341"/>
    <x v="51"/>
    <x v="2"/>
    <x v="73"/>
    <x v="51"/>
    <n v="40"/>
    <n v="603"/>
    <n v="17611"/>
    <n v="120"/>
    <n v="4804"/>
    <n v="14410999"/>
    <n v="214748"/>
    <n v="524041"/>
    <n v="17082521"/>
    <n v="5284"/>
    <n v="10"/>
    <n v="2.8675861029467179E-2"/>
    <n v="761"/>
    <x v="263"/>
    <s v="Medium"/>
    <x v="180"/>
    <n v="233"/>
    <n v="2"/>
    <n v="2999.7916319733554"/>
    <n v="320"/>
    <n v="603"/>
    <m/>
    <m/>
    <n v="70.873786407766985"/>
    <x v="0"/>
  </r>
  <r>
    <x v="345"/>
    <x v="0"/>
    <x v="2"/>
    <x v="1"/>
    <n v="17"/>
    <x v="342"/>
    <x v="134"/>
    <x v="1"/>
    <x v="127"/>
    <x v="134"/>
    <n v="18"/>
    <n v="303"/>
    <n v="37437"/>
    <n v="291"/>
    <n v="5236"/>
    <n v="26181242"/>
    <n v="4437642"/>
    <n v="91365"/>
    <n v="31532535"/>
    <n v="14661"/>
    <n v="9"/>
    <n v="2.5623634034215088E-2"/>
    <n v="680"/>
    <x v="247"/>
    <s v="High"/>
    <x v="46"/>
    <n v="196"/>
    <n v="4"/>
    <n v="5000.2372039724978"/>
    <n v="410"/>
    <n v="303"/>
    <m/>
    <m/>
    <n v="58.899676375404532"/>
    <x v="0"/>
  </r>
  <r>
    <x v="346"/>
    <x v="0"/>
    <x v="3"/>
    <x v="1"/>
    <n v="17"/>
    <x v="343"/>
    <x v="59"/>
    <x v="1"/>
    <x v="13"/>
    <x v="59"/>
    <n v="32"/>
    <n v="1488"/>
    <n v="21357"/>
    <n v="283"/>
    <n v="9062"/>
    <n v="27186751"/>
    <n v="426068"/>
    <n v="76085"/>
    <n v="27688904"/>
    <n v="37155"/>
    <n v="1"/>
    <n v="2.2835179742256385E-2"/>
    <n v="606"/>
    <x v="19"/>
    <s v="Medium"/>
    <x v="34"/>
    <n v="175"/>
    <n v="5"/>
    <n v="3000.0828735378504"/>
    <n v="453"/>
    <n v="1488"/>
    <m/>
    <m/>
    <n v="52.103559870550164"/>
    <x v="0"/>
  </r>
  <r>
    <x v="347"/>
    <x v="0"/>
    <x v="3"/>
    <x v="3"/>
    <n v="18"/>
    <x v="344"/>
    <x v="7"/>
    <x v="0"/>
    <x v="80"/>
    <x v="7"/>
    <n v="176"/>
    <n v="181"/>
    <n v="5000"/>
    <n v="301"/>
    <n v="52968"/>
    <n v="264840856"/>
    <n v="1972672"/>
    <n v="57474"/>
    <n v="267388268"/>
    <n v="95342"/>
    <n v="6"/>
    <n v="3.2368678875574645E-2"/>
    <n v="859"/>
    <x v="264"/>
    <s v="High"/>
    <x v="275"/>
    <n v="263"/>
    <n v="2"/>
    <n v="5000.0161607008004"/>
    <n v="171"/>
    <n v="181"/>
    <m/>
    <m/>
    <n v="80.582524271844662"/>
    <x v="0"/>
  </r>
  <r>
    <x v="348"/>
    <x v="4"/>
    <x v="0"/>
    <x v="2"/>
    <n v="14"/>
    <x v="345"/>
    <x v="17"/>
    <x v="0"/>
    <x v="52"/>
    <x v="17"/>
    <n v="15"/>
    <n v="7371"/>
    <n v="38888"/>
    <n v="161"/>
    <n v="2409"/>
    <n v="12046451"/>
    <n v="1066267"/>
    <n v="793051"/>
    <n v="1390577"/>
    <n v="8191"/>
    <n v="6"/>
    <n v="1.6956816640289397E-2"/>
    <n v="450"/>
    <x v="126"/>
    <s v="High"/>
    <x v="276"/>
    <n v="128"/>
    <n v="4"/>
    <n v="5000.602324616023"/>
    <n v="608"/>
    <n v="7371"/>
    <m/>
    <m/>
    <n v="36.893203883495147"/>
    <x v="1"/>
  </r>
  <r>
    <x v="349"/>
    <x v="3"/>
    <x v="2"/>
    <x v="7"/>
    <n v="12"/>
    <x v="346"/>
    <x v="152"/>
    <x v="2"/>
    <x v="1"/>
    <x v="152"/>
    <n v="9"/>
    <n v="5185"/>
    <n v="54518"/>
    <n v="221"/>
    <n v="1989"/>
    <n v="5967688"/>
    <n v="221624"/>
    <n v="134995"/>
    <n v="6324306"/>
    <n v="9548"/>
    <n v="1"/>
    <n v="2.3701861481648955E-2"/>
    <n v="629"/>
    <x v="265"/>
    <s v="Medium"/>
    <x v="277"/>
    <n v="189"/>
    <n v="4"/>
    <n v="3000.3459024635495"/>
    <n v="421"/>
    <n v="5185"/>
    <m/>
    <m/>
    <n v="56.634304207119747"/>
    <x v="1"/>
  </r>
  <r>
    <x v="350"/>
    <x v="2"/>
    <x v="3"/>
    <x v="3"/>
    <n v="18"/>
    <x v="347"/>
    <x v="67"/>
    <x v="2"/>
    <x v="120"/>
    <x v="67"/>
    <n v="71"/>
    <n v="173"/>
    <n v="11477"/>
    <n v="136"/>
    <n v="9669"/>
    <n v="48345564"/>
    <n v="153295"/>
    <n v="78973"/>
    <n v="48577832"/>
    <n v="25139"/>
    <n v="1"/>
    <n v="2.6867133921169642E-2"/>
    <n v="713"/>
    <x v="13"/>
    <s v="High"/>
    <x v="84"/>
    <n v="223"/>
    <n v="5"/>
    <n v="5000.0583307477509"/>
    <n v="318"/>
    <n v="173"/>
    <m/>
    <m/>
    <n v="67.637540453074436"/>
    <x v="0"/>
  </r>
  <r>
    <x v="351"/>
    <x v="0"/>
    <x v="3"/>
    <x v="10"/>
    <n v="19"/>
    <x v="348"/>
    <x v="5"/>
    <x v="1"/>
    <x v="74"/>
    <x v="5"/>
    <n v="51"/>
    <n v="635"/>
    <n v="12365"/>
    <n v="306"/>
    <n v="15584"/>
    <n v="46752202"/>
    <n v="3530911"/>
    <n v="642626"/>
    <n v="50925739"/>
    <n v="68569"/>
    <n v="8"/>
    <n v="3.1388951691913483E-2"/>
    <n v="833"/>
    <x v="266"/>
    <s v="Medium"/>
    <x v="156"/>
    <n v="244"/>
    <n v="3"/>
    <n v="3000.0129620123203"/>
    <n v="238"/>
    <n v="635"/>
    <m/>
    <m/>
    <n v="74.433656957928804"/>
    <x v="0"/>
  </r>
  <r>
    <x v="352"/>
    <x v="0"/>
    <x v="0"/>
    <x v="18"/>
    <n v="8"/>
    <x v="349"/>
    <x v="58"/>
    <x v="2"/>
    <x v="128"/>
    <x v="58"/>
    <n v="10"/>
    <n v="4652"/>
    <n v="26286"/>
    <n v="278"/>
    <n v="2784"/>
    <n v="13922378"/>
    <n v="1886067"/>
    <n v="506498"/>
    <n v="16314944"/>
    <n v="3341"/>
    <n v="4"/>
    <n v="1.2246589795764564E-2"/>
    <n v="325"/>
    <x v="182"/>
    <s v="High"/>
    <x v="179"/>
    <n v="109"/>
    <n v="2"/>
    <n v="5000.854166666667"/>
    <n v="679"/>
    <n v="4652"/>
    <m/>
    <m/>
    <n v="30.744336569579289"/>
    <x v="0"/>
  </r>
  <r>
    <x v="353"/>
    <x v="4"/>
    <x v="1"/>
    <x v="7"/>
    <n v="12"/>
    <x v="350"/>
    <x v="10"/>
    <x v="1"/>
    <x v="129"/>
    <x v="10"/>
    <n v="16"/>
    <n v="5505"/>
    <n v="27651"/>
    <n v="205"/>
    <n v="3283"/>
    <n v="16414104"/>
    <n v="287542"/>
    <n v="854615"/>
    <n v="20144139"/>
    <n v="14444"/>
    <n v="8"/>
    <n v="1.7597407491144773E-2"/>
    <n v="467"/>
    <x v="267"/>
    <s v="High"/>
    <x v="278"/>
    <n v="133"/>
    <n v="2"/>
    <n v="4999.7270788912583"/>
    <n v="587"/>
    <n v="5505"/>
    <m/>
    <m/>
    <n v="38.511326860841422"/>
    <x v="1"/>
  </r>
  <r>
    <x v="354"/>
    <x v="4"/>
    <x v="1"/>
    <x v="5"/>
    <n v="5"/>
    <x v="351"/>
    <x v="63"/>
    <x v="0"/>
    <x v="130"/>
    <x v="63"/>
    <n v="4"/>
    <n v="11938"/>
    <n v="70045"/>
    <n v="110"/>
    <n v="441"/>
    <n v="1322615"/>
    <n v="1092794"/>
    <n v="331632"/>
    <n v="2747041"/>
    <n v="1102"/>
    <n v="6"/>
    <n v="1.0475544502223226E-2"/>
    <n v="278"/>
    <x v="268"/>
    <s v="Medium"/>
    <x v="279"/>
    <n v="82"/>
    <n v="1"/>
    <n v="2999.1269841269841"/>
    <n v="754"/>
    <n v="11938"/>
    <m/>
    <m/>
    <n v="22.006472491909385"/>
    <x v="1"/>
  </r>
  <r>
    <x v="355"/>
    <x v="3"/>
    <x v="1"/>
    <x v="6"/>
    <n v="7"/>
    <x v="352"/>
    <x v="9"/>
    <x v="1"/>
    <x v="131"/>
    <x v="9"/>
    <n v="6"/>
    <n v="11418"/>
    <n v="65733"/>
    <n v="226"/>
    <n v="1354"/>
    <n v="677079"/>
    <n v="742037"/>
    <n v="266865"/>
    <n v="7779692"/>
    <n v="6229"/>
    <n v="2"/>
    <n v="1.1945135277714975E-2"/>
    <n v="317"/>
    <x v="265"/>
    <s v="High"/>
    <x v="280"/>
    <n v="79"/>
    <n v="4"/>
    <n v="500.05834564254064"/>
    <n v="764"/>
    <n v="11418"/>
    <m/>
    <m/>
    <n v="21.035598705501616"/>
    <x v="1"/>
  </r>
  <r>
    <x v="356"/>
    <x v="3"/>
    <x v="1"/>
    <x v="9"/>
    <n v="1"/>
    <x v="353"/>
    <x v="153"/>
    <x v="0"/>
    <x v="10"/>
    <x v="153"/>
    <n v="2"/>
    <n v="12082"/>
    <n v="93475"/>
    <n v="245"/>
    <n v="490"/>
    <n v="2447909"/>
    <n v="2716015"/>
    <n v="69198"/>
    <n v="5855904"/>
    <n v="538"/>
    <n v="7"/>
    <n v="4.860954103549627E-3"/>
    <n v="129"/>
    <x v="269"/>
    <s v="High"/>
    <x v="281"/>
    <n v="56"/>
    <n v="1"/>
    <n v="4995.7326530612245"/>
    <n v="839"/>
    <n v="12082"/>
    <m/>
    <m/>
    <n v="13.592233009708737"/>
    <x v="1"/>
  </r>
  <r>
    <x v="357"/>
    <x v="1"/>
    <x v="0"/>
    <x v="14"/>
    <n v="16"/>
    <x v="354"/>
    <x v="2"/>
    <x v="2"/>
    <x v="15"/>
    <x v="2"/>
    <n v="34"/>
    <n v="1982"/>
    <n v="22622"/>
    <n v="169"/>
    <n v="5762"/>
    <n v="28808803"/>
    <n v="1920927"/>
    <n v="886696"/>
    <n v="31616427"/>
    <n v="21318"/>
    <n v="10"/>
    <n v="2.4304770517748136E-2"/>
    <n v="645"/>
    <x v="270"/>
    <s v="High"/>
    <x v="282"/>
    <n v="203"/>
    <n v="2"/>
    <n v="4999.7922596320723"/>
    <n v="414"/>
    <n v="1982"/>
    <m/>
    <m/>
    <n v="61.165048543689316"/>
    <x v="0"/>
  </r>
  <r>
    <x v="358"/>
    <x v="2"/>
    <x v="0"/>
    <x v="0"/>
    <n v="15"/>
    <x v="355"/>
    <x v="65"/>
    <x v="1"/>
    <x v="55"/>
    <x v="65"/>
    <n v="11"/>
    <n v="4224"/>
    <n v="47245"/>
    <n v="300"/>
    <n v="3297"/>
    <n v="9891681"/>
    <n v="366595"/>
    <n v="9079"/>
    <n v="10349065"/>
    <n v="15496"/>
    <n v="1"/>
    <n v="2.4191725073479539E-2"/>
    <n v="642"/>
    <x v="74"/>
    <s v="Medium"/>
    <x v="283"/>
    <n v="184"/>
    <n v="2"/>
    <n v="3000.2065514103729"/>
    <n v="411"/>
    <n v="4224"/>
    <m/>
    <m/>
    <n v="55.016181229773466"/>
    <x v="0"/>
  </r>
  <r>
    <x v="359"/>
    <x v="2"/>
    <x v="2"/>
    <x v="8"/>
    <n v="4"/>
    <x v="356"/>
    <x v="109"/>
    <x v="2"/>
    <x v="106"/>
    <x v="109"/>
    <n v="4"/>
    <n v="10381"/>
    <n v="68987"/>
    <n v="256"/>
    <n v="1025"/>
    <n v="3073754"/>
    <n v="2397408"/>
    <n v="776064"/>
    <n v="6247226"/>
    <n v="2766"/>
    <n v="9"/>
    <n v="9.910317280880248E-3"/>
    <n v="263"/>
    <x v="5"/>
    <s v="Medium"/>
    <x v="284"/>
    <n v="86"/>
    <n v="3"/>
    <n v="2998.7843902439026"/>
    <n v="766"/>
    <n v="10381"/>
    <m/>
    <m/>
    <n v="23.300970873786408"/>
    <x v="1"/>
  </r>
  <r>
    <x v="360"/>
    <x v="0"/>
    <x v="0"/>
    <x v="12"/>
    <n v="10"/>
    <x v="357"/>
    <x v="39"/>
    <x v="0"/>
    <x v="132"/>
    <x v="39"/>
    <n v="17"/>
    <n v="2093"/>
    <n v="20450"/>
    <n v="144"/>
    <n v="2455"/>
    <n v="12274919"/>
    <n v="195718"/>
    <n v="118251"/>
    <n v="12588888"/>
    <n v="8592"/>
    <n v="1"/>
    <n v="1.7182907528826587E-2"/>
    <n v="456"/>
    <x v="184"/>
    <s v="High"/>
    <x v="23"/>
    <n v="140"/>
    <n v="3"/>
    <n v="4999.9670061099796"/>
    <n v="590"/>
    <n v="2093"/>
    <m/>
    <m/>
    <n v="40.776699029126213"/>
    <x v="0"/>
  </r>
  <r>
    <x v="361"/>
    <x v="0"/>
    <x v="3"/>
    <x v="18"/>
    <n v="8"/>
    <x v="358"/>
    <x v="34"/>
    <x v="1"/>
    <x v="105"/>
    <x v="34"/>
    <n v="15"/>
    <n v="3472"/>
    <n v="26101"/>
    <n v="274"/>
    <n v="4110"/>
    <n v="4110219"/>
    <n v="3204698"/>
    <n v="924882"/>
    <n v="8239799"/>
    <n v="19318"/>
    <n v="7"/>
    <n v="9.3450900595372678E-3"/>
    <n v="248"/>
    <x v="12"/>
    <s v="Low"/>
    <x v="285"/>
    <n v="70"/>
    <n v="3"/>
    <n v="1000.0532846715329"/>
    <n v="788"/>
    <n v="3472"/>
    <m/>
    <m/>
    <n v="18.122977346278319"/>
    <x v="0"/>
  </r>
  <r>
    <x v="362"/>
    <x v="3"/>
    <x v="2"/>
    <x v="18"/>
    <n v="8"/>
    <x v="359"/>
    <x v="65"/>
    <x v="0"/>
    <x v="130"/>
    <x v="65"/>
    <n v="5"/>
    <n v="10467"/>
    <n v="70948"/>
    <n v="156"/>
    <n v="782"/>
    <n v="2345545"/>
    <n v="1535891"/>
    <n v="1130982"/>
    <n v="5012419"/>
    <n v="2971"/>
    <n v="9"/>
    <n v="1.462054412540508E-2"/>
    <n v="388"/>
    <x v="271"/>
    <s v="Medium"/>
    <x v="286"/>
    <n v="121"/>
    <n v="5"/>
    <n v="2999.4181585677748"/>
    <n v="660"/>
    <n v="10467"/>
    <m/>
    <m/>
    <n v="34.627831715210355"/>
    <x v="1"/>
  </r>
  <r>
    <x v="363"/>
    <x v="0"/>
    <x v="1"/>
    <x v="4"/>
    <n v="13"/>
    <x v="360"/>
    <x v="59"/>
    <x v="1"/>
    <x v="130"/>
    <x v="59"/>
    <n v="11"/>
    <n v="5302"/>
    <n v="44558"/>
    <n v="201"/>
    <n v="2207"/>
    <n v="6619732"/>
    <n v="1624379"/>
    <n v="657808"/>
    <n v="8901919"/>
    <n v="7281"/>
    <n v="6"/>
    <n v="1.7295952973095184E-2"/>
    <n v="459"/>
    <x v="192"/>
    <s v="Medium"/>
    <x v="85"/>
    <n v="134"/>
    <n v="5"/>
    <n v="2999.4254644313546"/>
    <n v="598"/>
    <n v="5302"/>
    <m/>
    <m/>
    <n v="38.834951456310677"/>
    <x v="1"/>
  </r>
  <r>
    <x v="364"/>
    <x v="1"/>
    <x v="3"/>
    <x v="10"/>
    <n v="19"/>
    <x v="361"/>
    <x v="112"/>
    <x v="2"/>
    <x v="83"/>
    <x v="112"/>
    <n v="183"/>
    <n v="382"/>
    <n v="5000"/>
    <n v="268"/>
    <n v="48980"/>
    <n v="146939793"/>
    <n v="867051"/>
    <n v="115482"/>
    <n v="147922326"/>
    <n v="166531"/>
    <n v="2"/>
    <n v="2.8826588288491974E-2"/>
    <n v="765"/>
    <x v="232"/>
    <s v="Medium"/>
    <x v="180"/>
    <n v="228"/>
    <n v="1"/>
    <n v="2999.9957737852183"/>
    <n v="320"/>
    <n v="382"/>
    <m/>
    <m/>
    <n v="69.255663430420711"/>
    <x v="0"/>
  </r>
  <r>
    <x v="365"/>
    <x v="1"/>
    <x v="2"/>
    <x v="13"/>
    <n v="6"/>
    <x v="362"/>
    <x v="62"/>
    <x v="0"/>
    <x v="9"/>
    <x v="62"/>
    <n v="4"/>
    <n v="8804"/>
    <n v="65540"/>
    <n v="198"/>
    <n v="792"/>
    <n v="2376276"/>
    <n v="1040937"/>
    <n v="583188"/>
    <n v="4000401"/>
    <n v="3089"/>
    <n v="4"/>
    <n v="1.1907453462958776E-2"/>
    <n v="316"/>
    <x v="189"/>
    <s v="Medium"/>
    <x v="147"/>
    <n v="105"/>
    <n v="4"/>
    <n v="3000.348484848485"/>
    <n v="720"/>
    <n v="8804"/>
    <m/>
    <m/>
    <n v="29.449838187702266"/>
    <x v="1"/>
  </r>
  <r>
    <x v="366"/>
    <x v="3"/>
    <x v="2"/>
    <x v="11"/>
    <n v="3"/>
    <x v="363"/>
    <x v="19"/>
    <x v="1"/>
    <x v="86"/>
    <x v="19"/>
    <n v="3"/>
    <n v="7331"/>
    <n v="53314"/>
    <n v="91"/>
    <n v="272"/>
    <n v="816691"/>
    <n v="1433152"/>
    <n v="728516"/>
    <n v="297836"/>
    <n v="381"/>
    <n v="9"/>
    <n v="1.0400180872710829E-2"/>
    <n v="276"/>
    <x v="101"/>
    <s v="Medium"/>
    <x v="287"/>
    <n v="92"/>
    <n v="2"/>
    <n v="3002.5404411764707"/>
    <n v="759"/>
    <n v="7331"/>
    <m/>
    <m/>
    <n v="25.242718446601941"/>
    <x v="1"/>
  </r>
  <r>
    <x v="367"/>
    <x v="4"/>
    <x v="0"/>
    <x v="12"/>
    <n v="10"/>
    <x v="364"/>
    <x v="154"/>
    <x v="2"/>
    <x v="42"/>
    <x v="154"/>
    <n v="9"/>
    <n v="2196"/>
    <n v="56151"/>
    <n v="267"/>
    <n v="2404"/>
    <n v="2403715"/>
    <n v="1560745"/>
    <n v="734163"/>
    <n v="4698623"/>
    <n v="10816"/>
    <n v="5"/>
    <n v="2.7846861104830808E-2"/>
    <n v="739"/>
    <x v="93"/>
    <s v="Low"/>
    <x v="288"/>
    <n v="233"/>
    <n v="2"/>
    <n v="999.88144758735439"/>
    <n v="315"/>
    <n v="2196"/>
    <m/>
    <m/>
    <n v="70.873786407766985"/>
    <x v="0"/>
  </r>
  <r>
    <x v="368"/>
    <x v="0"/>
    <x v="0"/>
    <x v="9"/>
    <n v="1"/>
    <x v="365"/>
    <x v="155"/>
    <x v="1"/>
    <x v="77"/>
    <x v="155"/>
    <n v="0"/>
    <n v="10602"/>
    <n v="72062"/>
    <n v="56"/>
    <n v="0"/>
    <n v="0"/>
    <n v="619399"/>
    <n v="626989"/>
    <n v="1246388"/>
    <n v="0"/>
    <n v="6"/>
    <n v="5.1247268068430173E-3"/>
    <n v="136"/>
    <x v="112"/>
    <s v="Low"/>
    <x v="289"/>
    <n v="57"/>
    <n v="3"/>
    <n v="0"/>
    <n v="889"/>
    <n v="10602"/>
    <m/>
    <m/>
    <n v="13.915857605177994"/>
    <x v="1"/>
  </r>
  <r>
    <x v="369"/>
    <x v="0"/>
    <x v="1"/>
    <x v="3"/>
    <n v="18"/>
    <x v="366"/>
    <x v="106"/>
    <x v="0"/>
    <x v="58"/>
    <x v="106"/>
    <n v="125"/>
    <n v="146"/>
    <n v="5000"/>
    <n v="169"/>
    <n v="21068"/>
    <n v="21067788"/>
    <n v="1912255"/>
    <n v="641698"/>
    <n v="23621741"/>
    <n v="37922"/>
    <n v="6"/>
    <n v="2.1177179892983646E-2"/>
    <n v="562"/>
    <x v="272"/>
    <s v="Low"/>
    <x v="168"/>
    <n v="151"/>
    <n v="2"/>
    <n v="999.98993734573764"/>
    <n v="551"/>
    <n v="146"/>
    <m/>
    <m/>
    <n v="44.336569579288025"/>
    <x v="0"/>
  </r>
  <r>
    <x v="370"/>
    <x v="3"/>
    <x v="0"/>
    <x v="15"/>
    <n v="2"/>
    <x v="367"/>
    <x v="97"/>
    <x v="1"/>
    <x v="133"/>
    <x v="97"/>
    <n v="1"/>
    <n v="7238"/>
    <n v="49805"/>
    <n v="219"/>
    <n v="219"/>
    <n v="218561"/>
    <n v="625148"/>
    <n v="187553"/>
    <n v="1031262"/>
    <n v="961"/>
    <n v="2"/>
    <n v="6.5566357675785666E-3"/>
    <n v="174"/>
    <x v="170"/>
    <s v="Low"/>
    <x v="290"/>
    <n v="63"/>
    <n v="4"/>
    <n v="997.99543378995429"/>
    <n v="859"/>
    <n v="7238"/>
    <m/>
    <m/>
    <n v="15.857605177993527"/>
    <x v="1"/>
  </r>
  <r>
    <x v="371"/>
    <x v="1"/>
    <x v="0"/>
    <x v="12"/>
    <n v="10"/>
    <x v="368"/>
    <x v="69"/>
    <x v="1"/>
    <x v="62"/>
    <x v="69"/>
    <n v="16"/>
    <n v="1556"/>
    <n v="18601"/>
    <n v="126"/>
    <n v="2010"/>
    <n v="10049938"/>
    <n v="960879"/>
    <n v="453271"/>
    <n v="11464088"/>
    <n v="4622"/>
    <n v="4"/>
    <n v="1.8878589192855528E-2"/>
    <n v="501"/>
    <x v="273"/>
    <s v="High"/>
    <x v="291"/>
    <n v="153"/>
    <n v="2"/>
    <n v="4999.9691542288556"/>
    <n v="530"/>
    <n v="1556"/>
    <m/>
    <m/>
    <n v="44.983818770226534"/>
    <x v="0"/>
  </r>
  <r>
    <x v="372"/>
    <x v="3"/>
    <x v="2"/>
    <x v="13"/>
    <n v="6"/>
    <x v="369"/>
    <x v="104"/>
    <x v="0"/>
    <x v="39"/>
    <x v="104"/>
    <n v="5"/>
    <n v="7365"/>
    <n v="60723"/>
    <n v="266"/>
    <n v="1328"/>
    <n v="3983352"/>
    <n v="540096"/>
    <n v="281913"/>
    <n v="4805361"/>
    <n v="3850"/>
    <n v="2"/>
    <n v="1.6203180345165422E-2"/>
    <n v="430"/>
    <x v="274"/>
    <s v="Medium"/>
    <x v="256"/>
    <n v="131"/>
    <n v="2"/>
    <n v="2999.5120481927711"/>
    <n v="589"/>
    <n v="7365"/>
    <m/>
    <m/>
    <n v="37.864077669902912"/>
    <x v="1"/>
  </r>
  <r>
    <x v="373"/>
    <x v="2"/>
    <x v="1"/>
    <x v="13"/>
    <n v="6"/>
    <x v="370"/>
    <x v="40"/>
    <x v="1"/>
    <x v="100"/>
    <x v="40"/>
    <n v="3"/>
    <n v="13779"/>
    <n v="74008"/>
    <n v="189"/>
    <n v="566"/>
    <n v="565916"/>
    <n v="1097621"/>
    <n v="399712"/>
    <n v="2063248"/>
    <n v="2207"/>
    <n v="5"/>
    <n v="1.5600271309066245E-2"/>
    <n v="414"/>
    <x v="169"/>
    <s v="Low"/>
    <x v="292"/>
    <n v="143"/>
    <n v="5"/>
    <n v="999.85159010600705"/>
    <n v="621"/>
    <n v="13779"/>
    <m/>
    <m/>
    <n v="41.747572815533978"/>
    <x v="1"/>
  </r>
  <r>
    <x v="374"/>
    <x v="2"/>
    <x v="1"/>
    <x v="11"/>
    <n v="3"/>
    <x v="371"/>
    <x v="156"/>
    <x v="0"/>
    <x v="40"/>
    <x v="156"/>
    <n v="1"/>
    <n v="14377"/>
    <n v="74912"/>
    <n v="252"/>
    <n v="252"/>
    <n v="755877"/>
    <n v="2017019"/>
    <n v="810565"/>
    <n v="358346"/>
    <n v="1007"/>
    <n v="7"/>
    <n v="1.3979953274549702E-2"/>
    <n v="371"/>
    <x v="48"/>
    <s v="Medium"/>
    <x v="293"/>
    <n v="103"/>
    <n v="1"/>
    <n v="2999.5119047619046"/>
    <n v="674"/>
    <n v="14377"/>
    <m/>
    <m/>
    <n v="28.802588996763756"/>
    <x v="1"/>
  </r>
  <r>
    <x v="375"/>
    <x v="0"/>
    <x v="2"/>
    <x v="15"/>
    <n v="2"/>
    <x v="372"/>
    <x v="62"/>
    <x v="0"/>
    <x v="134"/>
    <x v="62"/>
    <n v="3"/>
    <n v="8934"/>
    <n v="54801"/>
    <n v="109"/>
    <n v="328"/>
    <n v="985208"/>
    <n v="807068"/>
    <n v="658028"/>
    <n v="2450304"/>
    <n v="492"/>
    <n v="5"/>
    <n v="1.0287135428442234E-2"/>
    <n v="273"/>
    <x v="176"/>
    <s v="Medium"/>
    <x v="294"/>
    <n v="122"/>
    <n v="3"/>
    <n v="3003.6829268292681"/>
    <n v="692"/>
    <n v="8934"/>
    <m/>
    <m/>
    <n v="34.95145631067961"/>
    <x v="1"/>
  </r>
  <r>
    <x v="376"/>
    <x v="4"/>
    <x v="1"/>
    <x v="1"/>
    <n v="17"/>
    <x v="373"/>
    <x v="25"/>
    <x v="2"/>
    <x v="60"/>
    <x v="25"/>
    <n v="130"/>
    <n v="143"/>
    <n v="5000"/>
    <n v="297"/>
    <n v="38633"/>
    <n v="19316540"/>
    <n v="784558"/>
    <n v="201209"/>
    <n v="194151167"/>
    <n v="69539"/>
    <n v="2"/>
    <n v="2.7922224734343207E-2"/>
    <n v="741"/>
    <x v="72"/>
    <s v="High"/>
    <x v="295"/>
    <n v="233"/>
    <n v="3"/>
    <n v="500.00103538425697"/>
    <n v="300"/>
    <n v="143"/>
    <m/>
    <m/>
    <n v="70.873786407766985"/>
    <x v="0"/>
  </r>
  <r>
    <x v="377"/>
    <x v="4"/>
    <x v="1"/>
    <x v="18"/>
    <n v="8"/>
    <x v="374"/>
    <x v="79"/>
    <x v="2"/>
    <x v="7"/>
    <x v="79"/>
    <n v="4"/>
    <n v="13034"/>
    <n v="68641"/>
    <n v="160"/>
    <n v="641"/>
    <n v="1922243"/>
    <n v="559507"/>
    <n v="129103"/>
    <n v="2610853"/>
    <n v="2947"/>
    <n v="2"/>
    <n v="1.4432135051624086E-2"/>
    <n v="383"/>
    <x v="275"/>
    <s v="Medium"/>
    <x v="296"/>
    <n v="116"/>
    <n v="2"/>
    <n v="2998.8190327613106"/>
    <n v="694"/>
    <n v="13034"/>
    <m/>
    <m/>
    <n v="33.009708737864081"/>
    <x v="1"/>
  </r>
  <r>
    <x v="378"/>
    <x v="4"/>
    <x v="0"/>
    <x v="0"/>
    <n v="15"/>
    <x v="375"/>
    <x v="157"/>
    <x v="1"/>
    <x v="25"/>
    <x v="157"/>
    <n v="14"/>
    <n v="3122"/>
    <n v="39996"/>
    <n v="286"/>
    <n v="4000"/>
    <n v="20001979"/>
    <n v="425156"/>
    <n v="70426"/>
    <n v="20497561"/>
    <n v="15601"/>
    <n v="1"/>
    <n v="2.7432361142512622E-2"/>
    <n v="728"/>
    <x v="249"/>
    <s v="High"/>
    <x v="297"/>
    <n v="220"/>
    <n v="3"/>
    <n v="5000.4947499999998"/>
    <n v="321"/>
    <n v="3122"/>
    <m/>
    <m/>
    <n v="66.666666666666657"/>
    <x v="0"/>
  </r>
  <r>
    <x v="379"/>
    <x v="2"/>
    <x v="1"/>
    <x v="4"/>
    <n v="13"/>
    <x v="376"/>
    <x v="41"/>
    <x v="0"/>
    <x v="106"/>
    <x v="41"/>
    <n v="24"/>
    <n v="657"/>
    <n v="19763"/>
    <n v="284"/>
    <n v="6816"/>
    <n v="20446533"/>
    <n v="4238018"/>
    <n v="692316"/>
    <n v="25376867"/>
    <n v="25898"/>
    <n v="10"/>
    <n v="1.9443816414198508E-2"/>
    <n v="516"/>
    <x v="264"/>
    <s v="Medium"/>
    <x v="298"/>
    <n v="161"/>
    <n v="2"/>
    <n v="2999.7847711267605"/>
    <n v="529"/>
    <n v="657"/>
    <m/>
    <m/>
    <n v="47.572815533980581"/>
    <x v="0"/>
  </r>
  <r>
    <x v="380"/>
    <x v="2"/>
    <x v="3"/>
    <x v="2"/>
    <n v="14"/>
    <x v="377"/>
    <x v="84"/>
    <x v="0"/>
    <x v="2"/>
    <x v="84"/>
    <n v="10"/>
    <n v="700"/>
    <n v="46380"/>
    <n v="227"/>
    <n v="2270"/>
    <n v="6811497"/>
    <n v="2493969"/>
    <n v="598109"/>
    <n v="9903575"/>
    <n v="2497"/>
    <n v="9"/>
    <n v="2.6829452106413444E-2"/>
    <n v="712"/>
    <x v="276"/>
    <s v="Medium"/>
    <x v="299"/>
    <n v="226"/>
    <n v="2"/>
    <n v="3000.6594713656386"/>
    <n v="328"/>
    <n v="700"/>
    <m/>
    <m/>
    <n v="68.608414239482201"/>
    <x v="0"/>
  </r>
  <r>
    <x v="381"/>
    <x v="3"/>
    <x v="0"/>
    <x v="15"/>
    <n v="2"/>
    <x v="378"/>
    <x v="158"/>
    <x v="2"/>
    <x v="52"/>
    <x v="158"/>
    <n v="3"/>
    <n v="9895"/>
    <n v="70101"/>
    <n v="109"/>
    <n v="327"/>
    <n v="1633894"/>
    <n v="214131"/>
    <n v="67478"/>
    <n v="1915504"/>
    <n v="457"/>
    <n v="1"/>
    <n v="2.6000452181777073E-3"/>
    <n v="69"/>
    <x v="277"/>
    <s v="High"/>
    <x v="300"/>
    <n v="26"/>
    <n v="3"/>
    <n v="4996.6177370030582"/>
    <n v="940"/>
    <n v="9895"/>
    <m/>
    <m/>
    <n v="3.8834951456310676"/>
    <x v="1"/>
  </r>
  <r>
    <x v="382"/>
    <x v="4"/>
    <x v="2"/>
    <x v="8"/>
    <n v="4"/>
    <x v="379"/>
    <x v="109"/>
    <x v="1"/>
    <x v="15"/>
    <x v="109"/>
    <n v="3"/>
    <n v="7019"/>
    <n v="66642"/>
    <n v="259"/>
    <n v="777"/>
    <n v="3886779"/>
    <n v="3320047"/>
    <n v="911127"/>
    <n v="8117953"/>
    <n v="1943"/>
    <n v="10"/>
    <n v="1.1530635315396789E-2"/>
    <n v="306"/>
    <x v="278"/>
    <s v="High"/>
    <x v="13"/>
    <n v="102"/>
    <n v="5"/>
    <n v="5002.2895752895756"/>
    <n v="695"/>
    <n v="7019"/>
    <m/>
    <m/>
    <n v="28.478964401294498"/>
    <x v="1"/>
  </r>
  <r>
    <x v="383"/>
    <x v="2"/>
    <x v="0"/>
    <x v="10"/>
    <n v="19"/>
    <x v="380"/>
    <x v="113"/>
    <x v="2"/>
    <x v="135"/>
    <x v="113"/>
    <n v="144"/>
    <n v="128"/>
    <n v="5000"/>
    <n v="150"/>
    <n v="21618"/>
    <n v="2161823"/>
    <n v="2206526"/>
    <n v="1259122"/>
    <n v="25083877"/>
    <n v="101605"/>
    <n v="9"/>
    <n v="3.7304996608636669E-2"/>
    <n v="990"/>
    <x v="279"/>
    <s v="Low"/>
    <x v="301"/>
    <n v="290"/>
    <n v="1"/>
    <n v="100.00106392820797"/>
    <n v="59"/>
    <n v="128"/>
    <m/>
    <m/>
    <n v="89.320388349514573"/>
    <x v="0"/>
  </r>
  <r>
    <x v="384"/>
    <x v="1"/>
    <x v="0"/>
    <x v="9"/>
    <n v="1"/>
    <x v="381"/>
    <x v="9"/>
    <x v="2"/>
    <x v="80"/>
    <x v="9"/>
    <n v="0"/>
    <n v="10696"/>
    <n v="80102"/>
    <n v="177"/>
    <n v="0"/>
    <n v="0"/>
    <n v="3203373"/>
    <n v="717103"/>
    <n v="3920477"/>
    <n v="0"/>
    <n v="10"/>
    <n v="7.1595448036777453E-3"/>
    <n v="190"/>
    <x v="80"/>
    <s v="High"/>
    <x v="302"/>
    <n v="63"/>
    <n v="4"/>
    <n v="0"/>
    <n v="825"/>
    <n v="10696"/>
    <m/>
    <m/>
    <n v="15.857605177993527"/>
    <x v="1"/>
  </r>
  <r>
    <x v="385"/>
    <x v="1"/>
    <x v="0"/>
    <x v="16"/>
    <n v="11"/>
    <x v="382"/>
    <x v="159"/>
    <x v="1"/>
    <x v="135"/>
    <x v="159"/>
    <n v="10"/>
    <n v="130"/>
    <n v="47109"/>
    <n v="186"/>
    <n v="1856"/>
    <n v="1855786"/>
    <n v="1694213"/>
    <n v="494561"/>
    <n v="4044561"/>
    <n v="8536"/>
    <n v="9"/>
    <n v="2.5096088627628306E-2"/>
    <n v="666"/>
    <x v="77"/>
    <s v="Low"/>
    <x v="303"/>
    <n v="194"/>
    <n v="2"/>
    <n v="999.88469827586209"/>
    <n v="430"/>
    <n v="130"/>
    <m/>
    <m/>
    <n v="58.252427184466015"/>
    <x v="0"/>
  </r>
  <r>
    <x v="386"/>
    <x v="1"/>
    <x v="3"/>
    <x v="5"/>
    <n v="5"/>
    <x v="383"/>
    <x v="119"/>
    <x v="2"/>
    <x v="41"/>
    <x v="119"/>
    <n v="4"/>
    <n v="6523"/>
    <n v="48670"/>
    <n v="213"/>
    <n v="853"/>
    <n v="2559993"/>
    <n v="2109763"/>
    <n v="403432"/>
    <n v="5073188"/>
    <n v="1877"/>
    <n v="6"/>
    <n v="7.2725902479463412E-3"/>
    <n v="193"/>
    <x v="155"/>
    <s v="Medium"/>
    <x v="304"/>
    <n v="58"/>
    <n v="1"/>
    <n v="3001.1641266119577"/>
    <n v="837"/>
    <n v="6523"/>
    <m/>
    <m/>
    <n v="14.239482200647249"/>
    <x v="1"/>
  </r>
  <r>
    <x v="387"/>
    <x v="4"/>
    <x v="1"/>
    <x v="14"/>
    <n v="16"/>
    <x v="384"/>
    <x v="23"/>
    <x v="0"/>
    <x v="136"/>
    <x v="23"/>
    <n v="41"/>
    <n v="1328"/>
    <n v="15523"/>
    <n v="107"/>
    <n v="4383"/>
    <n v="4382711"/>
    <n v="1240684"/>
    <n v="423921"/>
    <n v="6047315"/>
    <n v="21475"/>
    <n v="6"/>
    <n v="2.5058406812872108E-2"/>
    <n v="665"/>
    <x v="280"/>
    <s v="Low"/>
    <x v="43"/>
    <n v="195"/>
    <n v="3"/>
    <n v="999.93406342687661"/>
    <n v="419"/>
    <n v="1328"/>
    <m/>
    <m/>
    <n v="58.576051779935277"/>
    <x v="0"/>
  </r>
  <r>
    <x v="388"/>
    <x v="3"/>
    <x v="1"/>
    <x v="3"/>
    <n v="18"/>
    <x v="385"/>
    <x v="71"/>
    <x v="1"/>
    <x v="46"/>
    <x v="71"/>
    <n v="17"/>
    <n v="3343"/>
    <n v="38150"/>
    <n v="138"/>
    <n v="2352"/>
    <n v="7056287"/>
    <n v="375247"/>
    <n v="257783"/>
    <n v="7689317"/>
    <n v="10584"/>
    <n v="2"/>
    <n v="2.8638179214710981E-2"/>
    <n v="760"/>
    <x v="105"/>
    <s v="Medium"/>
    <x v="305"/>
    <n v="227"/>
    <n v="2"/>
    <n v="3000.1220238095239"/>
    <n v="312"/>
    <n v="3343"/>
    <m/>
    <m/>
    <n v="68.932038834951456"/>
    <x v="0"/>
  </r>
  <r>
    <x v="389"/>
    <x v="3"/>
    <x v="2"/>
    <x v="5"/>
    <n v="5"/>
    <x v="386"/>
    <x v="49"/>
    <x v="0"/>
    <x v="3"/>
    <x v="49"/>
    <n v="4"/>
    <n v="12139"/>
    <n v="75286"/>
    <n v="176"/>
    <n v="702"/>
    <n v="2107039"/>
    <n v="2089908"/>
    <n v="881208"/>
    <n v="5078154"/>
    <n v="1615"/>
    <n v="7"/>
    <n v="7.9885447283141158E-3"/>
    <n v="212"/>
    <x v="25"/>
    <s v="Medium"/>
    <x v="306"/>
    <n v="66"/>
    <n v="3"/>
    <n v="3001.4800569800568"/>
    <n v="811"/>
    <n v="12139"/>
    <m/>
    <m/>
    <n v="16.828478964401295"/>
    <x v="1"/>
  </r>
  <r>
    <x v="390"/>
    <x v="3"/>
    <x v="0"/>
    <x v="1"/>
    <n v="17"/>
    <x v="387"/>
    <x v="62"/>
    <x v="0"/>
    <x v="37"/>
    <x v="62"/>
    <n v="42"/>
    <n v="545"/>
    <n v="17988"/>
    <n v="291"/>
    <n v="12234"/>
    <n v="3670288"/>
    <n v="3944622"/>
    <n v="858243"/>
    <n v="41505745"/>
    <n v="34256"/>
    <n v="7"/>
    <n v="2.3136634260305978E-2"/>
    <n v="614"/>
    <x v="281"/>
    <s v="Medium"/>
    <x v="307"/>
    <n v="170"/>
    <n v="2"/>
    <n v="300.00719306849766"/>
    <n v="498"/>
    <n v="545"/>
    <m/>
    <m/>
    <n v="50.485436893203882"/>
    <x v="0"/>
  </r>
  <r>
    <x v="391"/>
    <x v="4"/>
    <x v="3"/>
    <x v="11"/>
    <n v="3"/>
    <x v="388"/>
    <x v="78"/>
    <x v="0"/>
    <x v="75"/>
    <x v="78"/>
    <n v="1"/>
    <n v="9268"/>
    <n v="84108"/>
    <n v="206"/>
    <n v="206"/>
    <n v="618763"/>
    <n v="320047"/>
    <n v="85656"/>
    <n v="1024466"/>
    <n v="618"/>
    <n v="1"/>
    <n v="4.8232722887934284E-3"/>
    <n v="128"/>
    <x v="282"/>
    <s v="Medium"/>
    <x v="308"/>
    <n v="48"/>
    <n v="3"/>
    <n v="3003.7038834951454"/>
    <n v="903"/>
    <n v="9268"/>
    <m/>
    <m/>
    <n v="11.003236245954692"/>
    <x v="1"/>
  </r>
  <r>
    <x v="392"/>
    <x v="2"/>
    <x v="2"/>
    <x v="8"/>
    <n v="4"/>
    <x v="389"/>
    <x v="160"/>
    <x v="2"/>
    <x v="42"/>
    <x v="160"/>
    <n v="2"/>
    <n v="11950"/>
    <n v="70260"/>
    <n v="92"/>
    <n v="185"/>
    <n v="184526"/>
    <n v="717921"/>
    <n v="566831"/>
    <n v="1469278"/>
    <n v="442"/>
    <n v="4"/>
    <n v="1.6919134825533196E-2"/>
    <n v="449"/>
    <x v="283"/>
    <s v="Low"/>
    <x v="309"/>
    <n v="151"/>
    <n v="1"/>
    <n v="997.43783783783783"/>
    <n v="575"/>
    <n v="11950"/>
    <m/>
    <m/>
    <n v="44.336569579288025"/>
    <x v="1"/>
  </r>
  <r>
    <x v="393"/>
    <x v="1"/>
    <x v="3"/>
    <x v="2"/>
    <n v="14"/>
    <x v="390"/>
    <x v="138"/>
    <x v="2"/>
    <x v="128"/>
    <x v="138"/>
    <n v="16"/>
    <n v="2379"/>
    <n v="29544"/>
    <n v="142"/>
    <n v="2265"/>
    <n v="11324914"/>
    <n v="245575"/>
    <n v="821533"/>
    <n v="14602196"/>
    <n v="6115"/>
    <n v="10"/>
    <n v="1.9255407340417516E-2"/>
    <n v="511"/>
    <x v="28"/>
    <s v="High"/>
    <x v="168"/>
    <n v="154"/>
    <n v="5"/>
    <n v="4999.962030905077"/>
    <n v="551"/>
    <n v="2379"/>
    <m/>
    <m/>
    <n v="45.307443365695796"/>
    <x v="0"/>
  </r>
  <r>
    <x v="394"/>
    <x v="2"/>
    <x v="0"/>
    <x v="17"/>
    <n v="9"/>
    <x v="391"/>
    <x v="119"/>
    <x v="0"/>
    <x v="109"/>
    <x v="119"/>
    <n v="9"/>
    <n v="5305"/>
    <n v="40476"/>
    <n v="285"/>
    <n v="2564"/>
    <n v="7691796"/>
    <n v="317687"/>
    <n v="108813"/>
    <n v="8118296"/>
    <n v="11794"/>
    <n v="1"/>
    <n v="1.3263998794181928E-2"/>
    <n v="352"/>
    <x v="170"/>
    <s v="Medium"/>
    <x v="272"/>
    <n v="122"/>
    <n v="4"/>
    <n v="2999.9204368174728"/>
    <n v="671"/>
    <n v="5305"/>
    <m/>
    <m/>
    <n v="34.95145631067961"/>
    <x v="1"/>
  </r>
  <r>
    <x v="395"/>
    <x v="1"/>
    <x v="2"/>
    <x v="3"/>
    <n v="18"/>
    <x v="392"/>
    <x v="103"/>
    <x v="2"/>
    <x v="137"/>
    <x v="103"/>
    <n v="75"/>
    <n v="917"/>
    <n v="11166"/>
    <n v="135"/>
    <n v="10098"/>
    <n v="10098193"/>
    <n v="1833382"/>
    <n v="60840"/>
    <n v="12539976"/>
    <n v="38373"/>
    <n v="10"/>
    <n v="2.916572462129776E-2"/>
    <n v="774"/>
    <x v="284"/>
    <s v="Low"/>
    <x v="310"/>
    <n v="227"/>
    <n v="3"/>
    <n v="1000.0191126955833"/>
    <n v="299"/>
    <n v="917"/>
    <m/>
    <m/>
    <n v="68.932038834951456"/>
    <x v="0"/>
  </r>
  <r>
    <x v="396"/>
    <x v="4"/>
    <x v="0"/>
    <x v="3"/>
    <n v="18"/>
    <x v="393"/>
    <x v="61"/>
    <x v="0"/>
    <x v="133"/>
    <x v="61"/>
    <n v="125"/>
    <n v="280"/>
    <n v="5000"/>
    <n v="269"/>
    <n v="33682"/>
    <n v="33681642"/>
    <n v="2592944"/>
    <n v="996503"/>
    <n v="37271088"/>
    <n v="80835"/>
    <n v="8"/>
    <n v="3.1577360765694479E-2"/>
    <n v="838"/>
    <x v="285"/>
    <s v="Low"/>
    <x v="30"/>
    <n v="247"/>
    <n v="4"/>
    <n v="999.98937117748358"/>
    <n v="251"/>
    <n v="280"/>
    <m/>
    <m/>
    <n v="75.404530744336569"/>
    <x v="0"/>
  </r>
  <r>
    <x v="397"/>
    <x v="4"/>
    <x v="1"/>
    <x v="7"/>
    <n v="12"/>
    <x v="394"/>
    <x v="69"/>
    <x v="0"/>
    <x v="27"/>
    <x v="69"/>
    <n v="18"/>
    <n v="470"/>
    <n v="28477"/>
    <n v="205"/>
    <n v="3683"/>
    <n v="3683412"/>
    <n v="1493809"/>
    <n v="38967"/>
    <n v="5566891"/>
    <n v="9576"/>
    <n v="5"/>
    <n v="2.0461225412615872E-2"/>
    <n v="543"/>
    <x v="89"/>
    <s v="Low"/>
    <x v="4"/>
    <n v="160"/>
    <n v="2"/>
    <n v="1000.111865327179"/>
    <n v="509"/>
    <n v="470"/>
    <m/>
    <m/>
    <n v="47.249190938511326"/>
    <x v="0"/>
  </r>
  <r>
    <x v="398"/>
    <x v="4"/>
    <x v="2"/>
    <x v="15"/>
    <n v="2"/>
    <x v="395"/>
    <x v="11"/>
    <x v="1"/>
    <x v="138"/>
    <x v="11"/>
    <n v="1"/>
    <n v="12915"/>
    <n v="73161"/>
    <n v="56"/>
    <n v="56"/>
    <n v="166779"/>
    <n v="69871"/>
    <n v="59252"/>
    <n v="295902"/>
    <n v="183"/>
    <n v="1"/>
    <n v="2.1101816263471248E-3"/>
    <n v="56"/>
    <x v="286"/>
    <s v="Medium"/>
    <x v="311"/>
    <n v="14"/>
    <n v="3"/>
    <n v="2978.1964285714284"/>
    <n v="977"/>
    <n v="12915"/>
    <m/>
    <m/>
    <n v="0"/>
    <x v="1"/>
  </r>
  <r>
    <x v="399"/>
    <x v="2"/>
    <x v="1"/>
    <x v="0"/>
    <n v="15"/>
    <x v="396"/>
    <x v="4"/>
    <x v="0"/>
    <x v="86"/>
    <x v="4"/>
    <n v="119"/>
    <n v="462"/>
    <n v="5000"/>
    <n v="111"/>
    <n v="13204"/>
    <n v="39610903"/>
    <n v="1281727"/>
    <n v="413293"/>
    <n v="41305923"/>
    <n v="50173"/>
    <n v="7"/>
    <n v="2.5096088627628306E-2"/>
    <n v="666"/>
    <x v="287"/>
    <s v="Medium"/>
    <x v="192"/>
    <n v="216"/>
    <n v="5"/>
    <n v="2999.9169191154197"/>
    <n v="374"/>
    <n v="462"/>
    <m/>
    <m/>
    <n v="65.372168284789637"/>
    <x v="0"/>
  </r>
  <r>
    <x v="400"/>
    <x v="2"/>
    <x v="1"/>
    <x v="3"/>
    <n v="18"/>
    <x v="107"/>
    <x v="94"/>
    <x v="0"/>
    <x v="86"/>
    <x v="94"/>
    <n v="152"/>
    <n v="453"/>
    <n v="5000"/>
    <n v="144"/>
    <n v="21850"/>
    <n v="6555038"/>
    <n v="1809704"/>
    <n v="84506"/>
    <n v="68205145"/>
    <n v="80845"/>
    <n v="7"/>
    <n v="2.2684452483231591E-2"/>
    <n v="602"/>
    <x v="87"/>
    <s v="Medium"/>
    <x v="184"/>
    <n v="171"/>
    <n v="2"/>
    <n v="300.00173913043477"/>
    <n v="461"/>
    <n v="453"/>
    <m/>
    <m/>
    <n v="50.809061488673137"/>
    <x v="0"/>
  </r>
  <r>
    <x v="401"/>
    <x v="0"/>
    <x v="2"/>
    <x v="2"/>
    <n v="14"/>
    <x v="397"/>
    <x v="54"/>
    <x v="1"/>
    <x v="71"/>
    <x v="54"/>
    <n v="38"/>
    <n v="767"/>
    <n v="11507"/>
    <n v="91"/>
    <n v="3453"/>
    <n v="3453105"/>
    <n v="1494116"/>
    <n v="1150724"/>
    <n v="6097945"/>
    <n v="4143"/>
    <n v="10"/>
    <n v="2.5585952219458891E-2"/>
    <n v="679"/>
    <x v="35"/>
    <s v="Low"/>
    <x v="312"/>
    <n v="207"/>
    <n v="2"/>
    <n v="1000.0304083405734"/>
    <n v="398"/>
    <n v="767"/>
    <m/>
    <m/>
    <n v="62.459546925566343"/>
    <x v="0"/>
  </r>
  <r>
    <x v="402"/>
    <x v="1"/>
    <x v="2"/>
    <x v="2"/>
    <n v="14"/>
    <x v="398"/>
    <x v="161"/>
    <x v="2"/>
    <x v="74"/>
    <x v="161"/>
    <n v="120"/>
    <n v="471"/>
    <n v="5000"/>
    <n v="110"/>
    <n v="13214"/>
    <n v="3964096"/>
    <n v="1275611"/>
    <n v="744973"/>
    <n v="41661544"/>
    <n v="25105"/>
    <n v="9"/>
    <n v="2.2684452483231591E-2"/>
    <n v="602"/>
    <x v="288"/>
    <s v="Medium"/>
    <x v="313"/>
    <n v="199"/>
    <n v="3"/>
    <n v="299.99212955955807"/>
    <n v="427"/>
    <n v="471"/>
    <m/>
    <m/>
    <n v="59.870550161812297"/>
    <x v="0"/>
  </r>
  <r>
    <x v="403"/>
    <x v="0"/>
    <x v="2"/>
    <x v="10"/>
    <n v="19"/>
    <x v="399"/>
    <x v="93"/>
    <x v="1"/>
    <x v="80"/>
    <x v="93"/>
    <n v="28"/>
    <n v="2486"/>
    <n v="33593"/>
    <n v="302"/>
    <n v="8465"/>
    <n v="42327345"/>
    <n v="1671209"/>
    <n v="300263"/>
    <n v="44298817"/>
    <n v="12698"/>
    <n v="3"/>
    <n v="2.9693270027884543E-2"/>
    <n v="788"/>
    <x v="144"/>
    <s v="High"/>
    <x v="314"/>
    <n v="242"/>
    <n v="5"/>
    <n v="5000.2770230360311"/>
    <n v="292"/>
    <n v="2486"/>
    <m/>
    <m/>
    <n v="73.786407766990294"/>
    <x v="0"/>
  </r>
  <r>
    <x v="404"/>
    <x v="4"/>
    <x v="2"/>
    <x v="18"/>
    <n v="8"/>
    <x v="400"/>
    <x v="52"/>
    <x v="2"/>
    <x v="132"/>
    <x v="52"/>
    <n v="13"/>
    <n v="3625"/>
    <n v="29149"/>
    <n v="116"/>
    <n v="1511"/>
    <n v="7556027"/>
    <n v="209693"/>
    <n v="100889"/>
    <n v="7866608"/>
    <n v="1511"/>
    <n v="1"/>
    <n v="1.5901725827115833E-2"/>
    <n v="422"/>
    <x v="289"/>
    <s v="High"/>
    <x v="315"/>
    <n v="133"/>
    <n v="4"/>
    <n v="5000.6796823295826"/>
    <n v="618"/>
    <n v="3625"/>
    <m/>
    <m/>
    <n v="38.511326860841422"/>
    <x v="0"/>
  </r>
  <r>
    <x v="405"/>
    <x v="4"/>
    <x v="1"/>
    <x v="9"/>
    <n v="1"/>
    <x v="401"/>
    <x v="151"/>
    <x v="0"/>
    <x v="134"/>
    <x v="151"/>
    <n v="2"/>
    <n v="10616"/>
    <n v="88398"/>
    <n v="234"/>
    <n v="469"/>
    <n v="1406247"/>
    <n v="1516162"/>
    <n v="586026"/>
    <n v="3508436"/>
    <n v="1546"/>
    <n v="5"/>
    <n v="3.4667269575702764E-3"/>
    <n v="92"/>
    <x v="184"/>
    <s v="Medium"/>
    <x v="316"/>
    <n v="53"/>
    <n v="4"/>
    <n v="2998.3944562899787"/>
    <n v="900"/>
    <n v="10616"/>
    <m/>
    <m/>
    <n v="12.621359223300971"/>
    <x v="1"/>
  </r>
  <r>
    <x v="406"/>
    <x v="2"/>
    <x v="3"/>
    <x v="16"/>
    <n v="11"/>
    <x v="402"/>
    <x v="82"/>
    <x v="0"/>
    <x v="17"/>
    <x v="82"/>
    <n v="22"/>
    <n v="2018"/>
    <n v="24409"/>
    <n v="155"/>
    <n v="3401"/>
    <n v="10202876"/>
    <n v="1195538"/>
    <n v="489414"/>
    <n v="11887828"/>
    <n v="10202"/>
    <n v="4"/>
    <n v="1.8878589192855528E-2"/>
    <n v="501"/>
    <x v="273"/>
    <s v="Medium"/>
    <x v="8"/>
    <n v="155"/>
    <n v="5"/>
    <n v="2999.9635401352543"/>
    <n v="522"/>
    <n v="2018"/>
    <m/>
    <m/>
    <n v="45.631067961165051"/>
    <x v="0"/>
  </r>
  <r>
    <x v="407"/>
    <x v="2"/>
    <x v="0"/>
    <x v="5"/>
    <n v="5"/>
    <x v="403"/>
    <x v="4"/>
    <x v="1"/>
    <x v="73"/>
    <x v="4"/>
    <n v="5"/>
    <n v="5512"/>
    <n v="45444"/>
    <n v="254"/>
    <n v="1271"/>
    <n v="3812458"/>
    <n v="802682"/>
    <n v="16127"/>
    <n v="477641"/>
    <n v="2541"/>
    <n v="3"/>
    <n v="1.3979953274549702E-2"/>
    <n v="371"/>
    <x v="290"/>
    <s v="Medium"/>
    <x v="317"/>
    <n v="132"/>
    <n v="3"/>
    <n v="2999.5735641227379"/>
    <n v="616"/>
    <n v="5512"/>
    <m/>
    <m/>
    <n v="38.187702265372167"/>
    <x v="1"/>
  </r>
  <r>
    <x v="408"/>
    <x v="0"/>
    <x v="2"/>
    <x v="2"/>
    <n v="14"/>
    <x v="404"/>
    <x v="63"/>
    <x v="0"/>
    <x v="28"/>
    <x v="63"/>
    <n v="18"/>
    <n v="1538"/>
    <n v="30109"/>
    <n v="230"/>
    <n v="4136"/>
    <n v="4136295"/>
    <n v="3005115"/>
    <n v="639892"/>
    <n v="7781301"/>
    <n v="17372"/>
    <n v="7"/>
    <n v="2.4078679629210942E-2"/>
    <n v="639"/>
    <x v="291"/>
    <s v="Low"/>
    <x v="318"/>
    <n v="212"/>
    <n v="4"/>
    <n v="1000.0713249516441"/>
    <n v="378"/>
    <n v="1538"/>
    <m/>
    <m/>
    <n v="64.077669902912632"/>
    <x v="0"/>
  </r>
  <r>
    <x v="409"/>
    <x v="2"/>
    <x v="0"/>
    <x v="6"/>
    <n v="7"/>
    <x v="405"/>
    <x v="74"/>
    <x v="0"/>
    <x v="61"/>
    <x v="74"/>
    <n v="4"/>
    <n v="9039"/>
    <n v="67609"/>
    <n v="265"/>
    <n v="1060"/>
    <n v="106042"/>
    <n v="641055"/>
    <n v="269696"/>
    <n v="1971171"/>
    <n v="2757"/>
    <n v="2"/>
    <n v="1.7861180194438164E-2"/>
    <n v="474"/>
    <x v="194"/>
    <s v="Low"/>
    <x v="232"/>
    <n v="144"/>
    <n v="5"/>
    <n v="100.03962264150944"/>
    <n v="561"/>
    <n v="9039"/>
    <m/>
    <m/>
    <n v="42.071197411003233"/>
    <x v="1"/>
  </r>
  <r>
    <x v="410"/>
    <x v="2"/>
    <x v="0"/>
    <x v="3"/>
    <n v="18"/>
    <x v="406"/>
    <x v="79"/>
    <x v="1"/>
    <x v="64"/>
    <x v="79"/>
    <n v="103"/>
    <n v="555"/>
    <n v="5829"/>
    <n v="243"/>
    <n v="25071"/>
    <n v="125353547"/>
    <n v="3464403"/>
    <n v="1302993"/>
    <n v="130120943"/>
    <n v="35098"/>
    <n v="9"/>
    <n v="2.837440651141759E-2"/>
    <n v="753"/>
    <x v="292"/>
    <s v="High"/>
    <x v="86"/>
    <n v="225"/>
    <n v="5"/>
    <n v="4999.9420445933547"/>
    <n v="327"/>
    <n v="555"/>
    <m/>
    <m/>
    <n v="68.284789644012946"/>
    <x v="0"/>
  </r>
  <r>
    <x v="411"/>
    <x v="1"/>
    <x v="1"/>
    <x v="16"/>
    <n v="11"/>
    <x v="407"/>
    <x v="134"/>
    <x v="0"/>
    <x v="24"/>
    <x v="134"/>
    <n v="12"/>
    <n v="5992"/>
    <n v="48605"/>
    <n v="134"/>
    <n v="1603"/>
    <n v="4807575"/>
    <n v="1541248"/>
    <n v="859088"/>
    <n v="7207911"/>
    <n v="6730"/>
    <n v="7"/>
    <n v="1.8464089230537342E-2"/>
    <n v="490"/>
    <x v="293"/>
    <s v="Medium"/>
    <x v="126"/>
    <n v="142"/>
    <n v="2"/>
    <n v="2999.1110417966315"/>
    <n v="577"/>
    <n v="5992"/>
    <m/>
    <m/>
    <n v="41.42394822006473"/>
    <x v="1"/>
  </r>
  <r>
    <x v="412"/>
    <x v="3"/>
    <x v="3"/>
    <x v="7"/>
    <n v="12"/>
    <x v="408"/>
    <x v="74"/>
    <x v="1"/>
    <x v="98"/>
    <x v="74"/>
    <n v="14"/>
    <n v="1331"/>
    <n v="43407"/>
    <n v="275"/>
    <n v="3857"/>
    <n v="11570657"/>
    <n v="3852711"/>
    <n v="566622"/>
    <n v="1598999"/>
    <n v="8099"/>
    <n v="8"/>
    <n v="2.2872861557012587E-2"/>
    <n v="607"/>
    <x v="294"/>
    <s v="Medium"/>
    <x v="97"/>
    <n v="173"/>
    <n v="5"/>
    <n v="2999.9110707803993"/>
    <n v="464"/>
    <n v="1331"/>
    <m/>
    <m/>
    <n v="51.456310679611647"/>
    <x v="0"/>
  </r>
  <r>
    <x v="413"/>
    <x v="3"/>
    <x v="2"/>
    <x v="17"/>
    <n v="9"/>
    <x v="409"/>
    <x v="157"/>
    <x v="1"/>
    <x v="46"/>
    <x v="157"/>
    <n v="9"/>
    <n v="5950"/>
    <n v="49763"/>
    <n v="176"/>
    <n v="1585"/>
    <n v="4755386"/>
    <n v="1863826"/>
    <n v="762274"/>
    <n v="7381487"/>
    <n v="2219"/>
    <n v="10"/>
    <n v="1.8765543748586931E-2"/>
    <n v="498"/>
    <x v="295"/>
    <s v="Medium"/>
    <x v="319"/>
    <n v="150"/>
    <n v="4"/>
    <n v="3000.2435331230286"/>
    <n v="556"/>
    <n v="5950"/>
    <m/>
    <m/>
    <n v="44.01294498381877"/>
    <x v="1"/>
  </r>
  <r>
    <x v="414"/>
    <x v="2"/>
    <x v="1"/>
    <x v="18"/>
    <n v="8"/>
    <x v="410"/>
    <x v="19"/>
    <x v="2"/>
    <x v="36"/>
    <x v="19"/>
    <n v="9"/>
    <n v="6970"/>
    <n v="41321"/>
    <n v="85"/>
    <n v="767"/>
    <n v="767189"/>
    <n v="612834"/>
    <n v="386402"/>
    <n v="1766425"/>
    <n v="3298"/>
    <n v="6"/>
    <n v="1.5336498605772854E-2"/>
    <n v="407"/>
    <x v="113"/>
    <s v="Low"/>
    <x v="320"/>
    <n v="122"/>
    <n v="3"/>
    <n v="1000.2464146023468"/>
    <n v="665"/>
    <n v="6970"/>
    <m/>
    <m/>
    <n v="34.95145631067961"/>
    <x v="1"/>
  </r>
  <r>
    <x v="415"/>
    <x v="4"/>
    <x v="3"/>
    <x v="18"/>
    <n v="8"/>
    <x v="411"/>
    <x v="91"/>
    <x v="0"/>
    <x v="59"/>
    <x v="91"/>
    <n v="7"/>
    <n v="989"/>
    <n v="42492"/>
    <n v="155"/>
    <n v="1083"/>
    <n v="1082728"/>
    <n v="1332184"/>
    <n v="829641"/>
    <n v="3244553"/>
    <n v="4222"/>
    <n v="7"/>
    <n v="2.411636144396714E-2"/>
    <n v="640"/>
    <x v="296"/>
    <s v="Low"/>
    <x v="321"/>
    <n v="197"/>
    <n v="1"/>
    <n v="999.74884579870729"/>
    <n v="420"/>
    <n v="989"/>
    <m/>
    <m/>
    <n v="59.22330097087378"/>
    <x v="0"/>
  </r>
  <r>
    <x v="416"/>
    <x v="3"/>
    <x v="2"/>
    <x v="12"/>
    <n v="10"/>
    <x v="412"/>
    <x v="68"/>
    <x v="2"/>
    <x v="72"/>
    <x v="68"/>
    <n v="27"/>
    <n v="2695"/>
    <n v="18582"/>
    <n v="283"/>
    <n v="7646"/>
    <n v="38227649"/>
    <n v="632633"/>
    <n v="205636"/>
    <n v="39065917"/>
    <n v="22936"/>
    <n v="2"/>
    <n v="1.5374180420529052E-2"/>
    <n v="408"/>
    <x v="111"/>
    <s v="High"/>
    <x v="322"/>
    <n v="124"/>
    <n v="4"/>
    <n v="4999.6925189641643"/>
    <n v="645"/>
    <n v="2695"/>
    <m/>
    <m/>
    <n v="35.59870550161812"/>
    <x v="0"/>
  </r>
  <r>
    <x v="417"/>
    <x v="4"/>
    <x v="2"/>
    <x v="3"/>
    <n v="18"/>
    <x v="413"/>
    <x v="42"/>
    <x v="0"/>
    <x v="43"/>
    <x v="42"/>
    <n v="15"/>
    <n v="2839"/>
    <n v="38173"/>
    <n v="194"/>
    <n v="2916"/>
    <n v="8747729"/>
    <n v="1450293"/>
    <n v="84419"/>
    <n v="11042213"/>
    <n v="2915"/>
    <n v="7"/>
    <n v="2.4945361368603512E-2"/>
    <n v="662"/>
    <x v="18"/>
    <s v="Medium"/>
    <x v="323"/>
    <n v="184"/>
    <n v="1"/>
    <n v="2999.9070644718795"/>
    <n v="426"/>
    <n v="2839"/>
    <m/>
    <m/>
    <n v="55.016181229773466"/>
    <x v="0"/>
  </r>
  <r>
    <x v="418"/>
    <x v="3"/>
    <x v="1"/>
    <x v="5"/>
    <n v="5"/>
    <x v="414"/>
    <x v="100"/>
    <x v="2"/>
    <x v="57"/>
    <x v="100"/>
    <n v="4"/>
    <n v="6676"/>
    <n v="57101"/>
    <n v="149"/>
    <n v="598"/>
    <n v="1792556"/>
    <n v="1729952"/>
    <n v="953655"/>
    <n v="4476163"/>
    <n v="1314"/>
    <n v="9"/>
    <n v="6.1798176200165804E-3"/>
    <n v="164"/>
    <x v="72"/>
    <s v="Medium"/>
    <x v="324"/>
    <n v="62"/>
    <n v="4"/>
    <n v="2997.5852842809363"/>
    <n v="863"/>
    <n v="6676"/>
    <m/>
    <m/>
    <n v="15.53398058252427"/>
    <x v="1"/>
  </r>
  <r>
    <x v="419"/>
    <x v="4"/>
    <x v="3"/>
    <x v="5"/>
    <n v="5"/>
    <x v="415"/>
    <x v="67"/>
    <x v="2"/>
    <x v="114"/>
    <x v="67"/>
    <n v="5"/>
    <n v="14307"/>
    <n v="71751"/>
    <n v="96"/>
    <n v="481"/>
    <n v="481192"/>
    <n v="235912"/>
    <n v="14236"/>
    <n v="859464"/>
    <n v="529"/>
    <n v="2"/>
    <n v="9.0059537267314794E-3"/>
    <n v="239"/>
    <x v="103"/>
    <s v="Low"/>
    <x v="325"/>
    <n v="74"/>
    <n v="1"/>
    <n v="1000.3991683991684"/>
    <n v="783"/>
    <n v="14307"/>
    <m/>
    <m/>
    <n v="19.417475728155338"/>
    <x v="1"/>
  </r>
  <r>
    <x v="420"/>
    <x v="1"/>
    <x v="1"/>
    <x v="6"/>
    <n v="7"/>
    <x v="416"/>
    <x v="118"/>
    <x v="2"/>
    <x v="127"/>
    <x v="118"/>
    <n v="6"/>
    <n v="8695"/>
    <n v="59336"/>
    <n v="259"/>
    <n v="1553"/>
    <n v="7762874"/>
    <n v="4319562"/>
    <n v="1388272"/>
    <n v="13470707"/>
    <n v="7452"/>
    <n v="10"/>
    <n v="1.2585726128570352E-2"/>
    <n v="334"/>
    <x v="297"/>
    <s v="High"/>
    <x v="127"/>
    <n v="104"/>
    <n v="1"/>
    <n v="4998.6310367031556"/>
    <n v="691"/>
    <n v="8695"/>
    <m/>
    <m/>
    <n v="29.126213592233007"/>
    <x v="1"/>
  </r>
  <r>
    <x v="421"/>
    <x v="2"/>
    <x v="2"/>
    <x v="8"/>
    <n v="4"/>
    <x v="417"/>
    <x v="22"/>
    <x v="1"/>
    <x v="85"/>
    <x v="22"/>
    <n v="4"/>
    <n v="7695"/>
    <n v="51938"/>
    <n v="255"/>
    <n v="1022"/>
    <n v="5108758"/>
    <n v="292332"/>
    <n v="94207"/>
    <n v="5495298"/>
    <n v="4291"/>
    <n v="1"/>
    <n v="8.7798628381942877E-3"/>
    <n v="233"/>
    <x v="298"/>
    <s v="High"/>
    <x v="326"/>
    <n v="86"/>
    <n v="1"/>
    <n v="4998.7847358121335"/>
    <n v="773"/>
    <n v="7695"/>
    <m/>
    <m/>
    <n v="23.300970873786408"/>
    <x v="1"/>
  </r>
  <r>
    <x v="422"/>
    <x v="3"/>
    <x v="0"/>
    <x v="5"/>
    <n v="5"/>
    <x v="418"/>
    <x v="162"/>
    <x v="1"/>
    <x v="104"/>
    <x v="162"/>
    <n v="2"/>
    <n v="3079"/>
    <n v="67956"/>
    <n v="255"/>
    <n v="510"/>
    <n v="510277"/>
    <n v="1510181"/>
    <n v="538468"/>
    <n v="2558927"/>
    <n v="714"/>
    <n v="5"/>
    <n v="2.4606225035797725E-2"/>
    <n v="653"/>
    <x v="299"/>
    <s v="Low"/>
    <x v="327"/>
    <n v="197"/>
    <n v="1"/>
    <n v="1000.5431372549019"/>
    <n v="386"/>
    <n v="3079"/>
    <m/>
    <m/>
    <n v="59.22330097087378"/>
    <x v="0"/>
  </r>
  <r>
    <x v="423"/>
    <x v="0"/>
    <x v="1"/>
    <x v="13"/>
    <n v="6"/>
    <x v="419"/>
    <x v="163"/>
    <x v="2"/>
    <x v="139"/>
    <x v="163"/>
    <n v="5"/>
    <n v="5992"/>
    <n v="49133"/>
    <n v="244"/>
    <n v="1219"/>
    <n v="1219384"/>
    <n v="2348025"/>
    <n v="501522"/>
    <n v="4068931"/>
    <n v="3414"/>
    <n v="5"/>
    <n v="1.8652498304318334E-2"/>
    <n v="495"/>
    <x v="123"/>
    <s v="Low"/>
    <x v="64"/>
    <n v="140"/>
    <n v="4"/>
    <n v="1000.3150123051681"/>
    <n v="582"/>
    <n v="5992"/>
    <m/>
    <m/>
    <n v="40.776699029126213"/>
    <x v="1"/>
  </r>
  <r>
    <x v="424"/>
    <x v="3"/>
    <x v="3"/>
    <x v="0"/>
    <n v="15"/>
    <x v="420"/>
    <x v="164"/>
    <x v="0"/>
    <x v="140"/>
    <x v="164"/>
    <n v="11"/>
    <n v="1507"/>
    <n v="45378"/>
    <n v="134"/>
    <n v="1474"/>
    <n v="147386"/>
    <n v="703031"/>
    <n v="231695"/>
    <n v="2408586"/>
    <n v="3389"/>
    <n v="3"/>
    <n v="2.9655588213128345E-2"/>
    <n v="787"/>
    <x v="144"/>
    <s v="Low"/>
    <x v="328"/>
    <n v="232"/>
    <n v="3"/>
    <n v="99.990502035278155"/>
    <n v="313"/>
    <n v="1507"/>
    <m/>
    <m/>
    <n v="70.550161812297731"/>
    <x v="0"/>
  </r>
  <r>
    <x v="425"/>
    <x v="0"/>
    <x v="1"/>
    <x v="7"/>
    <n v="12"/>
    <x v="421"/>
    <x v="82"/>
    <x v="1"/>
    <x v="11"/>
    <x v="82"/>
    <n v="47"/>
    <n v="547"/>
    <n v="9245"/>
    <n v="258"/>
    <n v="12105"/>
    <n v="60527433"/>
    <n v="2617254"/>
    <n v="933173"/>
    <n v="6407786"/>
    <n v="39948"/>
    <n v="9"/>
    <n v="2.0009043635541488E-2"/>
    <n v="531"/>
    <x v="300"/>
    <s v="High"/>
    <x v="329"/>
    <n v="159"/>
    <n v="2"/>
    <n v="5000.200991325898"/>
    <n v="496"/>
    <n v="547"/>
    <m/>
    <m/>
    <n v="46.925566343042071"/>
    <x v="0"/>
  </r>
  <r>
    <x v="426"/>
    <x v="0"/>
    <x v="2"/>
    <x v="4"/>
    <n v="13"/>
    <x v="422"/>
    <x v="106"/>
    <x v="1"/>
    <x v="97"/>
    <x v="106"/>
    <n v="12"/>
    <n v="7563"/>
    <n v="46462"/>
    <n v="174"/>
    <n v="2093"/>
    <n v="2092807"/>
    <n v="1902739"/>
    <n v="403007"/>
    <n v="4398553"/>
    <n v="4394"/>
    <n v="6"/>
    <n v="1.8577134674805939E-2"/>
    <n v="493"/>
    <x v="156"/>
    <s v="Low"/>
    <x v="330"/>
    <n v="156"/>
    <n v="3"/>
    <n v="999.90778786430963"/>
    <n v="540"/>
    <n v="7563"/>
    <m/>
    <m/>
    <n v="45.954692556634299"/>
    <x v="1"/>
  </r>
  <r>
    <x v="427"/>
    <x v="4"/>
    <x v="1"/>
    <x v="12"/>
    <n v="10"/>
    <x v="423"/>
    <x v="83"/>
    <x v="2"/>
    <x v="7"/>
    <x v="83"/>
    <n v="8"/>
    <n v="9180"/>
    <n v="47718"/>
    <n v="85"/>
    <n v="682"/>
    <n v="2045928"/>
    <n v="1112323"/>
    <n v="113072"/>
    <n v="4288971"/>
    <n v="818"/>
    <n v="9"/>
    <n v="1.6768407566508402E-2"/>
    <n v="445"/>
    <x v="301"/>
    <s v="Medium"/>
    <x v="331"/>
    <n v="137"/>
    <n v="5"/>
    <n v="2999.8944281524928"/>
    <n v="568"/>
    <n v="9180"/>
    <m/>
    <m/>
    <n v="39.805825242718448"/>
    <x v="1"/>
  </r>
  <r>
    <x v="428"/>
    <x v="4"/>
    <x v="2"/>
    <x v="13"/>
    <n v="6"/>
    <x v="424"/>
    <x v="1"/>
    <x v="1"/>
    <x v="45"/>
    <x v="1"/>
    <n v="4"/>
    <n v="8373"/>
    <n v="69786"/>
    <n v="140"/>
    <n v="560"/>
    <n v="559695"/>
    <n v="350143"/>
    <n v="164114"/>
    <n v="1073951"/>
    <n v="783"/>
    <n v="2"/>
    <n v="7.7624538397769232E-3"/>
    <n v="206"/>
    <x v="302"/>
    <s v="Low"/>
    <x v="332"/>
    <n v="66"/>
    <n v="4"/>
    <n v="999.45535714285711"/>
    <n v="831"/>
    <n v="8373"/>
    <m/>
    <m/>
    <n v="16.828478964401295"/>
    <x v="1"/>
  </r>
  <r>
    <x v="429"/>
    <x v="4"/>
    <x v="0"/>
    <x v="15"/>
    <n v="2"/>
    <x v="425"/>
    <x v="66"/>
    <x v="1"/>
    <x v="9"/>
    <x v="66"/>
    <n v="0"/>
    <n v="9514"/>
    <n v="87257"/>
    <n v="117"/>
    <n v="0"/>
    <n v="0"/>
    <n v="218805"/>
    <n v="54164"/>
    <n v="272969"/>
    <n v="0"/>
    <n v="1"/>
    <n v="9.0436355414876789E-3"/>
    <n v="240"/>
    <x v="303"/>
    <s v="Medium"/>
    <x v="333"/>
    <n v="84"/>
    <n v="1"/>
    <n v="0"/>
    <n v="791"/>
    <n v="9514"/>
    <m/>
    <m/>
    <n v="22.653721682847898"/>
    <x v="1"/>
  </r>
  <r>
    <x v="430"/>
    <x v="1"/>
    <x v="1"/>
    <x v="4"/>
    <n v="13"/>
    <x v="426"/>
    <x v="41"/>
    <x v="0"/>
    <x v="132"/>
    <x v="41"/>
    <n v="28"/>
    <n v="1664"/>
    <n v="17840"/>
    <n v="238"/>
    <n v="6656"/>
    <n v="33279255"/>
    <n v="3669001"/>
    <n v="572736"/>
    <n v="37520992"/>
    <n v="15308"/>
    <n v="10"/>
    <n v="1.8916271007611726E-2"/>
    <n v="502"/>
    <x v="304"/>
    <s v="High"/>
    <x v="334"/>
    <n v="148"/>
    <n v="2"/>
    <n v="4999.8880709134619"/>
    <n v="552"/>
    <n v="1664"/>
    <m/>
    <m/>
    <n v="43.36569579288026"/>
    <x v="0"/>
  </r>
  <r>
    <x v="431"/>
    <x v="0"/>
    <x v="2"/>
    <x v="12"/>
    <n v="10"/>
    <x v="427"/>
    <x v="15"/>
    <x v="0"/>
    <x v="141"/>
    <x v="15"/>
    <n v="10"/>
    <n v="155"/>
    <n v="47757"/>
    <n v="204"/>
    <n v="2042"/>
    <n v="2042095"/>
    <n v="2092861"/>
    <n v="503914"/>
    <n v="463887"/>
    <n v="7351"/>
    <n v="10"/>
    <n v="2.5096088627628306E-2"/>
    <n v="666"/>
    <x v="305"/>
    <s v="Low"/>
    <x v="335"/>
    <n v="191"/>
    <n v="2"/>
    <n v="1000.0465230166503"/>
    <n v="406"/>
    <n v="155"/>
    <m/>
    <m/>
    <n v="57.28155339805825"/>
    <x v="0"/>
  </r>
  <r>
    <x v="432"/>
    <x v="3"/>
    <x v="3"/>
    <x v="15"/>
    <n v="2"/>
    <x v="428"/>
    <x v="2"/>
    <x v="2"/>
    <x v="65"/>
    <x v="2"/>
    <n v="2"/>
    <n v="4487"/>
    <n v="43423"/>
    <n v="211"/>
    <n v="422"/>
    <n v="2112238"/>
    <n v="2521483"/>
    <n v="520547"/>
    <n v="5154268"/>
    <n v="1056"/>
    <n v="7"/>
    <n v="6.1044539905041823E-3"/>
    <n v="162"/>
    <x v="29"/>
    <s v="High"/>
    <x v="336"/>
    <n v="48"/>
    <n v="1"/>
    <n v="5005.3033175355449"/>
    <n v="869"/>
    <n v="4487"/>
    <m/>
    <m/>
    <n v="11.003236245954692"/>
    <x v="0"/>
  </r>
  <r>
    <x v="433"/>
    <x v="1"/>
    <x v="1"/>
    <x v="9"/>
    <n v="1"/>
    <x v="429"/>
    <x v="165"/>
    <x v="1"/>
    <x v="70"/>
    <x v="165"/>
    <n v="1"/>
    <n v="7933"/>
    <n v="56724"/>
    <n v="99"/>
    <n v="99"/>
    <n v="99219"/>
    <n v="144823"/>
    <n v="7236"/>
    <n v="316403"/>
    <n v="188"/>
    <n v="1"/>
    <n v="1.462054412540508E-2"/>
    <n v="388"/>
    <x v="131"/>
    <s v="Low"/>
    <x v="337"/>
    <n v="129"/>
    <n v="2"/>
    <n v="1002.2121212121212"/>
    <n v="654"/>
    <n v="7933"/>
    <m/>
    <m/>
    <n v="37.216828478964402"/>
    <x v="1"/>
  </r>
  <r>
    <x v="434"/>
    <x v="0"/>
    <x v="0"/>
    <x v="8"/>
    <n v="4"/>
    <x v="430"/>
    <x v="105"/>
    <x v="0"/>
    <x v="72"/>
    <x v="105"/>
    <n v="5"/>
    <n v="7774"/>
    <n v="47107"/>
    <n v="228"/>
    <n v="1139"/>
    <n v="5694061"/>
    <n v="3265858"/>
    <n v="1247597"/>
    <n v="10207516"/>
    <n v="5010"/>
    <n v="10"/>
    <n v="1.1794408018690181E-2"/>
    <n v="313"/>
    <x v="306"/>
    <s v="High"/>
    <x v="338"/>
    <n v="110"/>
    <n v="1"/>
    <n v="4999.1755926251099"/>
    <n v="724"/>
    <n v="7774"/>
    <m/>
    <m/>
    <n v="31.067961165048541"/>
    <x v="1"/>
  </r>
  <r>
    <x v="435"/>
    <x v="3"/>
    <x v="0"/>
    <x v="17"/>
    <n v="9"/>
    <x v="431"/>
    <x v="134"/>
    <x v="2"/>
    <x v="22"/>
    <x v="134"/>
    <n v="6"/>
    <n v="9195"/>
    <n v="61612"/>
    <n v="249"/>
    <n v="1495"/>
    <n v="4483979"/>
    <n v="2243964"/>
    <n v="546319"/>
    <n v="7274262"/>
    <n v="2241"/>
    <n v="7"/>
    <n v="1.771045293541337E-2"/>
    <n v="470"/>
    <x v="307"/>
    <s v="Medium"/>
    <x v="339"/>
    <n v="162"/>
    <n v="2"/>
    <n v="2999.3170568561873"/>
    <n v="560"/>
    <n v="9195"/>
    <m/>
    <m/>
    <n v="47.896440129449836"/>
    <x v="1"/>
  </r>
  <r>
    <x v="436"/>
    <x v="1"/>
    <x v="2"/>
    <x v="15"/>
    <n v="2"/>
    <x v="432"/>
    <x v="83"/>
    <x v="1"/>
    <x v="122"/>
    <x v="83"/>
    <n v="1"/>
    <n v="9603"/>
    <n v="87854"/>
    <n v="93"/>
    <n v="93"/>
    <n v="27959"/>
    <n v="1853943"/>
    <n v="554745"/>
    <n v="2688278"/>
    <n v="251"/>
    <n v="10"/>
    <n v="5.8783631019669906E-3"/>
    <n v="156"/>
    <x v="308"/>
    <s v="Medium"/>
    <x v="340"/>
    <n v="61"/>
    <n v="5"/>
    <n v="300.63440860215053"/>
    <n v="851"/>
    <n v="9603"/>
    <m/>
    <m/>
    <n v="15.210355987055015"/>
    <x v="1"/>
  </r>
  <r>
    <x v="437"/>
    <x v="3"/>
    <x v="2"/>
    <x v="9"/>
    <n v="1"/>
    <x v="433"/>
    <x v="36"/>
    <x v="2"/>
    <x v="75"/>
    <x v="36"/>
    <n v="1"/>
    <n v="13343"/>
    <n v="68201"/>
    <n v="215"/>
    <n v="215"/>
    <n v="643841"/>
    <n v="286071"/>
    <n v="62496"/>
    <n v="992407"/>
    <n v="472"/>
    <n v="1"/>
    <n v="1.2058180721983571E-3"/>
    <n v="32"/>
    <x v="309"/>
    <s v="Medium"/>
    <x v="341"/>
    <n v="19"/>
    <n v="2"/>
    <n v="2994.6093023255812"/>
    <n v="989"/>
    <n v="13343"/>
    <m/>
    <m/>
    <n v="1.6181229773462782"/>
    <x v="1"/>
  </r>
  <r>
    <x v="438"/>
    <x v="3"/>
    <x v="0"/>
    <x v="14"/>
    <n v="16"/>
    <x v="434"/>
    <x v="50"/>
    <x v="2"/>
    <x v="123"/>
    <x v="50"/>
    <n v="37"/>
    <n v="222"/>
    <n v="16339"/>
    <n v="273"/>
    <n v="10118"/>
    <n v="10117572"/>
    <n v="364699"/>
    <n v="81647"/>
    <n v="10563918"/>
    <n v="14164"/>
    <n v="1"/>
    <n v="2.6829452106413444E-2"/>
    <n v="712"/>
    <x v="13"/>
    <s v="Low"/>
    <x v="342"/>
    <n v="197"/>
    <n v="1"/>
    <n v="999.95769915002961"/>
    <n v="395"/>
    <n v="222"/>
    <m/>
    <m/>
    <n v="59.22330097087378"/>
    <x v="0"/>
  </r>
  <r>
    <x v="439"/>
    <x v="3"/>
    <x v="2"/>
    <x v="14"/>
    <n v="16"/>
    <x v="435"/>
    <x v="81"/>
    <x v="0"/>
    <x v="106"/>
    <x v="81"/>
    <n v="108"/>
    <n v="486"/>
    <n v="5870"/>
    <n v="256"/>
    <n v="27664"/>
    <n v="82993478"/>
    <n v="354175"/>
    <n v="1026039"/>
    <n v="87561267"/>
    <n v="41496"/>
    <n v="7"/>
    <n v="1.8916271007611726E-2"/>
    <n v="502"/>
    <x v="310"/>
    <s v="Medium"/>
    <x v="343"/>
    <n v="147"/>
    <n v="4"/>
    <n v="3000.0534268363217"/>
    <n v="570"/>
    <n v="486"/>
    <m/>
    <m/>
    <n v="43.042071197411005"/>
    <x v="0"/>
  </r>
  <r>
    <x v="440"/>
    <x v="2"/>
    <x v="3"/>
    <x v="15"/>
    <n v="2"/>
    <x v="436"/>
    <x v="34"/>
    <x v="1"/>
    <x v="142"/>
    <x v="34"/>
    <n v="2"/>
    <n v="13199"/>
    <n v="77557"/>
    <n v="64"/>
    <n v="129"/>
    <n v="128873"/>
    <n v="498289"/>
    <n v="651363"/>
    <n v="1278525"/>
    <n v="347"/>
    <n v="6"/>
    <n v="1.6956816640289396E-3"/>
    <n v="45"/>
    <x v="186"/>
    <s v="Low"/>
    <x v="344"/>
    <n v="29"/>
    <n v="3"/>
    <n v="999.01550387596899"/>
    <n v="976"/>
    <n v="13199"/>
    <m/>
    <m/>
    <n v="4.8543689320388346"/>
    <x v="1"/>
  </r>
  <r>
    <x v="441"/>
    <x v="3"/>
    <x v="3"/>
    <x v="12"/>
    <n v="10"/>
    <x v="437"/>
    <x v="35"/>
    <x v="2"/>
    <x v="84"/>
    <x v="35"/>
    <n v="9"/>
    <n v="3239"/>
    <n v="51564"/>
    <n v="182"/>
    <n v="1635"/>
    <n v="1634868"/>
    <n v="2105155"/>
    <n v="845046"/>
    <n v="4585069"/>
    <n v="2452"/>
    <n v="6"/>
    <n v="2.2081543447132413E-2"/>
    <n v="586"/>
    <x v="310"/>
    <s v="Low"/>
    <x v="107"/>
    <n v="173"/>
    <n v="4"/>
    <n v="999.91926605504591"/>
    <n v="457"/>
    <n v="3239"/>
    <m/>
    <m/>
    <n v="51.456310679611647"/>
    <x v="0"/>
  </r>
  <r>
    <x v="442"/>
    <x v="1"/>
    <x v="2"/>
    <x v="14"/>
    <n v="16"/>
    <x v="438"/>
    <x v="134"/>
    <x v="0"/>
    <x v="131"/>
    <x v="134"/>
    <n v="143"/>
    <n v="146"/>
    <n v="5000"/>
    <n v="186"/>
    <n v="26659"/>
    <n v="133293587"/>
    <n v="730031"/>
    <n v="200615"/>
    <n v="134224232"/>
    <n v="58649"/>
    <n v="2"/>
    <n v="2.5284497701409298E-2"/>
    <n v="671"/>
    <x v="311"/>
    <s v="High"/>
    <x v="345"/>
    <n v="199"/>
    <n v="2"/>
    <n v="4999.9469972617126"/>
    <n v="400"/>
    <n v="146"/>
    <m/>
    <m/>
    <n v="59.870550161812297"/>
    <x v="0"/>
  </r>
  <r>
    <x v="443"/>
    <x v="1"/>
    <x v="1"/>
    <x v="15"/>
    <n v="2"/>
    <x v="439"/>
    <x v="157"/>
    <x v="0"/>
    <x v="135"/>
    <x v="157"/>
    <n v="0"/>
    <n v="9491"/>
    <n v="73399"/>
    <n v="32"/>
    <n v="0"/>
    <n v="0"/>
    <n v="624766"/>
    <n v="1431731"/>
    <n v="2056497"/>
    <n v="0"/>
    <n v="10"/>
    <n v="1.0814680835029015E-2"/>
    <n v="287"/>
    <x v="312"/>
    <s v="Low"/>
    <x v="346"/>
    <n v="97"/>
    <n v="4"/>
    <n v="0"/>
    <n v="731"/>
    <n v="9491"/>
    <m/>
    <m/>
    <n v="26.860841423948216"/>
    <x v="1"/>
  </r>
  <r>
    <x v="444"/>
    <x v="0"/>
    <x v="0"/>
    <x v="1"/>
    <n v="17"/>
    <x v="440"/>
    <x v="92"/>
    <x v="2"/>
    <x v="7"/>
    <x v="92"/>
    <n v="102"/>
    <n v="532"/>
    <n v="5796"/>
    <n v="302"/>
    <n v="30822"/>
    <n v="92464624"/>
    <n v="462139"/>
    <n v="981589"/>
    <n v="98067603"/>
    <n v="86300"/>
    <n v="10"/>
    <n v="2.3098952445549777E-2"/>
    <n v="613"/>
    <x v="313"/>
    <s v="Medium"/>
    <x v="347"/>
    <n v="184"/>
    <n v="2"/>
    <n v="2999.9553565634938"/>
    <n v="471"/>
    <n v="532"/>
    <m/>
    <m/>
    <n v="55.016181229773466"/>
    <x v="0"/>
  </r>
  <r>
    <x v="445"/>
    <x v="0"/>
    <x v="1"/>
    <x v="11"/>
    <n v="3"/>
    <x v="441"/>
    <x v="146"/>
    <x v="1"/>
    <x v="5"/>
    <x v="146"/>
    <n v="1"/>
    <n v="10299"/>
    <n v="84142"/>
    <n v="127"/>
    <n v="127"/>
    <n v="379607"/>
    <n v="1042941"/>
    <n v="43980"/>
    <n v="1862347"/>
    <n v="215"/>
    <n v="5"/>
    <n v="1.0550908131735624E-2"/>
    <n v="280"/>
    <x v="63"/>
    <s v="Medium"/>
    <x v="348"/>
    <n v="105"/>
    <n v="3"/>
    <n v="2989.0314960629921"/>
    <n v="744"/>
    <n v="10299"/>
    <m/>
    <m/>
    <n v="29.449838187702266"/>
    <x v="1"/>
  </r>
  <r>
    <x v="446"/>
    <x v="0"/>
    <x v="2"/>
    <x v="7"/>
    <n v="12"/>
    <x v="442"/>
    <x v="161"/>
    <x v="2"/>
    <x v="8"/>
    <x v="161"/>
    <n v="11"/>
    <n v="8351"/>
    <n v="52080"/>
    <n v="164"/>
    <n v="1805"/>
    <n v="1805014"/>
    <n v="2749673"/>
    <n v="103867"/>
    <n v="5593357"/>
    <n v="8664"/>
    <n v="9"/>
    <n v="1.8539452860049741E-2"/>
    <n v="492"/>
    <x v="314"/>
    <s v="Low"/>
    <x v="339"/>
    <n v="155"/>
    <n v="5"/>
    <n v="1000.007756232687"/>
    <n v="560"/>
    <n v="8351"/>
    <m/>
    <m/>
    <n v="45.631067961165051"/>
    <x v="1"/>
  </r>
  <r>
    <x v="447"/>
    <x v="0"/>
    <x v="3"/>
    <x v="10"/>
    <n v="19"/>
    <x v="443"/>
    <x v="71"/>
    <x v="0"/>
    <x v="82"/>
    <x v="71"/>
    <n v="55"/>
    <n v="677"/>
    <n v="10484"/>
    <n v="225"/>
    <n v="12350"/>
    <n v="6175089"/>
    <n v="2515599"/>
    <n v="703805"/>
    <n v="64970294"/>
    <n v="35815"/>
    <n v="6"/>
    <n v="3.1615042580450677E-2"/>
    <n v="839"/>
    <x v="165"/>
    <s v="High"/>
    <x v="349"/>
    <n v="264"/>
    <n v="5"/>
    <n v="500.00720647773278"/>
    <n v="206"/>
    <n v="677"/>
    <m/>
    <m/>
    <n v="80.906148867313917"/>
    <x v="0"/>
  </r>
  <r>
    <x v="448"/>
    <x v="3"/>
    <x v="0"/>
    <x v="4"/>
    <n v="13"/>
    <x v="444"/>
    <x v="102"/>
    <x v="0"/>
    <x v="44"/>
    <x v="102"/>
    <n v="23"/>
    <n v="3317"/>
    <n v="23054"/>
    <n v="149"/>
    <n v="3437"/>
    <n v="17183166"/>
    <n v="294201"/>
    <n v="143308"/>
    <n v="17620674"/>
    <n v="9278"/>
    <n v="1"/>
    <n v="1.714522571407039E-2"/>
    <n v="455"/>
    <x v="152"/>
    <s v="High"/>
    <x v="350"/>
    <n v="135"/>
    <n v="3"/>
    <n v="4999.4663951120165"/>
    <n v="594"/>
    <n v="3317"/>
    <m/>
    <m/>
    <n v="39.158576051779939"/>
    <x v="0"/>
  </r>
  <r>
    <x v="449"/>
    <x v="0"/>
    <x v="3"/>
    <x v="2"/>
    <n v="14"/>
    <x v="445"/>
    <x v="134"/>
    <x v="2"/>
    <x v="39"/>
    <x v="134"/>
    <n v="12"/>
    <n v="657"/>
    <n v="42588"/>
    <n v="217"/>
    <n v="2603"/>
    <n v="7810347"/>
    <n v="249245"/>
    <n v="998938"/>
    <n v="11301735"/>
    <n v="8851"/>
    <n v="8"/>
    <n v="2.3513452407867962E-2"/>
    <n v="624"/>
    <x v="315"/>
    <s v="Medium"/>
    <x v="351"/>
    <n v="190"/>
    <n v="1"/>
    <n v="3000.5174798309645"/>
    <n v="428"/>
    <n v="657"/>
    <m/>
    <m/>
    <n v="56.957928802588995"/>
    <x v="0"/>
  </r>
  <r>
    <x v="450"/>
    <x v="0"/>
    <x v="3"/>
    <x v="10"/>
    <n v="19"/>
    <x v="446"/>
    <x v="112"/>
    <x v="1"/>
    <x v="143"/>
    <x v="112"/>
    <n v="40"/>
    <n v="1178"/>
    <n v="19375"/>
    <n v="124"/>
    <n v="4954"/>
    <n v="14863426"/>
    <n v="1229416"/>
    <n v="591959"/>
    <n v="16684802"/>
    <n v="23286"/>
    <n v="8"/>
    <n v="2.9278770065566357E-2"/>
    <n v="777"/>
    <x v="237"/>
    <s v="Medium"/>
    <x v="352"/>
    <n v="238"/>
    <n v="5"/>
    <n v="3000.2878482034721"/>
    <n v="301"/>
    <n v="1178"/>
    <m/>
    <m/>
    <n v="72.491909385113274"/>
    <x v="0"/>
  </r>
  <r>
    <x v="451"/>
    <x v="0"/>
    <x v="3"/>
    <x v="0"/>
    <n v="15"/>
    <x v="447"/>
    <x v="82"/>
    <x v="2"/>
    <x v="3"/>
    <x v="82"/>
    <n v="103"/>
    <n v="232"/>
    <n v="6359"/>
    <n v="264"/>
    <n v="27160"/>
    <n v="81479913"/>
    <n v="4356933"/>
    <n v="541149"/>
    <n v="86377994"/>
    <n v="105923"/>
    <n v="9"/>
    <n v="2.2382997965182002E-2"/>
    <n v="594"/>
    <x v="167"/>
    <s v="Medium"/>
    <x v="353"/>
    <n v="174"/>
    <n v="5"/>
    <n v="2999.9967967599409"/>
    <n v="466"/>
    <n v="232"/>
    <m/>
    <m/>
    <n v="51.779935275080902"/>
    <x v="0"/>
  </r>
  <r>
    <x v="452"/>
    <x v="0"/>
    <x v="0"/>
    <x v="11"/>
    <n v="3"/>
    <x v="448"/>
    <x v="166"/>
    <x v="0"/>
    <x v="129"/>
    <x v="166"/>
    <n v="3"/>
    <n v="10561"/>
    <n v="74393"/>
    <n v="209"/>
    <n v="628"/>
    <n v="3140786"/>
    <n v="2902422"/>
    <n v="893508"/>
    <n v="6936716"/>
    <n v="2072"/>
    <n v="8"/>
    <n v="5.0493631773306201E-3"/>
    <n v="134"/>
    <x v="147"/>
    <s v="High"/>
    <x v="354"/>
    <n v="38"/>
    <n v="5"/>
    <n v="5001.251592356688"/>
    <n v="896"/>
    <n v="10561"/>
    <m/>
    <m/>
    <n v="7.7669902912621351"/>
    <x v="1"/>
  </r>
  <r>
    <x v="453"/>
    <x v="0"/>
    <x v="2"/>
    <x v="17"/>
    <n v="9"/>
    <x v="449"/>
    <x v="167"/>
    <x v="0"/>
    <x v="45"/>
    <x v="167"/>
    <n v="20"/>
    <n v="1615"/>
    <n v="20705"/>
    <n v="99"/>
    <n v="1976"/>
    <n v="197621"/>
    <n v="551286"/>
    <n v="458419"/>
    <n v="2985915"/>
    <n v="6719"/>
    <n v="4"/>
    <n v="2.3739543296405156E-2"/>
    <n v="630"/>
    <x v="316"/>
    <s v="Low"/>
    <x v="355"/>
    <n v="202"/>
    <n v="1"/>
    <n v="100.01062753036437"/>
    <n v="408"/>
    <n v="1615"/>
    <m/>
    <m/>
    <n v="60.841423948220061"/>
    <x v="0"/>
  </r>
  <r>
    <x v="454"/>
    <x v="4"/>
    <x v="1"/>
    <x v="1"/>
    <n v="17"/>
    <x v="450"/>
    <x v="112"/>
    <x v="1"/>
    <x v="69"/>
    <x v="112"/>
    <n v="18"/>
    <n v="3777"/>
    <n v="38197"/>
    <n v="131"/>
    <n v="2364"/>
    <n v="2364197"/>
    <n v="249503"/>
    <n v="141082"/>
    <n v="2754783"/>
    <n v="5910"/>
    <n v="1"/>
    <n v="2.6226543070314266E-2"/>
    <n v="696"/>
    <x v="317"/>
    <s v="Low"/>
    <x v="356"/>
    <n v="196"/>
    <n v="2"/>
    <n v="1000.0833333333334"/>
    <n v="385"/>
    <n v="3777"/>
    <m/>
    <m/>
    <n v="58.899676375404532"/>
    <x v="0"/>
  </r>
  <r>
    <x v="455"/>
    <x v="2"/>
    <x v="2"/>
    <x v="7"/>
    <n v="12"/>
    <x v="451"/>
    <x v="86"/>
    <x v="2"/>
    <x v="86"/>
    <x v="86"/>
    <n v="11"/>
    <n v="4069"/>
    <n v="42313"/>
    <n v="114"/>
    <n v="1255"/>
    <n v="3764158"/>
    <n v="348851"/>
    <n v="441888"/>
    <n v="4554897"/>
    <n v="4767"/>
    <n v="3"/>
    <n v="2.4078679629210942E-2"/>
    <n v="639"/>
    <x v="318"/>
    <s v="Medium"/>
    <x v="321"/>
    <n v="179"/>
    <n v="1"/>
    <n v="2999.3290836653387"/>
    <n v="420"/>
    <n v="4069"/>
    <m/>
    <m/>
    <n v="53.398058252427184"/>
    <x v="0"/>
  </r>
  <r>
    <x v="456"/>
    <x v="3"/>
    <x v="1"/>
    <x v="9"/>
    <n v="1"/>
    <x v="452"/>
    <x v="124"/>
    <x v="2"/>
    <x v="24"/>
    <x v="124"/>
    <n v="0"/>
    <n v="8429"/>
    <n v="57824"/>
    <n v="140"/>
    <n v="0"/>
    <n v="0"/>
    <n v="918441"/>
    <n v="853934"/>
    <n v="1772376"/>
    <n v="0"/>
    <n v="6"/>
    <n v="1.2962544276132339E-2"/>
    <n v="344"/>
    <x v="178"/>
    <s v="Medium"/>
    <x v="357"/>
    <n v="113"/>
    <n v="2"/>
    <n v="0"/>
    <n v="646"/>
    <n v="8429"/>
    <m/>
    <m/>
    <n v="32.038834951456316"/>
    <x v="1"/>
  </r>
  <r>
    <x v="457"/>
    <x v="3"/>
    <x v="0"/>
    <x v="7"/>
    <n v="12"/>
    <x v="453"/>
    <x v="41"/>
    <x v="2"/>
    <x v="41"/>
    <x v="41"/>
    <n v="12"/>
    <n v="5535"/>
    <n v="45625"/>
    <n v="291"/>
    <n v="3492"/>
    <n v="10475471"/>
    <n v="432417"/>
    <n v="1164101"/>
    <n v="15963743"/>
    <n v="6634"/>
    <n v="10"/>
    <n v="1.850177104529354E-2"/>
    <n v="491"/>
    <x v="319"/>
    <s v="Medium"/>
    <x v="67"/>
    <n v="149"/>
    <n v="4"/>
    <n v="2999.8485108820159"/>
    <n v="546"/>
    <n v="5535"/>
    <m/>
    <m/>
    <n v="43.689320388349515"/>
    <x v="1"/>
  </r>
  <r>
    <x v="458"/>
    <x v="1"/>
    <x v="2"/>
    <x v="5"/>
    <n v="5"/>
    <x v="454"/>
    <x v="31"/>
    <x v="1"/>
    <x v="144"/>
    <x v="31"/>
    <n v="7"/>
    <n v="3763"/>
    <n v="33171"/>
    <n v="215"/>
    <n v="1505"/>
    <n v="1505236"/>
    <n v="2724781"/>
    <n v="465947"/>
    <n v="4695964"/>
    <n v="6321"/>
    <n v="8"/>
    <n v="1.0324817243198432E-2"/>
    <n v="274"/>
    <x v="196"/>
    <s v="Low"/>
    <x v="169"/>
    <n v="98"/>
    <n v="4"/>
    <n v="1000.1568106312293"/>
    <n v="755"/>
    <n v="3763"/>
    <m/>
    <m/>
    <n v="27.184466019417474"/>
    <x v="0"/>
  </r>
  <r>
    <x v="459"/>
    <x v="3"/>
    <x v="0"/>
    <x v="3"/>
    <n v="18"/>
    <x v="455"/>
    <x v="112"/>
    <x v="0"/>
    <x v="2"/>
    <x v="112"/>
    <n v="141"/>
    <n v="387"/>
    <n v="5000"/>
    <n v="111"/>
    <n v="15668"/>
    <n v="47002634"/>
    <n v="1669147"/>
    <n v="563655"/>
    <n v="49235437"/>
    <n v="18801"/>
    <n v="9"/>
    <n v="2.8826588288491974E-2"/>
    <n v="765"/>
    <x v="320"/>
    <s v="Medium"/>
    <x v="358"/>
    <n v="232"/>
    <n v="5"/>
    <n v="2999.9128159305592"/>
    <n v="295"/>
    <n v="387"/>
    <m/>
    <m/>
    <n v="70.550161812297731"/>
    <x v="0"/>
  </r>
  <r>
    <x v="460"/>
    <x v="4"/>
    <x v="0"/>
    <x v="15"/>
    <n v="2"/>
    <x v="456"/>
    <x v="157"/>
    <x v="0"/>
    <x v="39"/>
    <x v="157"/>
    <n v="3"/>
    <n v="8722"/>
    <n v="86052"/>
    <n v="211"/>
    <n v="632"/>
    <n v="1894529"/>
    <n v="1093098"/>
    <n v="236316"/>
    <n v="3223942"/>
    <n v="1831"/>
    <n v="3"/>
    <n v="1.1379908056371995E-2"/>
    <n v="302"/>
    <x v="269"/>
    <s v="Medium"/>
    <x v="359"/>
    <n v="101"/>
    <n v="3"/>
    <n v="2997.6724683544303"/>
    <n v="707"/>
    <n v="8722"/>
    <m/>
    <m/>
    <n v="28.155339805825243"/>
    <x v="1"/>
  </r>
  <r>
    <x v="461"/>
    <x v="2"/>
    <x v="3"/>
    <x v="3"/>
    <n v="18"/>
    <x v="457"/>
    <x v="157"/>
    <x v="2"/>
    <x v="74"/>
    <x v="157"/>
    <n v="31"/>
    <n v="1833"/>
    <n v="21751"/>
    <n v="276"/>
    <n v="8568"/>
    <n v="25702539"/>
    <n v="5214663"/>
    <n v="878348"/>
    <n v="31795549"/>
    <n v="30843"/>
    <n v="10"/>
    <n v="3.0333860878739922E-2"/>
    <n v="805"/>
    <x v="321"/>
    <s v="Medium"/>
    <x v="360"/>
    <n v="237"/>
    <n v="5"/>
    <n v="2999.8294817927172"/>
    <n v="269"/>
    <n v="1833"/>
    <m/>
    <m/>
    <n v="72.168284789644005"/>
    <x v="0"/>
  </r>
  <r>
    <x v="462"/>
    <x v="2"/>
    <x v="2"/>
    <x v="4"/>
    <n v="13"/>
    <x v="458"/>
    <x v="54"/>
    <x v="0"/>
    <x v="92"/>
    <x v="54"/>
    <n v="11"/>
    <n v="3580"/>
    <n v="52243"/>
    <n v="288"/>
    <n v="3167"/>
    <n v="9500341"/>
    <n v="722468"/>
    <n v="282905"/>
    <n v="10505714"/>
    <n v="11400"/>
    <n v="2"/>
    <n v="2.5585952219458891E-2"/>
    <n v="679"/>
    <x v="176"/>
    <s v="Medium"/>
    <x v="192"/>
    <n v="196"/>
    <n v="1"/>
    <n v="2999.7919166403535"/>
    <n v="374"/>
    <n v="3580"/>
    <m/>
    <m/>
    <n v="58.899676375404532"/>
    <x v="0"/>
  </r>
  <r>
    <x v="463"/>
    <x v="3"/>
    <x v="3"/>
    <x v="9"/>
    <n v="1"/>
    <x v="459"/>
    <x v="76"/>
    <x v="1"/>
    <x v="52"/>
    <x v="76"/>
    <n v="1"/>
    <n v="9426"/>
    <n v="47635"/>
    <n v="165"/>
    <n v="165"/>
    <n v="824534"/>
    <n v="2210671"/>
    <n v="555344"/>
    <n v="3590548"/>
    <n v="230"/>
    <n v="7"/>
    <n v="7.8001356545331227E-3"/>
    <n v="207"/>
    <x v="33"/>
    <s v="High"/>
    <x v="244"/>
    <n v="69"/>
    <n v="2"/>
    <n v="4997.1757575757574"/>
    <n v="794"/>
    <n v="9426"/>
    <m/>
    <m/>
    <n v="17.79935275080906"/>
    <x v="1"/>
  </r>
  <r>
    <x v="464"/>
    <x v="4"/>
    <x v="2"/>
    <x v="6"/>
    <n v="7"/>
    <x v="460"/>
    <x v="161"/>
    <x v="1"/>
    <x v="67"/>
    <x v="161"/>
    <n v="6"/>
    <n v="7741"/>
    <n v="74180"/>
    <n v="212"/>
    <n v="1273"/>
    <n v="6367035"/>
    <n v="1675289"/>
    <n v="375474"/>
    <n v="8417799"/>
    <n v="4456"/>
    <n v="4"/>
    <n v="1.4017635089305902E-2"/>
    <n v="372"/>
    <x v="25"/>
    <s v="High"/>
    <x v="361"/>
    <n v="128"/>
    <n v="3"/>
    <n v="5001.5985860172823"/>
    <n v="635"/>
    <n v="7741"/>
    <m/>
    <m/>
    <n v="36.893203883495147"/>
    <x v="1"/>
  </r>
  <r>
    <x v="465"/>
    <x v="0"/>
    <x v="1"/>
    <x v="17"/>
    <n v="9"/>
    <x v="461"/>
    <x v="153"/>
    <x v="2"/>
    <x v="145"/>
    <x v="153"/>
    <n v="10"/>
    <n v="7905"/>
    <n v="42193"/>
    <n v="75"/>
    <n v="751"/>
    <n v="751352"/>
    <n v="996362"/>
    <n v="1001853"/>
    <n v="2749567"/>
    <n v="1728"/>
    <n v="9"/>
    <n v="1.266108975808275E-2"/>
    <n v="336"/>
    <x v="107"/>
    <s v="Low"/>
    <x v="139"/>
    <n v="105"/>
    <n v="3"/>
    <n v="1000.4687083888149"/>
    <n v="696"/>
    <n v="7905"/>
    <m/>
    <m/>
    <n v="29.449838187702266"/>
    <x v="1"/>
  </r>
  <r>
    <x v="466"/>
    <x v="2"/>
    <x v="0"/>
    <x v="0"/>
    <n v="15"/>
    <x v="462"/>
    <x v="134"/>
    <x v="0"/>
    <x v="44"/>
    <x v="134"/>
    <n v="24"/>
    <n v="2314"/>
    <n v="26568"/>
    <n v="285"/>
    <n v="6835"/>
    <n v="34177149"/>
    <n v="5278648"/>
    <n v="141434"/>
    <n v="40870137"/>
    <n v="21189"/>
    <n v="10"/>
    <n v="2.3513452407867962E-2"/>
    <n v="624"/>
    <x v="322"/>
    <s v="High"/>
    <x v="34"/>
    <n v="189"/>
    <n v="1"/>
    <n v="5000.3144111192396"/>
    <n v="453"/>
    <n v="2314"/>
    <m/>
    <m/>
    <n v="56.634304207119747"/>
    <x v="0"/>
  </r>
  <r>
    <x v="467"/>
    <x v="4"/>
    <x v="3"/>
    <x v="1"/>
    <n v="17"/>
    <x v="463"/>
    <x v="33"/>
    <x v="1"/>
    <x v="25"/>
    <x v="33"/>
    <n v="161"/>
    <n v="169"/>
    <n v="5000"/>
    <n v="285"/>
    <n v="45843"/>
    <n v="229215786"/>
    <n v="2980999"/>
    <n v="347792"/>
    <n v="232544577"/>
    <n v="165035"/>
    <n v="6"/>
    <n v="2.2269952520913409E-2"/>
    <n v="591"/>
    <x v="57"/>
    <s v="High"/>
    <x v="100"/>
    <n v="171"/>
    <n v="5"/>
    <n v="5000.0171454747724"/>
    <n v="475"/>
    <n v="169"/>
    <m/>
    <m/>
    <n v="50.809061488673137"/>
    <x v="0"/>
  </r>
  <r>
    <x v="468"/>
    <x v="2"/>
    <x v="1"/>
    <x v="2"/>
    <n v="14"/>
    <x v="464"/>
    <x v="62"/>
    <x v="0"/>
    <x v="134"/>
    <x v="62"/>
    <n v="12"/>
    <n v="356"/>
    <n v="42047"/>
    <n v="308"/>
    <n v="3700"/>
    <n v="11101374"/>
    <n v="351697"/>
    <n v="112255"/>
    <n v="11565326"/>
    <n v="14431"/>
    <n v="1"/>
    <n v="2.1968498002863816E-2"/>
    <n v="583"/>
    <x v="124"/>
    <s v="Medium"/>
    <x v="36"/>
    <n v="164"/>
    <n v="1"/>
    <n v="3000.3713513513512"/>
    <n v="474"/>
    <n v="356"/>
    <m/>
    <m/>
    <n v="48.543689320388353"/>
    <x v="0"/>
  </r>
  <r>
    <x v="469"/>
    <x v="3"/>
    <x v="0"/>
    <x v="14"/>
    <n v="16"/>
    <x v="465"/>
    <x v="4"/>
    <x v="1"/>
    <x v="56"/>
    <x v="4"/>
    <n v="56"/>
    <n v="892"/>
    <n v="12632"/>
    <n v="241"/>
    <n v="13519"/>
    <n v="67595035"/>
    <n v="3990973"/>
    <n v="849052"/>
    <n v="72435061"/>
    <n v="14870"/>
    <n v="10"/>
    <n v="2.5925088552264677E-2"/>
    <n v="688"/>
    <x v="320"/>
    <s v="High"/>
    <x v="83"/>
    <n v="219"/>
    <n v="2"/>
    <n v="5000.002588948887"/>
    <n v="362"/>
    <n v="892"/>
    <m/>
    <m/>
    <n v="66.343042071197416"/>
    <x v="0"/>
  </r>
  <r>
    <x v="470"/>
    <x v="3"/>
    <x v="1"/>
    <x v="1"/>
    <n v="17"/>
    <x v="466"/>
    <x v="151"/>
    <x v="1"/>
    <x v="21"/>
    <x v="151"/>
    <n v="170"/>
    <n v="392"/>
    <n v="5000"/>
    <n v="318"/>
    <n v="54011"/>
    <n v="54010772"/>
    <n v="338808"/>
    <n v="148935"/>
    <n v="54498515"/>
    <n v="135026"/>
    <n v="1"/>
    <n v="2.3136634260305978E-2"/>
    <n v="614"/>
    <x v="19"/>
    <s v="Low"/>
    <x v="303"/>
    <n v="185"/>
    <n v="3"/>
    <n v="999.99577863768491"/>
    <n v="430"/>
    <n v="392"/>
    <m/>
    <m/>
    <n v="55.339805825242713"/>
    <x v="0"/>
  </r>
  <r>
    <x v="471"/>
    <x v="2"/>
    <x v="0"/>
    <x v="17"/>
    <n v="9"/>
    <x v="467"/>
    <x v="168"/>
    <x v="1"/>
    <x v="139"/>
    <x v="168"/>
    <n v="9"/>
    <n v="4409"/>
    <n v="54346"/>
    <n v="112"/>
    <n v="1010"/>
    <n v="1009838"/>
    <n v="1768518"/>
    <n v="1053678"/>
    <n v="3832034"/>
    <n v="4443"/>
    <n v="10"/>
    <n v="2.8449770140929986E-2"/>
    <n v="755"/>
    <x v="323"/>
    <s v="Low"/>
    <x v="362"/>
    <n v="208"/>
    <n v="3"/>
    <n v="999.83960396039606"/>
    <n v="333"/>
    <n v="4409"/>
    <m/>
    <m/>
    <n v="62.783171521035598"/>
    <x v="0"/>
  </r>
  <r>
    <x v="472"/>
    <x v="1"/>
    <x v="0"/>
    <x v="2"/>
    <n v="14"/>
    <x v="468"/>
    <x v="81"/>
    <x v="2"/>
    <x v="146"/>
    <x v="81"/>
    <n v="15"/>
    <n v="4733"/>
    <n v="43511"/>
    <n v="183"/>
    <n v="2752"/>
    <n v="2751934"/>
    <n v="922191"/>
    <n v="38320"/>
    <n v="4057325"/>
    <n v="9906"/>
    <n v="3"/>
    <n v="1.771045293541337E-2"/>
    <n v="470"/>
    <x v="324"/>
    <s v="Low"/>
    <x v="145"/>
    <n v="148"/>
    <n v="1"/>
    <n v="999.97601744186045"/>
    <n v="573"/>
    <n v="4733"/>
    <m/>
    <m/>
    <n v="43.36569579288026"/>
    <x v="0"/>
  </r>
  <r>
    <x v="473"/>
    <x v="1"/>
    <x v="3"/>
    <x v="1"/>
    <n v="17"/>
    <x v="469"/>
    <x v="66"/>
    <x v="0"/>
    <x v="115"/>
    <x v="66"/>
    <n v="27"/>
    <n v="221"/>
    <n v="30773"/>
    <n v="144"/>
    <n v="3881"/>
    <n v="11642793"/>
    <n v="1824949"/>
    <n v="1154771"/>
    <n v="14622513"/>
    <n v="17852"/>
    <n v="10"/>
    <n v="2.950486095410355E-2"/>
    <n v="783"/>
    <x v="325"/>
    <s v="Medium"/>
    <x v="260"/>
    <n v="232"/>
    <n v="2"/>
    <n v="2999.946663231126"/>
    <n v="262"/>
    <n v="221"/>
    <m/>
    <m/>
    <n v="70.550161812297731"/>
    <x v="0"/>
  </r>
  <r>
    <x v="474"/>
    <x v="2"/>
    <x v="0"/>
    <x v="18"/>
    <n v="8"/>
    <x v="470"/>
    <x v="145"/>
    <x v="2"/>
    <x v="147"/>
    <x v="145"/>
    <n v="8"/>
    <n v="1948"/>
    <n v="47373"/>
    <n v="118"/>
    <n v="943"/>
    <n v="942925"/>
    <n v="1179588"/>
    <n v="946748"/>
    <n v="3069261"/>
    <n v="2640"/>
    <n v="8"/>
    <n v="2.0649634486396864E-2"/>
    <n v="548"/>
    <x v="326"/>
    <s v="Low"/>
    <x v="363"/>
    <n v="156"/>
    <n v="3"/>
    <n v="999.92046659597031"/>
    <n v="527"/>
    <n v="1948"/>
    <m/>
    <m/>
    <n v="45.954692556634299"/>
    <x v="0"/>
  </r>
  <r>
    <x v="475"/>
    <x v="1"/>
    <x v="3"/>
    <x v="18"/>
    <n v="8"/>
    <x v="471"/>
    <x v="73"/>
    <x v="0"/>
    <x v="67"/>
    <x v="73"/>
    <n v="10"/>
    <n v="8535"/>
    <n v="46639"/>
    <n v="257"/>
    <n v="2569"/>
    <n v="12843561"/>
    <n v="408242"/>
    <n v="105999"/>
    <n v="13357802"/>
    <n v="6421"/>
    <n v="1"/>
    <n v="8.4784083201446987E-3"/>
    <n v="225"/>
    <x v="298"/>
    <s v="High"/>
    <x v="79"/>
    <n v="61"/>
    <n v="5"/>
    <n v="4999.4398598676526"/>
    <n v="828"/>
    <n v="8535"/>
    <m/>
    <m/>
    <n v="15.210355987055015"/>
    <x v="1"/>
  </r>
  <r>
    <x v="476"/>
    <x v="4"/>
    <x v="0"/>
    <x v="13"/>
    <n v="6"/>
    <x v="472"/>
    <x v="146"/>
    <x v="2"/>
    <x v="148"/>
    <x v="146"/>
    <n v="9"/>
    <n v="4779"/>
    <n v="37846"/>
    <n v="163"/>
    <n v="1466"/>
    <n v="1466077"/>
    <n v="523477"/>
    <n v="176856"/>
    <n v="216641"/>
    <n v="1905"/>
    <n v="3"/>
    <n v="1.4281407792599291E-2"/>
    <n v="379"/>
    <x v="327"/>
    <s v="Low"/>
    <x v="164"/>
    <n v="117"/>
    <n v="2"/>
    <n v="1000.0525238744884"/>
    <n v="653"/>
    <n v="4779"/>
    <m/>
    <m/>
    <n v="33.333333333333329"/>
    <x v="0"/>
  </r>
  <r>
    <x v="477"/>
    <x v="1"/>
    <x v="1"/>
    <x v="9"/>
    <n v="1"/>
    <x v="473"/>
    <x v="32"/>
    <x v="2"/>
    <x v="92"/>
    <x v="32"/>
    <n v="1"/>
    <n v="11111"/>
    <n v="61848"/>
    <n v="68"/>
    <n v="68"/>
    <n v="204515"/>
    <n v="482578"/>
    <n v="484589"/>
    <n v="1171681"/>
    <n v="88"/>
    <n v="5"/>
    <n v="6.1421358052603818E-3"/>
    <n v="163"/>
    <x v="111"/>
    <s v="Medium"/>
    <x v="302"/>
    <n v="67"/>
    <n v="4"/>
    <n v="3007.5735294117649"/>
    <n v="825"/>
    <n v="11111"/>
    <m/>
    <m/>
    <n v="17.15210355987055"/>
    <x v="1"/>
  </r>
  <r>
    <x v="478"/>
    <x v="3"/>
    <x v="1"/>
    <x v="11"/>
    <n v="3"/>
    <x v="474"/>
    <x v="153"/>
    <x v="1"/>
    <x v="33"/>
    <x v="153"/>
    <n v="3"/>
    <n v="13102"/>
    <n v="84941"/>
    <n v="232"/>
    <n v="697"/>
    <n v="2090558"/>
    <n v="1486156"/>
    <n v="313704"/>
    <n v="3890418"/>
    <n v="2438"/>
    <n v="5"/>
    <n v="6.7827266561157583E-3"/>
    <n v="180"/>
    <x v="172"/>
    <s v="Medium"/>
    <x v="364"/>
    <n v="69"/>
    <n v="3"/>
    <n v="2999.3658536585367"/>
    <n v="805"/>
    <n v="13102"/>
    <m/>
    <m/>
    <n v="17.79935275080906"/>
    <x v="1"/>
  </r>
  <r>
    <x v="479"/>
    <x v="0"/>
    <x v="0"/>
    <x v="2"/>
    <n v="14"/>
    <x v="475"/>
    <x v="158"/>
    <x v="2"/>
    <x v="44"/>
    <x v="158"/>
    <n v="56"/>
    <n v="1840"/>
    <n v="11780"/>
    <n v="127"/>
    <n v="7112"/>
    <n v="35561803"/>
    <n v="1201869"/>
    <n v="479325"/>
    <n v="37242997"/>
    <n v="33428"/>
    <n v="5"/>
    <n v="1.7861180194438164E-2"/>
    <n v="474"/>
    <x v="5"/>
    <s v="High"/>
    <x v="51"/>
    <n v="140"/>
    <n v="3"/>
    <n v="5000.2535151856018"/>
    <n v="565"/>
    <n v="1840"/>
    <m/>
    <m/>
    <n v="40.776699029126213"/>
    <x v="0"/>
  </r>
  <r>
    <x v="480"/>
    <x v="4"/>
    <x v="0"/>
    <x v="0"/>
    <n v="15"/>
    <x v="476"/>
    <x v="14"/>
    <x v="0"/>
    <x v="106"/>
    <x v="14"/>
    <n v="31"/>
    <n v="2191"/>
    <n v="22475"/>
    <n v="177"/>
    <n v="5492"/>
    <n v="16475676"/>
    <n v="1948388"/>
    <n v="718904"/>
    <n v="19142969"/>
    <n v="23065"/>
    <n v="6"/>
    <n v="2.3852588740673752E-2"/>
    <n v="633"/>
    <x v="328"/>
    <s v="Medium"/>
    <x v="277"/>
    <n v="200"/>
    <n v="1"/>
    <n v="2999.9410050983247"/>
    <n v="421"/>
    <n v="2191"/>
    <m/>
    <m/>
    <n v="60.194174757281552"/>
    <x v="0"/>
  </r>
  <r>
    <x v="481"/>
    <x v="1"/>
    <x v="0"/>
    <x v="13"/>
    <n v="6"/>
    <x v="477"/>
    <x v="27"/>
    <x v="1"/>
    <x v="85"/>
    <x v="27"/>
    <n v="9"/>
    <n v="4897"/>
    <n v="33211"/>
    <n v="242"/>
    <n v="2176"/>
    <n v="10878363"/>
    <n v="825483"/>
    <n v="28184"/>
    <n v="11985686"/>
    <n v="6962"/>
    <n v="3"/>
    <n v="1.318863516466953E-2"/>
    <n v="350"/>
    <x v="218"/>
    <s v="High"/>
    <x v="16"/>
    <n v="121"/>
    <n v="3"/>
    <n v="4999.247702205882"/>
    <n v="644"/>
    <n v="4897"/>
    <m/>
    <m/>
    <n v="34.627831715210355"/>
    <x v="0"/>
  </r>
  <r>
    <x v="482"/>
    <x v="1"/>
    <x v="1"/>
    <x v="4"/>
    <n v="13"/>
    <x v="478"/>
    <x v="69"/>
    <x v="2"/>
    <x v="56"/>
    <x v="69"/>
    <n v="10"/>
    <n v="874"/>
    <n v="45171"/>
    <n v="196"/>
    <n v="1958"/>
    <n v="9789819"/>
    <n v="275066"/>
    <n v="100635"/>
    <n v="10165521"/>
    <n v="2741"/>
    <n v="1"/>
    <n v="2.140327078152084E-2"/>
    <n v="568"/>
    <x v="329"/>
    <s v="High"/>
    <x v="365"/>
    <n v="181"/>
    <n v="4"/>
    <n v="4999.9075587334019"/>
    <n v="493"/>
    <n v="874"/>
    <m/>
    <m/>
    <n v="54.045307443365701"/>
    <x v="0"/>
  </r>
  <r>
    <x v="483"/>
    <x v="3"/>
    <x v="0"/>
    <x v="5"/>
    <n v="5"/>
    <x v="479"/>
    <x v="126"/>
    <x v="2"/>
    <x v="2"/>
    <x v="126"/>
    <n v="5"/>
    <n v="6070"/>
    <n v="42591"/>
    <n v="94"/>
    <n v="472"/>
    <n v="1415418"/>
    <n v="1202543"/>
    <n v="549671"/>
    <n v="3167632"/>
    <n v="990"/>
    <n v="7"/>
    <n v="1.6014771271384429E-2"/>
    <n v="425"/>
    <x v="76"/>
    <s v="Medium"/>
    <x v="366"/>
    <n v="131"/>
    <n v="2"/>
    <n v="2998.7669491525426"/>
    <n v="632"/>
    <n v="6070"/>
    <m/>
    <m/>
    <n v="37.864077669902912"/>
    <x v="1"/>
  </r>
  <r>
    <x v="484"/>
    <x v="3"/>
    <x v="3"/>
    <x v="17"/>
    <n v="9"/>
    <x v="480"/>
    <x v="74"/>
    <x v="2"/>
    <x v="2"/>
    <x v="74"/>
    <n v="5"/>
    <n v="5872"/>
    <n v="62933"/>
    <n v="159"/>
    <n v="795"/>
    <n v="2385769"/>
    <n v="913458"/>
    <n v="478079"/>
    <n v="3777306"/>
    <n v="2385"/>
    <n v="5"/>
    <n v="1.9217725525661315E-2"/>
    <n v="510"/>
    <x v="240"/>
    <s v="Medium"/>
    <x v="334"/>
    <n v="160"/>
    <n v="3"/>
    <n v="3000.9672955974843"/>
    <n v="552"/>
    <n v="5872"/>
    <m/>
    <m/>
    <n v="47.249190938511326"/>
    <x v="1"/>
  </r>
  <r>
    <x v="485"/>
    <x v="0"/>
    <x v="1"/>
    <x v="12"/>
    <n v="10"/>
    <x v="481"/>
    <x v="40"/>
    <x v="0"/>
    <x v="57"/>
    <x v="40"/>
    <n v="7"/>
    <n v="3661"/>
    <n v="58532"/>
    <n v="235"/>
    <n v="1643"/>
    <n v="4927637"/>
    <n v="1763511"/>
    <n v="797786"/>
    <n v="7488935"/>
    <n v="1971"/>
    <n v="6"/>
    <n v="1.9481498228954706E-2"/>
    <n v="517"/>
    <x v="227"/>
    <s v="Medium"/>
    <x v="367"/>
    <n v="159"/>
    <n v="1"/>
    <n v="2999.1704199634814"/>
    <n v="550"/>
    <n v="3661"/>
    <m/>
    <m/>
    <n v="46.925566343042071"/>
    <x v="0"/>
  </r>
  <r>
    <x v="486"/>
    <x v="4"/>
    <x v="3"/>
    <x v="8"/>
    <n v="4"/>
    <x v="482"/>
    <x v="37"/>
    <x v="1"/>
    <x v="55"/>
    <x v="37"/>
    <n v="4"/>
    <n v="7033"/>
    <n v="50183"/>
    <n v="202"/>
    <n v="807"/>
    <n v="2421775"/>
    <n v="1041736"/>
    <n v="300092"/>
    <n v="3763602"/>
    <n v="1695"/>
    <n v="3"/>
    <n v="1.6768407566508402E-2"/>
    <n v="445"/>
    <x v="330"/>
    <s v="Medium"/>
    <x v="232"/>
    <n v="140"/>
    <n v="5"/>
    <n v="3000.9603469640642"/>
    <n v="561"/>
    <n v="7033"/>
    <m/>
    <m/>
    <n v="40.776699029126213"/>
    <x v="1"/>
  </r>
  <r>
    <x v="487"/>
    <x v="4"/>
    <x v="1"/>
    <x v="18"/>
    <n v="8"/>
    <x v="483"/>
    <x v="19"/>
    <x v="0"/>
    <x v="81"/>
    <x v="19"/>
    <n v="8"/>
    <n v="5725"/>
    <n v="51812"/>
    <n v="224"/>
    <n v="1794"/>
    <n v="1793512"/>
    <n v="1334467"/>
    <n v="452179"/>
    <n v="3580158"/>
    <n v="7532"/>
    <n v="4"/>
    <n v="1.6806089381264603E-2"/>
    <n v="446"/>
    <x v="150"/>
    <s v="Low"/>
    <x v="114"/>
    <n v="148"/>
    <n v="3"/>
    <n v="999.72798216276476"/>
    <n v="600"/>
    <n v="5725"/>
    <m/>
    <m/>
    <n v="43.36569579288026"/>
    <x v="1"/>
  </r>
  <r>
    <x v="488"/>
    <x v="4"/>
    <x v="0"/>
    <x v="17"/>
    <n v="9"/>
    <x v="484"/>
    <x v="68"/>
    <x v="0"/>
    <x v="125"/>
    <x v="68"/>
    <n v="5"/>
    <n v="12142"/>
    <n v="62147"/>
    <n v="250"/>
    <n v="1249"/>
    <n v="1248998"/>
    <n v="994314"/>
    <n v="141881"/>
    <n v="2385193"/>
    <n v="1498"/>
    <n v="2"/>
    <n v="1.4469816866380285E-2"/>
    <n v="384"/>
    <x v="275"/>
    <s v="Low"/>
    <x v="262"/>
    <n v="110"/>
    <n v="1"/>
    <n v="999.99839871897518"/>
    <n v="659"/>
    <n v="12142"/>
    <m/>
    <m/>
    <n v="31.067961165048541"/>
    <x v="1"/>
  </r>
  <r>
    <x v="489"/>
    <x v="2"/>
    <x v="0"/>
    <x v="5"/>
    <n v="5"/>
    <x v="485"/>
    <x v="125"/>
    <x v="1"/>
    <x v="92"/>
    <x v="125"/>
    <n v="5"/>
    <n v="5381"/>
    <n v="44290"/>
    <n v="231"/>
    <n v="1157"/>
    <n v="3472213"/>
    <n v="1823859"/>
    <n v="407305"/>
    <n v="5703377"/>
    <n v="3935"/>
    <n v="6"/>
    <n v="9.0436355414876789E-3"/>
    <n v="240"/>
    <x v="331"/>
    <s v="Medium"/>
    <x v="368"/>
    <n v="68"/>
    <n v="1"/>
    <n v="3001.0484010371651"/>
    <n v="808"/>
    <n v="5381"/>
    <m/>
    <m/>
    <n v="17.475728155339805"/>
    <x v="1"/>
  </r>
  <r>
    <x v="490"/>
    <x v="4"/>
    <x v="1"/>
    <x v="14"/>
    <n v="16"/>
    <x v="486"/>
    <x v="111"/>
    <x v="1"/>
    <x v="98"/>
    <x v="111"/>
    <n v="46"/>
    <n v="476"/>
    <n v="12442"/>
    <n v="250"/>
    <n v="11492"/>
    <n v="34476681"/>
    <n v="2810319"/>
    <n v="490139"/>
    <n v="37777139"/>
    <n v="41372"/>
    <n v="8"/>
    <n v="2.7055542994950638E-2"/>
    <n v="718"/>
    <x v="332"/>
    <s v="Medium"/>
    <x v="369"/>
    <n v="203"/>
    <n v="4"/>
    <n v="3000.0592586146886"/>
    <n v="352"/>
    <n v="476"/>
    <m/>
    <m/>
    <n v="61.165048543689316"/>
    <x v="0"/>
  </r>
  <r>
    <x v="491"/>
    <x v="0"/>
    <x v="0"/>
    <x v="1"/>
    <n v="17"/>
    <x v="487"/>
    <x v="69"/>
    <x v="0"/>
    <x v="138"/>
    <x v="69"/>
    <n v="31"/>
    <n v="1877"/>
    <n v="23140"/>
    <n v="242"/>
    <n v="7506"/>
    <n v="22518013"/>
    <n v="2457652"/>
    <n v="582883"/>
    <n v="25558549"/>
    <n v="32275"/>
    <n v="7"/>
    <n v="2.5623634034215088E-2"/>
    <n v="680"/>
    <x v="333"/>
    <s v="Medium"/>
    <x v="370"/>
    <n v="184"/>
    <n v="3"/>
    <n v="3000.0017319477752"/>
    <n v="407"/>
    <n v="1877"/>
    <m/>
    <m/>
    <n v="55.016181229773466"/>
    <x v="0"/>
  </r>
  <r>
    <x v="492"/>
    <x v="1"/>
    <x v="0"/>
    <x v="1"/>
    <n v="17"/>
    <x v="488"/>
    <x v="169"/>
    <x v="0"/>
    <x v="48"/>
    <x v="169"/>
    <n v="132"/>
    <n v="564"/>
    <n v="6190"/>
    <n v="147"/>
    <n v="19373"/>
    <n v="19373321"/>
    <n v="84863"/>
    <n v="674969"/>
    <n v="2089692"/>
    <n v="61994"/>
    <n v="5"/>
    <n v="3.587308764790112E-2"/>
    <n v="952"/>
    <x v="333"/>
    <s v="Low"/>
    <x v="371"/>
    <n v="282"/>
    <n v="5"/>
    <n v="1000.0165694523306"/>
    <n v="138"/>
    <n v="564"/>
    <m/>
    <m/>
    <n v="86.73139158576052"/>
    <x v="0"/>
  </r>
  <r>
    <x v="493"/>
    <x v="1"/>
    <x v="0"/>
    <x v="1"/>
    <n v="17"/>
    <x v="489"/>
    <x v="48"/>
    <x v="1"/>
    <x v="57"/>
    <x v="48"/>
    <n v="28"/>
    <n v="1330"/>
    <n v="22066"/>
    <n v="273"/>
    <n v="7652"/>
    <n v="22954961"/>
    <n v="3306837"/>
    <n v="1147416"/>
    <n v="27409214"/>
    <n v="32136"/>
    <n v="8"/>
    <n v="2.162936167005803E-2"/>
    <n v="574"/>
    <x v="334"/>
    <s v="Medium"/>
    <x v="372"/>
    <n v="180"/>
    <n v="3"/>
    <n v="2999.8642185049662"/>
    <n v="499"/>
    <n v="1330"/>
    <m/>
    <m/>
    <n v="53.721682847896432"/>
    <x v="0"/>
  </r>
  <r>
    <x v="494"/>
    <x v="1"/>
    <x v="0"/>
    <x v="4"/>
    <n v="13"/>
    <x v="490"/>
    <x v="47"/>
    <x v="2"/>
    <x v="117"/>
    <x v="47"/>
    <n v="11"/>
    <n v="458"/>
    <n v="44995"/>
    <n v="145"/>
    <n v="1594"/>
    <n v="1593931"/>
    <n v="266308"/>
    <n v="57236"/>
    <n v="1917475"/>
    <n v="6375"/>
    <n v="1"/>
    <n v="2.0046725450297686E-2"/>
    <n v="532"/>
    <x v="54"/>
    <s v="Low"/>
    <x v="373"/>
    <n v="148"/>
    <n v="4"/>
    <n v="999.95671267252192"/>
    <n v="549"/>
    <n v="458"/>
    <m/>
    <m/>
    <n v="43.36569579288026"/>
    <x v="0"/>
  </r>
  <r>
    <x v="495"/>
    <x v="4"/>
    <x v="2"/>
    <x v="8"/>
    <n v="4"/>
    <x v="491"/>
    <x v="137"/>
    <x v="1"/>
    <x v="65"/>
    <x v="137"/>
    <n v="3"/>
    <n v="6358"/>
    <n v="56860"/>
    <n v="62"/>
    <n v="186"/>
    <n v="929951"/>
    <n v="581623"/>
    <n v="354568"/>
    <n v="1866143"/>
    <n v="725"/>
    <n v="7"/>
    <n v="9.2320446152686711E-3"/>
    <n v="245"/>
    <x v="335"/>
    <s v="High"/>
    <x v="302"/>
    <n v="77"/>
    <n v="4"/>
    <n v="4999.7365591397847"/>
    <n v="825"/>
    <n v="6358"/>
    <m/>
    <m/>
    <n v="20.388349514563107"/>
    <x v="1"/>
  </r>
  <r>
    <x v="496"/>
    <x v="4"/>
    <x v="2"/>
    <x v="17"/>
    <n v="9"/>
    <x v="492"/>
    <x v="12"/>
    <x v="2"/>
    <x v="3"/>
    <x v="12"/>
    <n v="8"/>
    <n v="1429"/>
    <n v="56685"/>
    <n v="155"/>
    <n v="1237"/>
    <n v="3710978"/>
    <n v="163095"/>
    <n v="92155"/>
    <n v="3966229"/>
    <n v="3216"/>
    <n v="1"/>
    <n v="2.0611952671640666E-2"/>
    <n v="547"/>
    <x v="183"/>
    <s v="Medium"/>
    <x v="372"/>
    <n v="178"/>
    <n v="5"/>
    <n v="2999.9822150363784"/>
    <n v="499"/>
    <n v="1429"/>
    <m/>
    <m/>
    <n v="53.074433656957929"/>
    <x v="0"/>
  </r>
  <r>
    <x v="497"/>
    <x v="4"/>
    <x v="2"/>
    <x v="18"/>
    <n v="8"/>
    <x v="493"/>
    <x v="101"/>
    <x v="0"/>
    <x v="110"/>
    <x v="101"/>
    <n v="9"/>
    <n v="3640"/>
    <n v="44408"/>
    <n v="174"/>
    <n v="1563"/>
    <n v="156256"/>
    <n v="60550"/>
    <n v="352259"/>
    <n v="2520319"/>
    <n v="5468"/>
    <n v="3"/>
    <n v="2.0423543597859674E-2"/>
    <n v="542"/>
    <x v="71"/>
    <s v="Low"/>
    <x v="53"/>
    <n v="162"/>
    <n v="4"/>
    <n v="99.971849008317335"/>
    <n v="525"/>
    <n v="3640"/>
    <m/>
    <m/>
    <n v="47.896440129449836"/>
    <x v="0"/>
  </r>
  <r>
    <x v="498"/>
    <x v="4"/>
    <x v="1"/>
    <x v="3"/>
    <n v="18"/>
    <x v="494"/>
    <x v="25"/>
    <x v="0"/>
    <x v="111"/>
    <x v="25"/>
    <n v="35"/>
    <n v="2623"/>
    <n v="26482"/>
    <n v="224"/>
    <n v="7849"/>
    <n v="23548087"/>
    <n v="4398743"/>
    <n v="110267"/>
    <n v="2904950"/>
    <n v="21193"/>
    <n v="10"/>
    <n v="2.893963373276057E-2"/>
    <n v="768"/>
    <x v="336"/>
    <s v="Medium"/>
    <x v="252"/>
    <n v="238"/>
    <n v="5"/>
    <n v="3000.1384889794876"/>
    <n v="280"/>
    <n v="2623"/>
    <m/>
    <m/>
    <n v="72.491909385113274"/>
    <x v="0"/>
  </r>
  <r>
    <x v="499"/>
    <x v="0"/>
    <x v="1"/>
    <x v="0"/>
    <n v="15"/>
    <x v="495"/>
    <x v="170"/>
    <x v="1"/>
    <x v="144"/>
    <x v="170"/>
    <n v="29"/>
    <n v="533"/>
    <n v="23630"/>
    <n v="157"/>
    <n v="4558"/>
    <n v="4557611"/>
    <n v="1891119"/>
    <n v="702722"/>
    <n v="7151452"/>
    <n v="17318"/>
    <n v="7"/>
    <n v="3.3725224206797799E-2"/>
    <n v="895"/>
    <x v="337"/>
    <s v="Low"/>
    <x v="170"/>
    <n v="249"/>
    <n v="3"/>
    <n v="999.9146555506801"/>
    <n v="197"/>
    <n v="533"/>
    <m/>
    <m/>
    <n v="76.051779935275079"/>
    <x v="0"/>
  </r>
  <r>
    <x v="500"/>
    <x v="3"/>
    <x v="0"/>
    <x v="14"/>
    <n v="16"/>
    <x v="496"/>
    <x v="46"/>
    <x v="1"/>
    <x v="3"/>
    <x v="46"/>
    <n v="20"/>
    <n v="809"/>
    <n v="37233"/>
    <n v="107"/>
    <n v="2136"/>
    <n v="6406885"/>
    <n v="1868969"/>
    <n v="890295"/>
    <n v="9166148"/>
    <n v="5979"/>
    <n v="9"/>
    <n v="2.6754088476901049E-2"/>
    <n v="710"/>
    <x v="338"/>
    <s v="Medium"/>
    <x v="374"/>
    <n v="199"/>
    <n v="4"/>
    <n v="2999.4779962546818"/>
    <n v="355"/>
    <n v="809"/>
    <m/>
    <m/>
    <n v="59.870550161812297"/>
    <x v="0"/>
  </r>
  <r>
    <x v="501"/>
    <x v="1"/>
    <x v="0"/>
    <x v="9"/>
    <n v="1"/>
    <x v="497"/>
    <x v="81"/>
    <x v="0"/>
    <x v="143"/>
    <x v="81"/>
    <n v="2"/>
    <n v="7527"/>
    <n v="61969"/>
    <n v="70"/>
    <n v="140"/>
    <n v="418505"/>
    <n v="52877"/>
    <n v="322692"/>
    <n v="1269967"/>
    <n v="460"/>
    <n v="6"/>
    <n v="1.5449544050041451E-3"/>
    <n v="41"/>
    <x v="339"/>
    <s v="Medium"/>
    <x v="375"/>
    <n v="22"/>
    <n v="1"/>
    <n v="2989.3214285714284"/>
    <n v="963"/>
    <n v="7527"/>
    <m/>
    <m/>
    <n v="2.5889967637540456"/>
    <x v="1"/>
  </r>
  <r>
    <x v="502"/>
    <x v="1"/>
    <x v="0"/>
    <x v="12"/>
    <n v="10"/>
    <x v="498"/>
    <x v="110"/>
    <x v="2"/>
    <x v="134"/>
    <x v="110"/>
    <n v="27"/>
    <n v="966"/>
    <n v="15125"/>
    <n v="123"/>
    <n v="3311"/>
    <n v="9932958"/>
    <n v="1271457"/>
    <n v="671652"/>
    <n v="11876067"/>
    <n v="13243"/>
    <n v="7"/>
    <n v="1.997136182078529E-2"/>
    <n v="530"/>
    <x v="340"/>
    <s v="Medium"/>
    <x v="376"/>
    <n v="160"/>
    <n v="1"/>
    <n v="2999.9873150105709"/>
    <n v="534"/>
    <n v="966"/>
    <m/>
    <m/>
    <n v="47.249190938511326"/>
    <x v="0"/>
  </r>
  <r>
    <x v="503"/>
    <x v="1"/>
    <x v="2"/>
    <x v="15"/>
    <n v="2"/>
    <x v="499"/>
    <x v="171"/>
    <x v="2"/>
    <x v="17"/>
    <x v="171"/>
    <n v="2"/>
    <n v="12159"/>
    <n v="61271"/>
    <n v="149"/>
    <n v="298"/>
    <n v="894102"/>
    <n v="1934715"/>
    <n v="1000708"/>
    <n v="3829525"/>
    <n v="596"/>
    <n v="7"/>
    <n v="1.0852362649785214E-2"/>
    <n v="288"/>
    <x v="47"/>
    <s v="Medium"/>
    <x v="377"/>
    <n v="94"/>
    <n v="2"/>
    <n v="3000.3422818791946"/>
    <n v="748"/>
    <n v="12159"/>
    <m/>
    <m/>
    <n v="25.889967637540451"/>
    <x v="1"/>
  </r>
  <r>
    <x v="504"/>
    <x v="1"/>
    <x v="1"/>
    <x v="8"/>
    <n v="4"/>
    <x v="162"/>
    <x v="45"/>
    <x v="2"/>
    <x v="75"/>
    <x v="45"/>
    <n v="3"/>
    <n v="15109"/>
    <n v="82253"/>
    <n v="239"/>
    <n v="718"/>
    <n v="2153583"/>
    <n v="344456"/>
    <n v="56724"/>
    <n v="2554763"/>
    <n v="789"/>
    <n v="1"/>
    <n v="1.4055316904062099E-2"/>
    <n v="373"/>
    <x v="175"/>
    <s v="Medium"/>
    <x v="378"/>
    <n v="119"/>
    <n v="1"/>
    <n v="2999.4192200557104"/>
    <n v="669"/>
    <n v="15109"/>
    <m/>
    <m/>
    <n v="33.980582524271846"/>
    <x v="1"/>
  </r>
  <r>
    <x v="505"/>
    <x v="1"/>
    <x v="1"/>
    <x v="10"/>
    <n v="19"/>
    <x v="500"/>
    <x v="68"/>
    <x v="1"/>
    <x v="130"/>
    <x v="68"/>
    <n v="59"/>
    <n v="332"/>
    <n v="16031"/>
    <n v="170"/>
    <n v="10031"/>
    <n v="30093211"/>
    <n v="1932928"/>
    <n v="728418"/>
    <n v="32754558"/>
    <n v="22068"/>
    <n v="8"/>
    <n v="2.7658452031049816E-2"/>
    <n v="734"/>
    <x v="341"/>
    <s v="Medium"/>
    <x v="86"/>
    <n v="219"/>
    <n v="3"/>
    <n v="3000.0210347921443"/>
    <n v="327"/>
    <n v="332"/>
    <m/>
    <m/>
    <n v="66.343042071197416"/>
    <x v="0"/>
  </r>
  <r>
    <x v="506"/>
    <x v="3"/>
    <x v="2"/>
    <x v="16"/>
    <n v="11"/>
    <x v="501"/>
    <x v="131"/>
    <x v="1"/>
    <x v="101"/>
    <x v="131"/>
    <n v="33"/>
    <n v="163"/>
    <n v="11794"/>
    <n v="82"/>
    <n v="2707"/>
    <n v="270728"/>
    <n v="1381646"/>
    <n v="463903"/>
    <n v="4552829"/>
    <n v="8392"/>
    <n v="9"/>
    <n v="2.468158866531012E-2"/>
    <n v="655"/>
    <x v="342"/>
    <s v="Low"/>
    <x v="379"/>
    <n v="203"/>
    <n v="3"/>
    <n v="100.01034355374954"/>
    <n v="392"/>
    <n v="163"/>
    <m/>
    <m/>
    <n v="61.165048543689316"/>
    <x v="0"/>
  </r>
  <r>
    <x v="507"/>
    <x v="0"/>
    <x v="0"/>
    <x v="13"/>
    <n v="6"/>
    <x v="502"/>
    <x v="151"/>
    <x v="2"/>
    <x v="2"/>
    <x v="151"/>
    <n v="3"/>
    <n v="9094"/>
    <n v="55217"/>
    <n v="211"/>
    <n v="633"/>
    <n v="1899109"/>
    <n v="485537"/>
    <n v="200714"/>
    <n v="258536"/>
    <n v="2785"/>
    <n v="2"/>
    <n v="1.009872635466124E-2"/>
    <n v="268"/>
    <x v="86"/>
    <s v="Medium"/>
    <x v="346"/>
    <n v="96"/>
    <n v="5"/>
    <n v="3000.172195892575"/>
    <n v="731"/>
    <n v="9094"/>
    <m/>
    <m/>
    <n v="26.537216828478964"/>
    <x v="1"/>
  </r>
  <r>
    <x v="508"/>
    <x v="0"/>
    <x v="0"/>
    <x v="11"/>
    <n v="3"/>
    <x v="503"/>
    <x v="38"/>
    <x v="2"/>
    <x v="26"/>
    <x v="38"/>
    <n v="5"/>
    <n v="6337"/>
    <n v="42352"/>
    <n v="202"/>
    <n v="1010"/>
    <n v="5049477"/>
    <n v="261018"/>
    <n v="131109"/>
    <n v="5441604"/>
    <n v="3736"/>
    <n v="1"/>
    <n v="6.4435903233099707E-3"/>
    <n v="171"/>
    <x v="82"/>
    <s v="High"/>
    <x v="364"/>
    <n v="71"/>
    <n v="3"/>
    <n v="4999.4821782178215"/>
    <n v="805"/>
    <n v="6337"/>
    <m/>
    <m/>
    <n v="18.446601941747574"/>
    <x v="1"/>
  </r>
  <r>
    <x v="509"/>
    <x v="4"/>
    <x v="1"/>
    <x v="13"/>
    <n v="6"/>
    <x v="504"/>
    <x v="100"/>
    <x v="1"/>
    <x v="106"/>
    <x v="100"/>
    <n v="2"/>
    <n v="12102"/>
    <n v="75948"/>
    <n v="148"/>
    <n v="297"/>
    <n v="889736"/>
    <n v="1169677"/>
    <n v="215021"/>
    <n v="2274434"/>
    <n v="771"/>
    <n v="4"/>
    <n v="9.8349536513678507E-3"/>
    <n v="261"/>
    <x v="343"/>
    <s v="Medium"/>
    <x v="380"/>
    <n v="98"/>
    <n v="1"/>
    <n v="2995.7441077441076"/>
    <n v="726"/>
    <n v="12102"/>
    <m/>
    <m/>
    <n v="27.184466019417474"/>
    <x v="1"/>
  </r>
  <r>
    <x v="510"/>
    <x v="0"/>
    <x v="2"/>
    <x v="9"/>
    <n v="1"/>
    <x v="505"/>
    <x v="130"/>
    <x v="1"/>
    <x v="64"/>
    <x v="130"/>
    <n v="0"/>
    <n v="7099"/>
    <n v="60809"/>
    <n v="99"/>
    <n v="0"/>
    <n v="0"/>
    <n v="898467"/>
    <n v="651157"/>
    <n v="1549623"/>
    <n v="0"/>
    <n v="6"/>
    <n v="4.2580450674504482E-3"/>
    <n v="113"/>
    <x v="142"/>
    <s v="High"/>
    <x v="308"/>
    <n v="37"/>
    <n v="1"/>
    <n v="0"/>
    <n v="903"/>
    <n v="7099"/>
    <m/>
    <m/>
    <n v="7.4433656957928811"/>
    <x v="1"/>
  </r>
  <r>
    <x v="511"/>
    <x v="2"/>
    <x v="3"/>
    <x v="17"/>
    <n v="9"/>
    <x v="506"/>
    <x v="29"/>
    <x v="0"/>
    <x v="149"/>
    <x v="29"/>
    <n v="8"/>
    <n v="5165"/>
    <n v="58753"/>
    <n v="270"/>
    <n v="2160"/>
    <n v="2160166"/>
    <n v="582694"/>
    <n v="238659"/>
    <n v="298152"/>
    <n v="10152"/>
    <n v="2"/>
    <n v="2.6075815811289472E-2"/>
    <n v="692"/>
    <x v="137"/>
    <s v="Low"/>
    <x v="381"/>
    <n v="201"/>
    <n v="4"/>
    <n v="1000.0768518518519"/>
    <n v="360"/>
    <n v="5165"/>
    <m/>
    <m/>
    <n v="60.517799352750814"/>
    <x v="1"/>
  </r>
  <r>
    <x v="512"/>
    <x v="4"/>
    <x v="3"/>
    <x v="14"/>
    <n v="16"/>
    <x v="507"/>
    <x v="32"/>
    <x v="0"/>
    <x v="129"/>
    <x v="32"/>
    <n v="112"/>
    <n v="423"/>
    <n v="5000"/>
    <n v="298"/>
    <n v="33324"/>
    <n v="166621047"/>
    <n v="2386446"/>
    <n v="717908"/>
    <n v="16972540"/>
    <n v="153291"/>
    <n v="5"/>
    <n v="2.2910543371768784E-2"/>
    <n v="608"/>
    <x v="214"/>
    <s v="High"/>
    <x v="132"/>
    <n v="185"/>
    <n v="5"/>
    <n v="5000.0314187972635"/>
    <n v="458"/>
    <n v="423"/>
    <m/>
    <m/>
    <n v="55.339805825242713"/>
    <x v="0"/>
  </r>
  <r>
    <x v="513"/>
    <x v="4"/>
    <x v="3"/>
    <x v="10"/>
    <n v="19"/>
    <x v="508"/>
    <x v="100"/>
    <x v="1"/>
    <x v="144"/>
    <x v="100"/>
    <n v="188"/>
    <n v="428"/>
    <n v="5000"/>
    <n v="282"/>
    <n v="52949"/>
    <n v="5294892"/>
    <n v="3380675"/>
    <n v="711007"/>
    <n v="57040602"/>
    <n v="190616"/>
    <n v="10"/>
    <n v="2.2571407038962998E-2"/>
    <n v="599"/>
    <x v="77"/>
    <s v="Low"/>
    <x v="25"/>
    <n v="176"/>
    <n v="5"/>
    <n v="99.999848911216461"/>
    <n v="489"/>
    <n v="428"/>
    <m/>
    <m/>
    <n v="52.427184466019419"/>
    <x v="0"/>
  </r>
  <r>
    <x v="514"/>
    <x v="4"/>
    <x v="1"/>
    <x v="12"/>
    <n v="10"/>
    <x v="509"/>
    <x v="14"/>
    <x v="0"/>
    <x v="13"/>
    <x v="14"/>
    <n v="17"/>
    <n v="3627"/>
    <n v="21694"/>
    <n v="170"/>
    <n v="2893"/>
    <n v="8678789"/>
    <n v="2634678"/>
    <n v="1068555"/>
    <n v="12382021"/>
    <n v="10993"/>
    <n v="9"/>
    <n v="1.850177104529354E-2"/>
    <n v="491"/>
    <x v="344"/>
    <s v="Medium"/>
    <x v="376"/>
    <n v="147"/>
    <n v="2"/>
    <n v="2999.9270653301073"/>
    <n v="534"/>
    <n v="3627"/>
    <m/>
    <m/>
    <n v="43.042071197411005"/>
    <x v="0"/>
  </r>
  <r>
    <x v="515"/>
    <x v="3"/>
    <x v="3"/>
    <x v="14"/>
    <n v="16"/>
    <x v="510"/>
    <x v="138"/>
    <x v="2"/>
    <x v="51"/>
    <x v="138"/>
    <n v="12"/>
    <n v="1364"/>
    <n v="43524"/>
    <n v="240"/>
    <n v="2881"/>
    <n v="2880869"/>
    <n v="1276398"/>
    <n v="291964"/>
    <n v="4449231"/>
    <n v="11523"/>
    <n v="3"/>
    <n v="2.2043861632376215E-2"/>
    <n v="585"/>
    <x v="345"/>
    <s v="Low"/>
    <x v="382"/>
    <n v="179"/>
    <n v="4"/>
    <n v="999.95452967719541"/>
    <n v="477"/>
    <n v="1364"/>
    <m/>
    <m/>
    <n v="53.398058252427184"/>
    <x v="0"/>
  </r>
  <r>
    <x v="516"/>
    <x v="2"/>
    <x v="1"/>
    <x v="12"/>
    <n v="10"/>
    <x v="511"/>
    <x v="172"/>
    <x v="0"/>
    <x v="113"/>
    <x v="172"/>
    <n v="8"/>
    <n v="4047"/>
    <n v="42006"/>
    <n v="211"/>
    <n v="1690"/>
    <n v="1690289"/>
    <n v="3791285"/>
    <n v="598969"/>
    <n v="6080542"/>
    <n v="4563"/>
    <n v="10"/>
    <n v="2.6301906699826665E-2"/>
    <n v="698"/>
    <x v="346"/>
    <s v="Low"/>
    <x v="362"/>
    <n v="208"/>
    <n v="1"/>
    <n v="1000.1710059171597"/>
    <n v="333"/>
    <n v="4047"/>
    <m/>
    <m/>
    <n v="62.783171521035598"/>
    <x v="0"/>
  </r>
  <r>
    <x v="517"/>
    <x v="2"/>
    <x v="2"/>
    <x v="7"/>
    <n v="12"/>
    <x v="512"/>
    <x v="166"/>
    <x v="2"/>
    <x v="25"/>
    <x v="166"/>
    <n v="10"/>
    <n v="9791"/>
    <n v="50896"/>
    <n v="87"/>
    <n v="869"/>
    <n v="4342924"/>
    <n v="783333"/>
    <n v="540538"/>
    <n v="5666795"/>
    <n v="3561"/>
    <n v="8"/>
    <n v="1.7597407491144773E-2"/>
    <n v="467"/>
    <x v="347"/>
    <s v="High"/>
    <x v="383"/>
    <n v="139"/>
    <n v="4"/>
    <n v="4997.6110471806678"/>
    <n v="564"/>
    <n v="9791"/>
    <m/>
    <m/>
    <n v="40.453074433656958"/>
    <x v="1"/>
  </r>
  <r>
    <x v="518"/>
    <x v="0"/>
    <x v="2"/>
    <x v="4"/>
    <n v="13"/>
    <x v="513"/>
    <x v="94"/>
    <x v="1"/>
    <x v="99"/>
    <x v="94"/>
    <n v="15"/>
    <n v="6941"/>
    <n v="41318"/>
    <n v="291"/>
    <n v="4371"/>
    <n v="13111733"/>
    <n v="2885945"/>
    <n v="1056221"/>
    <n v="1705390"/>
    <n v="12674"/>
    <n v="8"/>
    <n v="1.3678498756500113E-2"/>
    <n v="363"/>
    <x v="348"/>
    <s v="Medium"/>
    <x v="384"/>
    <n v="85"/>
    <n v="1"/>
    <n v="2999.7101349805534"/>
    <n v="733"/>
    <n v="6941"/>
    <m/>
    <m/>
    <n v="22.97734627831715"/>
    <x v="1"/>
  </r>
  <r>
    <x v="519"/>
    <x v="2"/>
    <x v="2"/>
    <x v="15"/>
    <n v="2"/>
    <x v="514"/>
    <x v="25"/>
    <x v="1"/>
    <x v="2"/>
    <x v="25"/>
    <n v="2"/>
    <n v="14243"/>
    <n v="85717"/>
    <n v="85"/>
    <n v="170"/>
    <n v="509946"/>
    <n v="232831"/>
    <n v="197212"/>
    <n v="939988"/>
    <n v="543"/>
    <n v="2"/>
    <n v="9.1189991710000761E-3"/>
    <n v="242"/>
    <x v="103"/>
    <s v="Medium"/>
    <x v="385"/>
    <n v="93"/>
    <n v="4"/>
    <n v="2999.6823529411763"/>
    <n v="756"/>
    <n v="14243"/>
    <m/>
    <m/>
    <n v="25.5663430420712"/>
    <x v="1"/>
  </r>
  <r>
    <x v="520"/>
    <x v="4"/>
    <x v="0"/>
    <x v="17"/>
    <n v="9"/>
    <x v="515"/>
    <x v="83"/>
    <x v="2"/>
    <x v="101"/>
    <x v="83"/>
    <n v="14"/>
    <n v="3571"/>
    <n v="31626"/>
    <n v="182"/>
    <n v="2549"/>
    <n v="2549497"/>
    <n v="955097"/>
    <n v="184039"/>
    <n v="3688633"/>
    <n v="8923"/>
    <n v="3"/>
    <n v="1.4356771422111688E-2"/>
    <n v="381"/>
    <x v="327"/>
    <s v="Low"/>
    <x v="218"/>
    <n v="120"/>
    <n v="4"/>
    <n v="1000.1949784229109"/>
    <n v="649"/>
    <n v="3571"/>
    <m/>
    <m/>
    <n v="34.3042071197411"/>
    <x v="0"/>
  </r>
  <r>
    <x v="521"/>
    <x v="2"/>
    <x v="1"/>
    <x v="2"/>
    <n v="14"/>
    <x v="516"/>
    <x v="173"/>
    <x v="2"/>
    <x v="150"/>
    <x v="173"/>
    <n v="14"/>
    <n v="327"/>
    <n v="44358"/>
    <n v="253"/>
    <n v="3546"/>
    <n v="3546316"/>
    <n v="1653108"/>
    <n v="736871"/>
    <n v="5936295"/>
    <n v="9220"/>
    <n v="5"/>
    <n v="2.9090360991785365E-2"/>
    <n v="772"/>
    <x v="349"/>
    <s v="Low"/>
    <x v="222"/>
    <n v="221"/>
    <n v="2"/>
    <n v="1000.0891144952059"/>
    <n v="323"/>
    <n v="327"/>
    <m/>
    <m/>
    <n v="66.990291262135926"/>
    <x v="0"/>
  </r>
  <r>
    <x v="522"/>
    <x v="0"/>
    <x v="2"/>
    <x v="15"/>
    <n v="2"/>
    <x v="517"/>
    <x v="102"/>
    <x v="0"/>
    <x v="43"/>
    <x v="102"/>
    <n v="0"/>
    <n v="14481"/>
    <n v="76878"/>
    <n v="247"/>
    <n v="0"/>
    <n v="0"/>
    <n v="1093181"/>
    <n v="304922"/>
    <n v="1398103"/>
    <n v="0"/>
    <n v="4"/>
    <n v="5.8783631019669906E-3"/>
    <n v="156"/>
    <x v="98"/>
    <s v="Medium"/>
    <x v="386"/>
    <n v="69"/>
    <n v="1"/>
    <n v="0"/>
    <n v="816"/>
    <n v="14481"/>
    <m/>
    <m/>
    <n v="17.79935275080906"/>
    <x v="1"/>
  </r>
  <r>
    <x v="523"/>
    <x v="4"/>
    <x v="3"/>
    <x v="17"/>
    <n v="9"/>
    <x v="518"/>
    <x v="3"/>
    <x v="1"/>
    <x v="134"/>
    <x v="3"/>
    <n v="13"/>
    <n v="4074"/>
    <n v="22154"/>
    <n v="200"/>
    <n v="2606"/>
    <n v="781793"/>
    <n v="1347415"/>
    <n v="722117"/>
    <n v="9887462"/>
    <n v="4951"/>
    <n v="6"/>
    <n v="1.6052453086140627E-2"/>
    <n v="426"/>
    <x v="240"/>
    <s v="Medium"/>
    <x v="387"/>
    <n v="126"/>
    <n v="3"/>
    <n v="299.99731389102072"/>
    <n v="619"/>
    <n v="4074"/>
    <m/>
    <m/>
    <n v="36.245954692556637"/>
    <x v="0"/>
  </r>
  <r>
    <x v="524"/>
    <x v="3"/>
    <x v="0"/>
    <x v="13"/>
    <n v="6"/>
    <x v="519"/>
    <x v="97"/>
    <x v="2"/>
    <x v="57"/>
    <x v="97"/>
    <n v="7"/>
    <n v="6213"/>
    <n v="34749"/>
    <n v="160"/>
    <n v="1119"/>
    <n v="3357915"/>
    <n v="536593"/>
    <n v="214411"/>
    <n v="4108919"/>
    <n v="3134"/>
    <n v="2"/>
    <n v="1.3527771497475319E-2"/>
    <n v="359"/>
    <x v="350"/>
    <s v="Medium"/>
    <x v="22"/>
    <n v="113"/>
    <n v="4"/>
    <n v="3000.8176943699732"/>
    <n v="650"/>
    <n v="6213"/>
    <m/>
    <m/>
    <n v="32.038834951456316"/>
    <x v="1"/>
  </r>
  <r>
    <x v="525"/>
    <x v="2"/>
    <x v="0"/>
    <x v="1"/>
    <n v="17"/>
    <x v="232"/>
    <x v="0"/>
    <x v="0"/>
    <x v="12"/>
    <x v="0"/>
    <n v="37"/>
    <n v="1441"/>
    <n v="20402"/>
    <n v="201"/>
    <n v="7436"/>
    <n v="37178927"/>
    <n v="240938"/>
    <n v="74031"/>
    <n v="37493896"/>
    <n v="11153"/>
    <n v="1"/>
    <n v="2.9014997362272966E-2"/>
    <n v="770"/>
    <x v="275"/>
    <s v="High"/>
    <x v="388"/>
    <n v="227"/>
    <n v="4"/>
    <n v="4999.8557019903174"/>
    <n v="314"/>
    <n v="1441"/>
    <m/>
    <m/>
    <n v="68.932038834951456"/>
    <x v="0"/>
  </r>
  <r>
    <x v="526"/>
    <x v="3"/>
    <x v="1"/>
    <x v="9"/>
    <n v="1"/>
    <x v="520"/>
    <x v="78"/>
    <x v="2"/>
    <x v="51"/>
    <x v="78"/>
    <n v="0"/>
    <n v="11182"/>
    <n v="82430"/>
    <n v="105"/>
    <n v="0"/>
    <n v="0"/>
    <n v="707506"/>
    <n v="438441"/>
    <n v="1145946"/>
    <n v="0"/>
    <n v="6"/>
    <n v="4.182681437938051E-3"/>
    <n v="111"/>
    <x v="351"/>
    <s v="Low"/>
    <x v="72"/>
    <n v="58"/>
    <n v="1"/>
    <n v="0"/>
    <n v="882"/>
    <n v="11182"/>
    <m/>
    <m/>
    <n v="14.239482200647249"/>
    <x v="1"/>
  </r>
  <r>
    <x v="527"/>
    <x v="1"/>
    <x v="0"/>
    <x v="14"/>
    <n v="16"/>
    <x v="521"/>
    <x v="174"/>
    <x v="0"/>
    <x v="13"/>
    <x v="174"/>
    <n v="99"/>
    <n v="301"/>
    <n v="7736"/>
    <n v="246"/>
    <n v="24364"/>
    <n v="73090603"/>
    <n v="321257"/>
    <n v="65766"/>
    <n v="73477627"/>
    <n v="70654"/>
    <n v="1"/>
    <n v="2.3136634260305978E-2"/>
    <n v="614"/>
    <x v="19"/>
    <s v="Medium"/>
    <x v="32"/>
    <n v="177"/>
    <n v="1"/>
    <n v="2999.9426613035625"/>
    <n v="431"/>
    <n v="301"/>
    <m/>
    <m/>
    <n v="52.750809061488667"/>
    <x v="0"/>
  </r>
  <r>
    <x v="528"/>
    <x v="1"/>
    <x v="0"/>
    <x v="7"/>
    <n v="12"/>
    <x v="522"/>
    <x v="12"/>
    <x v="2"/>
    <x v="2"/>
    <x v="12"/>
    <n v="31"/>
    <n v="645"/>
    <n v="12925"/>
    <n v="101"/>
    <n v="3146"/>
    <n v="943728"/>
    <n v="48150"/>
    <n v="442635"/>
    <n v="10361415"/>
    <n v="7549"/>
    <n v="3"/>
    <n v="2.5472906775190294E-2"/>
    <n v="676"/>
    <x v="352"/>
    <s v="Medium"/>
    <x v="389"/>
    <n v="201"/>
    <n v="1"/>
    <n v="299.97711379529562"/>
    <n v="359"/>
    <n v="645"/>
    <m/>
    <m/>
    <n v="60.517799352750814"/>
    <x v="0"/>
  </r>
  <r>
    <x v="529"/>
    <x v="4"/>
    <x v="3"/>
    <x v="0"/>
    <n v="15"/>
    <x v="523"/>
    <x v="157"/>
    <x v="1"/>
    <x v="41"/>
    <x v="157"/>
    <n v="31"/>
    <n v="1192"/>
    <n v="18688"/>
    <n v="117"/>
    <n v="3639"/>
    <n v="10916898"/>
    <n v="935381"/>
    <n v="696232"/>
    <n v="1254851"/>
    <n v="4002"/>
    <n v="6"/>
    <n v="2.7771497475318412E-2"/>
    <n v="737"/>
    <x v="344"/>
    <s v="Medium"/>
    <x v="10"/>
    <n v="213"/>
    <n v="2"/>
    <n v="2999.9719703215169"/>
    <n v="306"/>
    <n v="1192"/>
    <m/>
    <m/>
    <n v="64.401294498381873"/>
    <x v="0"/>
  </r>
  <r>
    <x v="530"/>
    <x v="1"/>
    <x v="3"/>
    <x v="0"/>
    <n v="15"/>
    <x v="524"/>
    <x v="117"/>
    <x v="2"/>
    <x v="19"/>
    <x v="117"/>
    <n v="22"/>
    <n v="1909"/>
    <n v="32385"/>
    <n v="140"/>
    <n v="3079"/>
    <n v="9235545"/>
    <n v="617594"/>
    <n v="272265"/>
    <n v="10125404"/>
    <n v="4925"/>
    <n v="4"/>
    <n v="2.8035270178611803E-2"/>
    <n v="744"/>
    <x v="353"/>
    <s v="Medium"/>
    <x v="183"/>
    <n v="224"/>
    <n v="1"/>
    <n v="2999.5274439753166"/>
    <n v="353"/>
    <n v="1909"/>
    <m/>
    <m/>
    <n v="67.961165048543691"/>
    <x v="0"/>
  </r>
  <r>
    <x v="531"/>
    <x v="3"/>
    <x v="1"/>
    <x v="7"/>
    <n v="12"/>
    <x v="525"/>
    <x v="175"/>
    <x v="0"/>
    <x v="70"/>
    <x v="175"/>
    <n v="7"/>
    <n v="3475"/>
    <n v="48312"/>
    <n v="259"/>
    <n v="1816"/>
    <n v="1816125"/>
    <n v="1110063"/>
    <n v="435574"/>
    <n v="3361763"/>
    <n v="3269"/>
    <n v="4"/>
    <n v="3.1313588062401088E-2"/>
    <n v="831"/>
    <x v="34"/>
    <s v="Low"/>
    <x v="390"/>
    <n v="238"/>
    <n v="2"/>
    <n v="1000.068832599119"/>
    <n v="234"/>
    <n v="3475"/>
    <m/>
    <m/>
    <n v="72.491909385113274"/>
    <x v="0"/>
  </r>
  <r>
    <x v="532"/>
    <x v="0"/>
    <x v="1"/>
    <x v="12"/>
    <n v="10"/>
    <x v="526"/>
    <x v="101"/>
    <x v="1"/>
    <x v="125"/>
    <x v="101"/>
    <n v="8"/>
    <n v="861"/>
    <n v="56295"/>
    <n v="218"/>
    <n v="1743"/>
    <n v="1743211"/>
    <n v="1944265"/>
    <n v="296649"/>
    <n v="3984124"/>
    <n v="8018"/>
    <n v="5"/>
    <n v="2.2797497927500188E-2"/>
    <n v="605"/>
    <x v="107"/>
    <s v="Low"/>
    <x v="347"/>
    <n v="175"/>
    <n v="2"/>
    <n v="1000.1210556511761"/>
    <n v="471"/>
    <n v="861"/>
    <m/>
    <m/>
    <n v="52.103559870550164"/>
    <x v="0"/>
  </r>
  <r>
    <x v="533"/>
    <x v="1"/>
    <x v="1"/>
    <x v="7"/>
    <n v="12"/>
    <x v="527"/>
    <x v="73"/>
    <x v="0"/>
    <x v="38"/>
    <x v="73"/>
    <n v="9"/>
    <n v="6721"/>
    <n v="48274"/>
    <n v="185"/>
    <n v="1669"/>
    <n v="8346216"/>
    <n v="1336659"/>
    <n v="407177"/>
    <n v="10090053"/>
    <n v="4673"/>
    <n v="6"/>
    <n v="1.7069862084557991E-2"/>
    <n v="453"/>
    <x v="89"/>
    <s v="High"/>
    <x v="373"/>
    <n v="141"/>
    <n v="5"/>
    <n v="5000.7285799880165"/>
    <n v="549"/>
    <n v="6721"/>
    <m/>
    <m/>
    <n v="41.100323624595468"/>
    <x v="1"/>
  </r>
  <r>
    <x v="534"/>
    <x v="4"/>
    <x v="2"/>
    <x v="12"/>
    <n v="10"/>
    <x v="528"/>
    <x v="62"/>
    <x v="0"/>
    <x v="27"/>
    <x v="62"/>
    <n v="12"/>
    <n v="7005"/>
    <n v="41383"/>
    <n v="99"/>
    <n v="1186"/>
    <n v="1185659"/>
    <n v="841818"/>
    <n v="1060247"/>
    <n v="3087723"/>
    <n v="2964"/>
    <n v="8"/>
    <n v="1.8049589268219157E-2"/>
    <n v="479"/>
    <x v="154"/>
    <s v="Low"/>
    <x v="373"/>
    <n v="151"/>
    <n v="1"/>
    <n v="999.712478920742"/>
    <n v="549"/>
    <n v="7005"/>
    <m/>
    <m/>
    <n v="44.336569579288025"/>
    <x v="1"/>
  </r>
  <r>
    <x v="535"/>
    <x v="0"/>
    <x v="0"/>
    <x v="8"/>
    <n v="4"/>
    <x v="529"/>
    <x v="69"/>
    <x v="0"/>
    <x v="99"/>
    <x v="69"/>
    <n v="3"/>
    <n v="10206"/>
    <n v="54103"/>
    <n v="142"/>
    <n v="425"/>
    <n v="1275664"/>
    <n v="1823304"/>
    <n v="860628"/>
    <n v="3959596"/>
    <n v="1530"/>
    <n v="8"/>
    <n v="1.0927726279297612E-2"/>
    <n v="290"/>
    <x v="354"/>
    <s v="Medium"/>
    <x v="166"/>
    <n v="94"/>
    <n v="3"/>
    <n v="3001.5623529411764"/>
    <n v="732"/>
    <n v="10206"/>
    <m/>
    <m/>
    <n v="25.889967637540451"/>
    <x v="1"/>
  </r>
  <r>
    <x v="536"/>
    <x v="2"/>
    <x v="0"/>
    <x v="9"/>
    <n v="1"/>
    <x v="530"/>
    <x v="54"/>
    <x v="2"/>
    <x v="97"/>
    <x v="54"/>
    <n v="0"/>
    <n v="9458"/>
    <n v="92031"/>
    <n v="193"/>
    <n v="0"/>
    <n v="0"/>
    <n v="1770582"/>
    <n v="331011"/>
    <n v="2101594"/>
    <n v="0"/>
    <n v="6"/>
    <n v="1.0362499057954631E-2"/>
    <n v="275"/>
    <x v="252"/>
    <s v="Low"/>
    <x v="391"/>
    <n v="88"/>
    <n v="3"/>
    <n v="0"/>
    <n v="747"/>
    <n v="9458"/>
    <m/>
    <m/>
    <n v="23.948220064724918"/>
    <x v="1"/>
  </r>
  <r>
    <x v="537"/>
    <x v="3"/>
    <x v="1"/>
    <x v="14"/>
    <n v="16"/>
    <x v="531"/>
    <x v="6"/>
    <x v="0"/>
    <x v="151"/>
    <x v="6"/>
    <n v="127"/>
    <n v="447"/>
    <n v="5000"/>
    <n v="290"/>
    <n v="36811"/>
    <n v="36811411"/>
    <n v="2915706"/>
    <n v="627823"/>
    <n v="40354939"/>
    <n v="88347"/>
    <n v="7"/>
    <n v="3.1841133468987863E-2"/>
    <n v="845"/>
    <x v="355"/>
    <s v="Low"/>
    <x v="135"/>
    <n v="246"/>
    <n v="3"/>
    <n v="1000.0111651408546"/>
    <n v="211"/>
    <n v="447"/>
    <m/>
    <m/>
    <n v="75.080906148867314"/>
    <x v="0"/>
  </r>
  <r>
    <x v="538"/>
    <x v="2"/>
    <x v="2"/>
    <x v="3"/>
    <n v="18"/>
    <x v="532"/>
    <x v="90"/>
    <x v="2"/>
    <x v="152"/>
    <x v="90"/>
    <n v="21"/>
    <n v="1595"/>
    <n v="25929"/>
    <n v="256"/>
    <n v="5373"/>
    <n v="5372627"/>
    <n v="435718"/>
    <n v="79148"/>
    <n v="5887494"/>
    <n v="8596"/>
    <n v="1"/>
    <n v="2.5133770442384504E-2"/>
    <n v="667"/>
    <x v="351"/>
    <s v="Low"/>
    <x v="75"/>
    <n v="207"/>
    <n v="4"/>
    <n v="999.93057882002608"/>
    <n v="383"/>
    <n v="1595"/>
    <m/>
    <m/>
    <n v="62.459546925566343"/>
    <x v="0"/>
  </r>
  <r>
    <x v="539"/>
    <x v="1"/>
    <x v="3"/>
    <x v="10"/>
    <n v="19"/>
    <x v="533"/>
    <x v="12"/>
    <x v="2"/>
    <x v="74"/>
    <x v="12"/>
    <n v="177"/>
    <n v="320"/>
    <n v="5000"/>
    <n v="304"/>
    <n v="53780"/>
    <n v="161340178"/>
    <n v="2810521"/>
    <n v="673144"/>
    <n v="164823843"/>
    <n v="123694"/>
    <n v="5"/>
    <n v="3.4026678724847388E-2"/>
    <n v="903"/>
    <x v="208"/>
    <s v="Medium"/>
    <x v="392"/>
    <n v="266"/>
    <n v="5"/>
    <n v="3000.0033097805876"/>
    <n v="157"/>
    <n v="320"/>
    <m/>
    <m/>
    <n v="81.553398058252426"/>
    <x v="0"/>
  </r>
  <r>
    <x v="540"/>
    <x v="1"/>
    <x v="1"/>
    <x v="13"/>
    <n v="6"/>
    <x v="534"/>
    <x v="98"/>
    <x v="0"/>
    <x v="92"/>
    <x v="98"/>
    <n v="7"/>
    <n v="5819"/>
    <n v="50938"/>
    <n v="217"/>
    <n v="1522"/>
    <n v="4567093"/>
    <n v="2866802"/>
    <n v="665987"/>
    <n v="8099882"/>
    <n v="1826"/>
    <n v="10"/>
    <n v="1.7069862084557991E-2"/>
    <n v="453"/>
    <x v="356"/>
    <s v="Medium"/>
    <x v="330"/>
    <n v="165"/>
    <n v="4"/>
    <n v="3000.7181340341654"/>
    <n v="540"/>
    <n v="5819"/>
    <m/>
    <m/>
    <n v="48.867313915857608"/>
    <x v="1"/>
  </r>
  <r>
    <x v="541"/>
    <x v="1"/>
    <x v="1"/>
    <x v="2"/>
    <n v="14"/>
    <x v="535"/>
    <x v="99"/>
    <x v="0"/>
    <x v="118"/>
    <x v="99"/>
    <n v="16"/>
    <n v="2014"/>
    <n v="46559"/>
    <n v="307"/>
    <n v="4910"/>
    <n v="4910222"/>
    <n v="487248"/>
    <n v="56404"/>
    <n v="5453874"/>
    <n v="24060"/>
    <n v="1"/>
    <n v="2.724395206873163E-2"/>
    <n v="723"/>
    <x v="350"/>
    <s v="Low"/>
    <x v="393"/>
    <n v="205"/>
    <n v="5"/>
    <n v="1000.0452138492872"/>
    <n v="350"/>
    <n v="2014"/>
    <m/>
    <m/>
    <n v="61.812297734627833"/>
    <x v="0"/>
  </r>
  <r>
    <x v="542"/>
    <x v="0"/>
    <x v="3"/>
    <x v="4"/>
    <n v="13"/>
    <x v="536"/>
    <x v="3"/>
    <x v="2"/>
    <x v="98"/>
    <x v="3"/>
    <n v="9"/>
    <n v="1824"/>
    <n v="54405"/>
    <n v="214"/>
    <n v="1929"/>
    <n v="5785879"/>
    <n v="358621"/>
    <n v="61501"/>
    <n v="6206001"/>
    <n v="4242"/>
    <n v="1"/>
    <n v="2.0611952671640666E-2"/>
    <n v="547"/>
    <x v="183"/>
    <s v="Medium"/>
    <x v="206"/>
    <n v="170"/>
    <n v="1"/>
    <n v="2999.418869880767"/>
    <n v="516"/>
    <n v="1824"/>
    <m/>
    <m/>
    <n v="50.485436893203882"/>
    <x v="0"/>
  </r>
  <r>
    <x v="543"/>
    <x v="3"/>
    <x v="1"/>
    <x v="0"/>
    <n v="15"/>
    <x v="537"/>
    <x v="40"/>
    <x v="1"/>
    <x v="51"/>
    <x v="40"/>
    <n v="13"/>
    <n v="1858"/>
    <n v="40675"/>
    <n v="262"/>
    <n v="3405"/>
    <n v="3405422"/>
    <n v="1730618"/>
    <n v="485308"/>
    <n v="5621348"/>
    <n v="8513"/>
    <n v="6"/>
    <n v="2.7959906549099404E-2"/>
    <n v="742"/>
    <x v="357"/>
    <s v="Low"/>
    <x v="310"/>
    <n v="239"/>
    <n v="3"/>
    <n v="1000.1239353891336"/>
    <n v="299"/>
    <n v="1858"/>
    <m/>
    <m/>
    <n v="72.815533980582529"/>
    <x v="0"/>
  </r>
  <r>
    <x v="544"/>
    <x v="4"/>
    <x v="3"/>
    <x v="9"/>
    <n v="1"/>
    <x v="538"/>
    <x v="172"/>
    <x v="1"/>
    <x v="114"/>
    <x v="172"/>
    <n v="1"/>
    <n v="12239"/>
    <n v="91742"/>
    <n v="169"/>
    <n v="169"/>
    <n v="168804"/>
    <n v="1952518"/>
    <n v="85928"/>
    <n v="2980603"/>
    <n v="371"/>
    <n v="6"/>
    <n v="1.322631697942573E-2"/>
    <n v="351"/>
    <x v="358"/>
    <s v="Low"/>
    <x v="394"/>
    <n v="105"/>
    <n v="5"/>
    <n v="998.84023668639054"/>
    <n v="687"/>
    <n v="12239"/>
    <m/>
    <m/>
    <n v="29.449838187702266"/>
    <x v="1"/>
  </r>
  <r>
    <x v="545"/>
    <x v="4"/>
    <x v="1"/>
    <x v="5"/>
    <n v="5"/>
    <x v="539"/>
    <x v="108"/>
    <x v="1"/>
    <x v="22"/>
    <x v="108"/>
    <n v="3"/>
    <n v="9100"/>
    <n v="65760"/>
    <n v="236"/>
    <n v="708"/>
    <n v="2122605"/>
    <n v="336444"/>
    <n v="6393"/>
    <n v="2522978"/>
    <n v="707"/>
    <n v="1"/>
    <n v="1.5788680382847239E-2"/>
    <n v="419"/>
    <x v="289"/>
    <s v="Medium"/>
    <x v="193"/>
    <n v="124"/>
    <n v="4"/>
    <n v="2998.0296610169494"/>
    <n v="630"/>
    <n v="9100"/>
    <m/>
    <m/>
    <n v="35.59870550161812"/>
    <x v="1"/>
  </r>
  <r>
    <x v="546"/>
    <x v="3"/>
    <x v="2"/>
    <x v="7"/>
    <n v="12"/>
    <x v="540"/>
    <x v="114"/>
    <x v="0"/>
    <x v="115"/>
    <x v="114"/>
    <n v="22"/>
    <n v="1496"/>
    <n v="17794"/>
    <n v="159"/>
    <n v="3503"/>
    <n v="10509554"/>
    <n v="2400096"/>
    <n v="761671"/>
    <n v="13671321"/>
    <n v="5605"/>
    <n v="8"/>
    <n v="2.0536589042128271E-2"/>
    <n v="545"/>
    <x v="359"/>
    <s v="Medium"/>
    <x v="206"/>
    <n v="173"/>
    <n v="5"/>
    <n v="3000.1581501570081"/>
    <n v="516"/>
    <n v="1496"/>
    <m/>
    <m/>
    <n v="51.456310679611647"/>
    <x v="0"/>
  </r>
  <r>
    <x v="547"/>
    <x v="2"/>
    <x v="2"/>
    <x v="5"/>
    <n v="5"/>
    <x v="541"/>
    <x v="33"/>
    <x v="0"/>
    <x v="30"/>
    <x v="33"/>
    <n v="3"/>
    <n v="11421"/>
    <n v="68657"/>
    <n v="145"/>
    <n v="434"/>
    <n v="433533"/>
    <n v="1120618"/>
    <n v="691307"/>
    <n v="2245459"/>
    <n v="737"/>
    <n v="7"/>
    <n v="8.7421810234380882E-3"/>
    <n v="232"/>
    <x v="71"/>
    <s v="Low"/>
    <x v="326"/>
    <n v="90"/>
    <n v="5"/>
    <n v="998.92396313364054"/>
    <n v="773"/>
    <n v="11421"/>
    <m/>
    <m/>
    <n v="24.595469255663431"/>
    <x v="1"/>
  </r>
  <r>
    <x v="548"/>
    <x v="3"/>
    <x v="2"/>
    <x v="8"/>
    <n v="4"/>
    <x v="542"/>
    <x v="78"/>
    <x v="2"/>
    <x v="54"/>
    <x v="78"/>
    <n v="1"/>
    <n v="12782"/>
    <n v="82564"/>
    <n v="79"/>
    <n v="79"/>
    <n v="236584"/>
    <n v="592444"/>
    <n v="434341"/>
    <n v="1263369"/>
    <n v="110"/>
    <n v="4"/>
    <n v="7.3102720627025398E-3"/>
    <n v="194"/>
    <x v="275"/>
    <s v="Medium"/>
    <x v="395"/>
    <n v="71"/>
    <n v="5"/>
    <n v="2994.7341772151899"/>
    <n v="819"/>
    <n v="12782"/>
    <m/>
    <m/>
    <n v="18.446601941747574"/>
    <x v="1"/>
  </r>
  <r>
    <x v="549"/>
    <x v="4"/>
    <x v="1"/>
    <x v="6"/>
    <n v="7"/>
    <x v="543"/>
    <x v="27"/>
    <x v="2"/>
    <x v="39"/>
    <x v="27"/>
    <n v="5"/>
    <n v="7461"/>
    <n v="60106"/>
    <n v="268"/>
    <n v="1341"/>
    <n v="4023892"/>
    <n v="534596"/>
    <n v="106301"/>
    <n v="4664789"/>
    <n v="1743"/>
    <n v="1"/>
    <n v="1.3414726053206722E-2"/>
    <n v="356"/>
    <x v="146"/>
    <s v="Medium"/>
    <x v="80"/>
    <n v="112"/>
    <n v="5"/>
    <n v="3000.6651752423563"/>
    <n v="658"/>
    <n v="7461"/>
    <m/>
    <m/>
    <n v="31.715210355987054"/>
    <x v="1"/>
  </r>
  <r>
    <x v="550"/>
    <x v="4"/>
    <x v="2"/>
    <x v="17"/>
    <n v="9"/>
    <x v="544"/>
    <x v="2"/>
    <x v="1"/>
    <x v="74"/>
    <x v="2"/>
    <n v="4"/>
    <n v="12684"/>
    <n v="66272"/>
    <n v="172"/>
    <n v="689"/>
    <n v="2067852"/>
    <n v="1682406"/>
    <n v="471994"/>
    <n v="4222253"/>
    <n v="2688"/>
    <n v="5"/>
    <n v="1.5637953123822445E-2"/>
    <n v="415"/>
    <x v="169"/>
    <s v="Medium"/>
    <x v="165"/>
    <n v="123"/>
    <n v="3"/>
    <n v="3001.2365747460085"/>
    <n v="622"/>
    <n v="12684"/>
    <m/>
    <m/>
    <n v="35.275080906148865"/>
    <x v="1"/>
  </r>
  <r>
    <x v="551"/>
    <x v="0"/>
    <x v="2"/>
    <x v="15"/>
    <n v="2"/>
    <x v="545"/>
    <x v="32"/>
    <x v="1"/>
    <x v="26"/>
    <x v="32"/>
    <n v="1"/>
    <n v="11655"/>
    <n v="81915"/>
    <n v="44"/>
    <n v="44"/>
    <n v="217697"/>
    <n v="820726"/>
    <n v="721527"/>
    <n v="175995"/>
    <n v="113"/>
    <n v="10"/>
    <n v="4.8986359183058256E-3"/>
    <n v="130"/>
    <x v="182"/>
    <s v="High"/>
    <x v="396"/>
    <n v="52"/>
    <n v="2"/>
    <n v="4947.659090909091"/>
    <n v="906"/>
    <n v="11655"/>
    <m/>
    <m/>
    <n v="12.297734627831716"/>
    <x v="1"/>
  </r>
  <r>
    <x v="552"/>
    <x v="2"/>
    <x v="0"/>
    <x v="17"/>
    <n v="9"/>
    <x v="546"/>
    <x v="46"/>
    <x v="2"/>
    <x v="138"/>
    <x v="46"/>
    <n v="10"/>
    <n v="5767"/>
    <n v="49556"/>
    <n v="184"/>
    <n v="1844"/>
    <n v="5532753"/>
    <n v="1402111"/>
    <n v="577692"/>
    <n v="7512555"/>
    <n v="6454"/>
    <n v="5"/>
    <n v="1.7333634787851382E-2"/>
    <n v="460"/>
    <x v="360"/>
    <s v="Medium"/>
    <x v="397"/>
    <n v="135"/>
    <n v="1"/>
    <n v="3000.4083514099784"/>
    <n v="596"/>
    <n v="5767"/>
    <m/>
    <m/>
    <n v="39.158576051779939"/>
    <x v="1"/>
  </r>
  <r>
    <x v="553"/>
    <x v="1"/>
    <x v="2"/>
    <x v="12"/>
    <n v="10"/>
    <x v="547"/>
    <x v="1"/>
    <x v="2"/>
    <x v="5"/>
    <x v="1"/>
    <n v="5"/>
    <n v="6210"/>
    <n v="58819"/>
    <n v="263"/>
    <n v="1315"/>
    <n v="3945714"/>
    <n v="2893907"/>
    <n v="982014"/>
    <n v="7821635"/>
    <n v="3025"/>
    <n v="7"/>
    <n v="1.1982817092471173E-2"/>
    <n v="318"/>
    <x v="361"/>
    <s v="Medium"/>
    <x v="398"/>
    <n v="92"/>
    <n v="5"/>
    <n v="3000.5429657794675"/>
    <n v="745"/>
    <n v="6210"/>
    <m/>
    <m/>
    <n v="25.242718446601941"/>
    <x v="1"/>
  </r>
  <r>
    <x v="554"/>
    <x v="0"/>
    <x v="3"/>
    <x v="0"/>
    <n v="15"/>
    <x v="548"/>
    <x v="39"/>
    <x v="2"/>
    <x v="28"/>
    <x v="39"/>
    <n v="23"/>
    <n v="195"/>
    <n v="24910"/>
    <n v="156"/>
    <n v="3587"/>
    <n v="3586749"/>
    <n v="1933858"/>
    <n v="1394598"/>
    <n v="6915204"/>
    <n v="16857"/>
    <n v="10"/>
    <n v="2.3362725148843168E-2"/>
    <n v="620"/>
    <x v="362"/>
    <s v="Low"/>
    <x v="399"/>
    <n v="184"/>
    <n v="3"/>
    <n v="999.930025090605"/>
    <n v="442"/>
    <n v="195"/>
    <m/>
    <m/>
    <n v="55.016181229773466"/>
    <x v="0"/>
  </r>
  <r>
    <x v="555"/>
    <x v="1"/>
    <x v="3"/>
    <x v="11"/>
    <n v="3"/>
    <x v="549"/>
    <x v="36"/>
    <x v="2"/>
    <x v="43"/>
    <x v="36"/>
    <n v="4"/>
    <n v="4744"/>
    <n v="46342"/>
    <n v="114"/>
    <n v="455"/>
    <n v="1365502"/>
    <n v="1407947"/>
    <n v="842792"/>
    <n v="3616242"/>
    <n v="1957"/>
    <n v="8"/>
    <n v="4.5218177707438394E-3"/>
    <n v="120"/>
    <x v="363"/>
    <s v="Medium"/>
    <x v="400"/>
    <n v="48"/>
    <n v="5"/>
    <n v="3001.1032967032966"/>
    <n v="892"/>
    <n v="4744"/>
    <m/>
    <m/>
    <n v="11.003236245954692"/>
    <x v="0"/>
  </r>
  <r>
    <x v="556"/>
    <x v="1"/>
    <x v="1"/>
    <x v="6"/>
    <n v="7"/>
    <x v="550"/>
    <x v="33"/>
    <x v="2"/>
    <x v="46"/>
    <x v="33"/>
    <n v="6"/>
    <n v="8635"/>
    <n v="44086"/>
    <n v="173"/>
    <n v="1039"/>
    <n v="3117191"/>
    <n v="2279524"/>
    <n v="653607"/>
    <n v="6050321"/>
    <n v="1558"/>
    <n v="7"/>
    <n v="1.1568317130152989E-2"/>
    <n v="307"/>
    <x v="364"/>
    <s v="Medium"/>
    <x v="96"/>
    <n v="100"/>
    <n v="2"/>
    <n v="3000.1838306063523"/>
    <n v="698"/>
    <n v="8635"/>
    <m/>
    <m/>
    <n v="27.831715210355988"/>
    <x v="1"/>
  </r>
  <r>
    <x v="557"/>
    <x v="4"/>
    <x v="2"/>
    <x v="10"/>
    <n v="19"/>
    <x v="551"/>
    <x v="41"/>
    <x v="1"/>
    <x v="52"/>
    <x v="41"/>
    <n v="19"/>
    <n v="634"/>
    <n v="34674"/>
    <n v="121"/>
    <n v="2291"/>
    <n v="11457379"/>
    <n v="547219"/>
    <n v="313771"/>
    <n v="12318369"/>
    <n v="2749"/>
    <n v="3"/>
    <n v="2.6791770291657246E-2"/>
    <n v="711"/>
    <x v="160"/>
    <s v="High"/>
    <x v="26"/>
    <n v="204"/>
    <n v="4"/>
    <n v="5001.0384111741596"/>
    <n v="354"/>
    <n v="634"/>
    <m/>
    <m/>
    <n v="61.488673139158578"/>
    <x v="0"/>
  </r>
  <r>
    <x v="558"/>
    <x v="2"/>
    <x v="2"/>
    <x v="1"/>
    <n v="17"/>
    <x v="552"/>
    <x v="119"/>
    <x v="1"/>
    <x v="33"/>
    <x v="119"/>
    <n v="124"/>
    <n v="405"/>
    <n v="5000"/>
    <n v="234"/>
    <n v="28992"/>
    <n v="86976169"/>
    <n v="1425061"/>
    <n v="209792"/>
    <n v="88611022"/>
    <n v="121766"/>
    <n v="4"/>
    <n v="2.3362725148843168E-2"/>
    <n v="620"/>
    <x v="101"/>
    <s v="Medium"/>
    <x v="323"/>
    <n v="192"/>
    <n v="5"/>
    <n v="3000.0058291942605"/>
    <n v="426"/>
    <n v="405"/>
    <m/>
    <m/>
    <n v="57.605177993527512"/>
    <x v="0"/>
  </r>
  <r>
    <x v="559"/>
    <x v="0"/>
    <x v="3"/>
    <x v="12"/>
    <n v="10"/>
    <x v="553"/>
    <x v="134"/>
    <x v="2"/>
    <x v="138"/>
    <x v="134"/>
    <n v="17"/>
    <n v="4304"/>
    <n v="25036"/>
    <n v="208"/>
    <n v="3537"/>
    <n v="10610619"/>
    <n v="2182301"/>
    <n v="843584"/>
    <n v="13636504"/>
    <n v="8488"/>
    <n v="6"/>
    <n v="1.7785816564925765E-2"/>
    <n v="472"/>
    <x v="11"/>
    <s v="Medium"/>
    <x v="401"/>
    <n v="147"/>
    <n v="1"/>
    <n v="2999.8922815945716"/>
    <n v="581"/>
    <n v="4304"/>
    <m/>
    <m/>
    <n v="43.042071197411005"/>
    <x v="0"/>
  </r>
  <r>
    <x v="560"/>
    <x v="4"/>
    <x v="1"/>
    <x v="5"/>
    <n v="5"/>
    <x v="554"/>
    <x v="161"/>
    <x v="1"/>
    <x v="31"/>
    <x v="161"/>
    <n v="3"/>
    <n v="6338"/>
    <n v="62955"/>
    <n v="197"/>
    <n v="591"/>
    <n v="1774181"/>
    <n v="165859"/>
    <n v="600379"/>
    <n v="4033151"/>
    <n v="2483"/>
    <n v="5"/>
    <n v="9.4581355038058628E-3"/>
    <n v="251"/>
    <x v="242"/>
    <s v="Medium"/>
    <x v="177"/>
    <n v="89"/>
    <n v="1"/>
    <n v="3001.9983079526228"/>
    <n v="787"/>
    <n v="6338"/>
    <m/>
    <m/>
    <n v="24.271844660194176"/>
    <x v="1"/>
  </r>
  <r>
    <x v="561"/>
    <x v="0"/>
    <x v="1"/>
    <x v="7"/>
    <n v="12"/>
    <x v="555"/>
    <x v="49"/>
    <x v="0"/>
    <x v="86"/>
    <x v="49"/>
    <n v="12"/>
    <n v="8332"/>
    <n v="42243"/>
    <n v="114"/>
    <n v="1364"/>
    <n v="4091458"/>
    <n v="2252663"/>
    <n v="891092"/>
    <n v="7235213"/>
    <n v="2318"/>
    <n v="10"/>
    <n v="1.6391589418946417E-2"/>
    <n v="435"/>
    <x v="365"/>
    <s v="Medium"/>
    <x v="402"/>
    <n v="130"/>
    <n v="4"/>
    <n v="2999.6026392961876"/>
    <n v="615"/>
    <n v="8332"/>
    <m/>
    <m/>
    <n v="37.540453074433657"/>
    <x v="1"/>
  </r>
  <r>
    <x v="562"/>
    <x v="1"/>
    <x v="0"/>
    <x v="0"/>
    <n v="15"/>
    <x v="556"/>
    <x v="1"/>
    <x v="0"/>
    <x v="145"/>
    <x v="1"/>
    <n v="15"/>
    <n v="7240"/>
    <n v="44329"/>
    <n v="117"/>
    <n v="1758"/>
    <n v="1758393"/>
    <n v="293401"/>
    <n v="134714"/>
    <n v="2186508"/>
    <n v="6330"/>
    <n v="2"/>
    <n v="1.8351043786268745E-2"/>
    <n v="487"/>
    <x v="366"/>
    <s v="Low"/>
    <x v="130"/>
    <n v="133"/>
    <n v="4"/>
    <n v="1000.2235494880546"/>
    <n v="588"/>
    <n v="7240"/>
    <m/>
    <m/>
    <n v="38.511326860841422"/>
    <x v="1"/>
  </r>
  <r>
    <x v="563"/>
    <x v="2"/>
    <x v="2"/>
    <x v="8"/>
    <n v="4"/>
    <x v="557"/>
    <x v="19"/>
    <x v="2"/>
    <x v="57"/>
    <x v="19"/>
    <n v="3"/>
    <n v="9707"/>
    <n v="81512"/>
    <n v="217"/>
    <n v="652"/>
    <n v="1955903"/>
    <n v="3528663"/>
    <n v="1162765"/>
    <n v="6647331"/>
    <n v="1434"/>
    <n v="9"/>
    <n v="1.1417589871128193E-2"/>
    <n v="303"/>
    <x v="89"/>
    <s v="Medium"/>
    <x v="403"/>
    <n v="87"/>
    <n v="4"/>
    <n v="2999.8512269938651"/>
    <n v="739"/>
    <n v="9707"/>
    <m/>
    <m/>
    <n v="23.624595469255663"/>
    <x v="1"/>
  </r>
  <r>
    <x v="564"/>
    <x v="1"/>
    <x v="3"/>
    <x v="17"/>
    <n v="9"/>
    <x v="558"/>
    <x v="97"/>
    <x v="0"/>
    <x v="129"/>
    <x v="97"/>
    <n v="10"/>
    <n v="6026"/>
    <n v="47424"/>
    <n v="116"/>
    <n v="1157"/>
    <n v="5787025"/>
    <n v="1677757"/>
    <n v="655617"/>
    <n v="8120399"/>
    <n v="4398"/>
    <n v="8"/>
    <n v="1.6052453086140627E-2"/>
    <n v="426"/>
    <x v="134"/>
    <s v="High"/>
    <x v="49"/>
    <n v="130"/>
    <n v="4"/>
    <n v="5001.7502160760587"/>
    <n v="614"/>
    <n v="6026"/>
    <m/>
    <m/>
    <n v="37.540453074433657"/>
    <x v="1"/>
  </r>
  <r>
    <x v="565"/>
    <x v="4"/>
    <x v="2"/>
    <x v="18"/>
    <n v="8"/>
    <x v="559"/>
    <x v="2"/>
    <x v="2"/>
    <x v="13"/>
    <x v="2"/>
    <n v="10"/>
    <n v="3326"/>
    <n v="30661"/>
    <n v="272"/>
    <n v="2722"/>
    <n v="8166511"/>
    <n v="2347515"/>
    <n v="542129"/>
    <n v="11056155"/>
    <n v="2994"/>
    <n v="6"/>
    <n v="1.4959680458210868E-2"/>
    <n v="397"/>
    <x v="151"/>
    <s v="Medium"/>
    <x v="98"/>
    <n v="135"/>
    <n v="2"/>
    <n v="3000.1877296105804"/>
    <n v="627"/>
    <n v="3326"/>
    <m/>
    <m/>
    <n v="39.158576051779939"/>
    <x v="0"/>
  </r>
  <r>
    <x v="566"/>
    <x v="0"/>
    <x v="2"/>
    <x v="3"/>
    <n v="18"/>
    <x v="560"/>
    <x v="91"/>
    <x v="0"/>
    <x v="70"/>
    <x v="91"/>
    <n v="25"/>
    <n v="2161"/>
    <n v="33520"/>
    <n v="279"/>
    <n v="6973"/>
    <n v="6973235"/>
    <n v="2684574"/>
    <n v="721562"/>
    <n v="10379371"/>
    <n v="25103"/>
    <n v="8"/>
    <n v="3.6362951239731704E-2"/>
    <n v="965"/>
    <x v="367"/>
    <s v="Low"/>
    <x v="404"/>
    <n v="270"/>
    <n v="2"/>
    <n v="1000.0337014197619"/>
    <n v="128"/>
    <n v="2161"/>
    <m/>
    <m/>
    <n v="82.84789644012946"/>
    <x v="0"/>
  </r>
  <r>
    <x v="567"/>
    <x v="0"/>
    <x v="0"/>
    <x v="9"/>
    <n v="1"/>
    <x v="561"/>
    <x v="100"/>
    <x v="2"/>
    <x v="32"/>
    <x v="100"/>
    <n v="0"/>
    <n v="7846"/>
    <n v="60973"/>
    <n v="91"/>
    <n v="0"/>
    <n v="0"/>
    <n v="1012216"/>
    <n v="827398"/>
    <n v="1839614"/>
    <n v="0"/>
    <n v="8"/>
    <n v="1.8464089230537343E-3"/>
    <n v="49"/>
    <x v="131"/>
    <s v="Low"/>
    <x v="405"/>
    <n v="29"/>
    <n v="2"/>
    <n v="0"/>
    <n v="956"/>
    <n v="7846"/>
    <m/>
    <m/>
    <n v="4.8543689320388346"/>
    <x v="1"/>
  </r>
  <r>
    <x v="568"/>
    <x v="3"/>
    <x v="0"/>
    <x v="10"/>
    <n v="19"/>
    <x v="562"/>
    <x v="3"/>
    <x v="0"/>
    <x v="93"/>
    <x v="3"/>
    <n v="111"/>
    <n v="404"/>
    <n v="5656"/>
    <n v="193"/>
    <n v="21368"/>
    <n v="6410467"/>
    <n v="722397"/>
    <n v="103809"/>
    <n v="64930876"/>
    <n v="57694"/>
    <n v="2"/>
    <n v="2.5736679478483685E-2"/>
    <n v="683"/>
    <x v="368"/>
    <s v="Medium"/>
    <x v="406"/>
    <n v="179"/>
    <n v="4"/>
    <n v="300.00313552976411"/>
    <n v="439"/>
    <n v="404"/>
    <m/>
    <m/>
    <n v="53.398058252427184"/>
    <x v="0"/>
  </r>
  <r>
    <x v="569"/>
    <x v="1"/>
    <x v="2"/>
    <x v="12"/>
    <n v="10"/>
    <x v="563"/>
    <x v="36"/>
    <x v="1"/>
    <x v="127"/>
    <x v="36"/>
    <n v="16"/>
    <n v="4821"/>
    <n v="26869"/>
    <n v="176"/>
    <n v="2816"/>
    <n v="14080336"/>
    <n v="2216658"/>
    <n v="897624"/>
    <n v="17194617"/>
    <n v="4505"/>
    <n v="8"/>
    <n v="1.3150953349913333E-2"/>
    <n v="349"/>
    <x v="369"/>
    <s v="High"/>
    <x v="407"/>
    <n v="101"/>
    <n v="5"/>
    <n v="5000.119318181818"/>
    <n v="685"/>
    <n v="4821"/>
    <m/>
    <m/>
    <n v="28.155339805825243"/>
    <x v="0"/>
  </r>
  <r>
    <x v="570"/>
    <x v="4"/>
    <x v="3"/>
    <x v="18"/>
    <n v="8"/>
    <x v="564"/>
    <x v="123"/>
    <x v="1"/>
    <x v="7"/>
    <x v="123"/>
    <n v="8"/>
    <n v="6658"/>
    <n v="37560"/>
    <n v="200"/>
    <n v="1602"/>
    <n v="4805432"/>
    <n v="624775"/>
    <n v="130765"/>
    <n v="5560973"/>
    <n v="6407"/>
    <n v="2"/>
    <n v="9.3450900595372678E-3"/>
    <n v="248"/>
    <x v="370"/>
    <s v="Medium"/>
    <x v="408"/>
    <n v="85"/>
    <n v="5"/>
    <n v="2999.6454431960051"/>
    <n v="810"/>
    <n v="6658"/>
    <m/>
    <m/>
    <n v="22.97734627831715"/>
    <x v="1"/>
  </r>
  <r>
    <x v="571"/>
    <x v="1"/>
    <x v="3"/>
    <x v="1"/>
    <n v="17"/>
    <x v="565"/>
    <x v="40"/>
    <x v="0"/>
    <x v="143"/>
    <x v="40"/>
    <n v="70"/>
    <n v="475"/>
    <n v="11301"/>
    <n v="264"/>
    <n v="18513"/>
    <n v="55539033"/>
    <n v="3028783"/>
    <n v="1198607"/>
    <n v="59766423"/>
    <n v="74052"/>
    <n v="9"/>
    <n v="3.1388951691913483E-2"/>
    <n v="833"/>
    <x v="371"/>
    <s v="Medium"/>
    <x v="409"/>
    <n v="248"/>
    <n v="4"/>
    <n v="3000.0017825311943"/>
    <n v="198"/>
    <n v="475"/>
    <m/>
    <m/>
    <n v="75.728155339805824"/>
    <x v="0"/>
  </r>
  <r>
    <x v="572"/>
    <x v="0"/>
    <x v="2"/>
    <x v="17"/>
    <n v="9"/>
    <x v="566"/>
    <x v="174"/>
    <x v="2"/>
    <x v="122"/>
    <x v="174"/>
    <n v="7"/>
    <n v="7035"/>
    <n v="55790"/>
    <n v="198"/>
    <n v="1389"/>
    <n v="4168044"/>
    <n v="3154081"/>
    <n v="985832"/>
    <n v="8307958"/>
    <n v="6807"/>
    <n v="8"/>
    <n v="1.6203180345165422E-2"/>
    <n v="430"/>
    <x v="166"/>
    <s v="Medium"/>
    <x v="410"/>
    <n v="150"/>
    <n v="4"/>
    <n v="3000.7516198704102"/>
    <n v="563"/>
    <n v="7035"/>
    <m/>
    <m/>
    <n v="44.01294498381877"/>
    <x v="1"/>
  </r>
  <r>
    <x v="573"/>
    <x v="2"/>
    <x v="1"/>
    <x v="18"/>
    <n v="8"/>
    <x v="567"/>
    <x v="14"/>
    <x v="1"/>
    <x v="57"/>
    <x v="14"/>
    <n v="5"/>
    <n v="7571"/>
    <n v="54292"/>
    <n v="245"/>
    <n v="1223"/>
    <n v="3669335"/>
    <n v="3510082"/>
    <n v="984249"/>
    <n v="8163666"/>
    <n v="1834"/>
    <n v="9"/>
    <n v="1.4658225940161277E-2"/>
    <n v="389"/>
    <x v="372"/>
    <s v="Medium"/>
    <x v="337"/>
    <n v="113"/>
    <n v="1"/>
    <n v="3000.2739165985281"/>
    <n v="654"/>
    <n v="7571"/>
    <m/>
    <m/>
    <n v="32.038834951456316"/>
    <x v="1"/>
  </r>
  <r>
    <x v="574"/>
    <x v="3"/>
    <x v="2"/>
    <x v="16"/>
    <n v="11"/>
    <x v="568"/>
    <x v="160"/>
    <x v="2"/>
    <x v="24"/>
    <x v="160"/>
    <n v="24"/>
    <n v="619"/>
    <n v="22317"/>
    <n v="161"/>
    <n v="3855"/>
    <n v="1156598"/>
    <n v="446597"/>
    <n v="272715"/>
    <n v="12285292"/>
    <n v="11951"/>
    <n v="2"/>
    <n v="2.5284497701409298E-2"/>
    <n v="671"/>
    <x v="311"/>
    <s v="Medium"/>
    <x v="411"/>
    <n v="203"/>
    <n v="4"/>
    <n v="300.02542153047989"/>
    <n v="380"/>
    <n v="619"/>
    <m/>
    <m/>
    <n v="61.165048543689316"/>
    <x v="0"/>
  </r>
  <r>
    <x v="575"/>
    <x v="1"/>
    <x v="2"/>
    <x v="10"/>
    <n v="19"/>
    <x v="569"/>
    <x v="115"/>
    <x v="0"/>
    <x v="82"/>
    <x v="115"/>
    <n v="42"/>
    <n v="960"/>
    <n v="21352"/>
    <n v="152"/>
    <n v="6402"/>
    <n v="32010021"/>
    <n v="312967"/>
    <n v="212396"/>
    <n v="32535385"/>
    <n v="20486"/>
    <n v="2"/>
    <n v="2.6377270329339061E-2"/>
    <n v="700"/>
    <x v="63"/>
    <s v="High"/>
    <x v="374"/>
    <n v="220"/>
    <n v="5"/>
    <n v="5000.0032802249298"/>
    <n v="355"/>
    <n v="960"/>
    <m/>
    <m/>
    <n v="66.666666666666657"/>
    <x v="0"/>
  </r>
  <r>
    <x v="576"/>
    <x v="0"/>
    <x v="2"/>
    <x v="17"/>
    <n v="9"/>
    <x v="570"/>
    <x v="111"/>
    <x v="1"/>
    <x v="69"/>
    <x v="111"/>
    <n v="8"/>
    <n v="8482"/>
    <n v="55606"/>
    <n v="186"/>
    <n v="1487"/>
    <n v="1487102"/>
    <n v="1036493"/>
    <n v="306125"/>
    <n v="282972"/>
    <n v="6245"/>
    <n v="4"/>
    <n v="1.8388725601024947E-2"/>
    <n v="488"/>
    <x v="79"/>
    <s v="Low"/>
    <x v="412"/>
    <n v="152"/>
    <n v="5"/>
    <n v="1000.0685944855413"/>
    <n v="559"/>
    <n v="8482"/>
    <m/>
    <m/>
    <n v="44.660194174757287"/>
    <x v="1"/>
  </r>
  <r>
    <x v="577"/>
    <x v="3"/>
    <x v="1"/>
    <x v="8"/>
    <n v="4"/>
    <x v="571"/>
    <x v="94"/>
    <x v="1"/>
    <x v="130"/>
    <x v="94"/>
    <n v="1"/>
    <n v="17070"/>
    <n v="86623"/>
    <n v="210"/>
    <n v="210"/>
    <n v="630607"/>
    <n v="2887172"/>
    <n v="1201947"/>
    <n v="4719726"/>
    <n v="861"/>
    <n v="10"/>
    <n v="4.0696359936694551E-3"/>
    <n v="108"/>
    <x v="195"/>
    <s v="Medium"/>
    <x v="413"/>
    <n v="40"/>
    <n v="3"/>
    <n v="3002.890476190476"/>
    <n v="934"/>
    <n v="17070"/>
    <m/>
    <m/>
    <n v="8.4142394822006477"/>
    <x v="1"/>
  </r>
  <r>
    <x v="578"/>
    <x v="2"/>
    <x v="0"/>
    <x v="1"/>
    <n v="17"/>
    <x v="572"/>
    <x v="65"/>
    <x v="1"/>
    <x v="29"/>
    <x v="65"/>
    <n v="41"/>
    <n v="720"/>
    <n v="16258"/>
    <n v="320"/>
    <n v="13124"/>
    <n v="1312397"/>
    <n v="1333175"/>
    <n v="300319"/>
    <n v="14757464"/>
    <n v="31497"/>
    <n v="4"/>
    <n v="2.411636144396714E-2"/>
    <n v="640"/>
    <x v="373"/>
    <s v="Low"/>
    <x v="414"/>
    <n v="167"/>
    <n v="2"/>
    <n v="99.999771411155137"/>
    <n v="465"/>
    <n v="720"/>
    <m/>
    <m/>
    <n v="49.514563106796118"/>
    <x v="0"/>
  </r>
  <r>
    <x v="579"/>
    <x v="2"/>
    <x v="3"/>
    <x v="1"/>
    <n v="17"/>
    <x v="573"/>
    <x v="52"/>
    <x v="2"/>
    <x v="75"/>
    <x v="52"/>
    <n v="42"/>
    <n v="817"/>
    <n v="14154"/>
    <n v="206"/>
    <n v="8645"/>
    <n v="25933611"/>
    <n v="673109"/>
    <n v="381144"/>
    <n v="26987864"/>
    <n v="12966"/>
    <n v="3"/>
    <n v="2.611349762604567E-2"/>
    <n v="693"/>
    <x v="374"/>
    <s v="Medium"/>
    <x v="379"/>
    <n v="210"/>
    <n v="1"/>
    <n v="2999.8393290919607"/>
    <n v="392"/>
    <n v="817"/>
    <m/>
    <m/>
    <n v="63.430420711974108"/>
    <x v="0"/>
  </r>
  <r>
    <x v="580"/>
    <x v="3"/>
    <x v="3"/>
    <x v="2"/>
    <n v="14"/>
    <x v="574"/>
    <x v="116"/>
    <x v="2"/>
    <x v="43"/>
    <x v="116"/>
    <n v="68"/>
    <n v="837"/>
    <n v="9276"/>
    <n v="214"/>
    <n v="14562"/>
    <n v="43685832"/>
    <n v="1646583"/>
    <n v="44654"/>
    <n v="45778955"/>
    <n v="40773"/>
    <n v="6"/>
    <n v="2.2684452483231591E-2"/>
    <n v="602"/>
    <x v="375"/>
    <s v="Medium"/>
    <x v="32"/>
    <n v="177"/>
    <n v="5"/>
    <n v="2999.9884631231976"/>
    <n v="431"/>
    <n v="837"/>
    <m/>
    <m/>
    <n v="52.750809061488667"/>
    <x v="0"/>
  </r>
  <r>
    <x v="581"/>
    <x v="3"/>
    <x v="0"/>
    <x v="12"/>
    <n v="10"/>
    <x v="575"/>
    <x v="106"/>
    <x v="1"/>
    <x v="37"/>
    <x v="106"/>
    <n v="6"/>
    <n v="12095"/>
    <n v="62410"/>
    <n v="100"/>
    <n v="603"/>
    <n v="1807531"/>
    <n v="73111"/>
    <n v="26501"/>
    <n v="2803651"/>
    <n v="2108"/>
    <n v="5"/>
    <n v="1.4168362348330696E-2"/>
    <n v="376"/>
    <x v="376"/>
    <s v="Medium"/>
    <x v="286"/>
    <n v="113"/>
    <n v="2"/>
    <n v="2997.5638474295192"/>
    <n v="660"/>
    <n v="12095"/>
    <m/>
    <m/>
    <n v="32.038834951456316"/>
    <x v="1"/>
  </r>
  <r>
    <x v="582"/>
    <x v="1"/>
    <x v="3"/>
    <x v="8"/>
    <n v="4"/>
    <x v="576"/>
    <x v="161"/>
    <x v="2"/>
    <x v="3"/>
    <x v="161"/>
    <n v="3"/>
    <n v="10206"/>
    <n v="82720"/>
    <n v="228"/>
    <n v="683"/>
    <n v="2048279"/>
    <n v="3514604"/>
    <n v="691712"/>
    <n v="6254595"/>
    <n v="2935"/>
    <n v="8"/>
    <n v="8.365362875876102E-3"/>
    <n v="222"/>
    <x v="150"/>
    <s v="Medium"/>
    <x v="408"/>
    <n v="69"/>
    <n v="2"/>
    <n v="2998.944363103953"/>
    <n v="810"/>
    <n v="10206"/>
    <m/>
    <m/>
    <n v="17.79935275080906"/>
    <x v="1"/>
  </r>
  <r>
    <x v="583"/>
    <x v="3"/>
    <x v="2"/>
    <x v="5"/>
    <n v="5"/>
    <x v="577"/>
    <x v="134"/>
    <x v="0"/>
    <x v="86"/>
    <x v="134"/>
    <n v="6"/>
    <n v="5864"/>
    <n v="44648"/>
    <n v="200"/>
    <n v="1201"/>
    <n v="3603739"/>
    <n v="2108115"/>
    <n v="497612"/>
    <n v="6209466"/>
    <n v="1681"/>
    <n v="6"/>
    <n v="1.2284271610520764E-2"/>
    <n v="326"/>
    <x v="69"/>
    <s v="Medium"/>
    <x v="415"/>
    <n v="103"/>
    <n v="5"/>
    <n v="3000.6153205661949"/>
    <n v="700"/>
    <n v="5864"/>
    <m/>
    <m/>
    <n v="28.802588996763756"/>
    <x v="1"/>
  </r>
  <r>
    <x v="584"/>
    <x v="3"/>
    <x v="0"/>
    <x v="5"/>
    <n v="5"/>
    <x v="578"/>
    <x v="8"/>
    <x v="0"/>
    <x v="91"/>
    <x v="8"/>
    <n v="5"/>
    <n v="7137"/>
    <n v="54142"/>
    <n v="245"/>
    <n v="1227"/>
    <n v="1226967"/>
    <n v="2615613"/>
    <n v="460665"/>
    <n v="4303244"/>
    <n v="5889"/>
    <n v="7"/>
    <n v="1.8577134674805939E-2"/>
    <n v="493"/>
    <x v="102"/>
    <s v="Low"/>
    <x v="416"/>
    <n v="157"/>
    <n v="4"/>
    <n v="999.97310513447428"/>
    <n v="557"/>
    <n v="7137"/>
    <m/>
    <m/>
    <n v="46.278317152103561"/>
    <x v="1"/>
  </r>
  <r>
    <x v="585"/>
    <x v="2"/>
    <x v="2"/>
    <x v="13"/>
    <n v="6"/>
    <x v="579"/>
    <x v="50"/>
    <x v="1"/>
    <x v="125"/>
    <x v="50"/>
    <n v="5"/>
    <n v="5984"/>
    <n v="53644"/>
    <n v="108"/>
    <n v="542"/>
    <n v="54217"/>
    <n v="268679"/>
    <n v="108364"/>
    <n v="919214"/>
    <n v="1951"/>
    <n v="2"/>
    <n v="1.7484362046876176E-2"/>
    <n v="464"/>
    <x v="377"/>
    <s v="Low"/>
    <x v="412"/>
    <n v="157"/>
    <n v="5"/>
    <n v="100.03136531365314"/>
    <n v="559"/>
    <n v="5984"/>
    <m/>
    <m/>
    <n v="46.278317152103561"/>
    <x v="1"/>
  </r>
  <r>
    <x v="586"/>
    <x v="0"/>
    <x v="2"/>
    <x v="18"/>
    <n v="8"/>
    <x v="580"/>
    <x v="10"/>
    <x v="1"/>
    <x v="132"/>
    <x v="10"/>
    <n v="7"/>
    <n v="9990"/>
    <n v="72220"/>
    <n v="114"/>
    <n v="797"/>
    <n v="3983545"/>
    <n v="721908"/>
    <n v="638303"/>
    <n v="5343757"/>
    <n v="3346"/>
    <n v="5"/>
    <n v="1.2472680684301756E-2"/>
    <n v="331"/>
    <x v="252"/>
    <s v="High"/>
    <x v="47"/>
    <n v="104"/>
    <n v="4"/>
    <n v="4998.1744040150561"/>
    <n v="713"/>
    <n v="9990"/>
    <m/>
    <m/>
    <n v="29.126213592233007"/>
    <x v="1"/>
  </r>
  <r>
    <x v="587"/>
    <x v="4"/>
    <x v="3"/>
    <x v="3"/>
    <n v="18"/>
    <x v="581"/>
    <x v="95"/>
    <x v="0"/>
    <x v="92"/>
    <x v="95"/>
    <n v="48"/>
    <n v="680"/>
    <n v="16348"/>
    <n v="117"/>
    <n v="5611"/>
    <n v="16833534"/>
    <n v="881518"/>
    <n v="281486"/>
    <n v="17996539"/>
    <n v="6172"/>
    <n v="5"/>
    <n v="2.916572462129776E-2"/>
    <n v="774"/>
    <x v="378"/>
    <s v="Medium"/>
    <x v="362"/>
    <n v="216"/>
    <n v="3"/>
    <n v="3000.0951702013899"/>
    <n v="333"/>
    <n v="680"/>
    <m/>
    <m/>
    <n v="65.372168284789637"/>
    <x v="0"/>
  </r>
  <r>
    <x v="588"/>
    <x v="2"/>
    <x v="2"/>
    <x v="1"/>
    <n v="17"/>
    <x v="582"/>
    <x v="119"/>
    <x v="1"/>
    <x v="1"/>
    <x v="119"/>
    <n v="74"/>
    <n v="658"/>
    <n v="9133"/>
    <n v="238"/>
    <n v="17619"/>
    <n v="52855759"/>
    <n v="454507"/>
    <n v="113793"/>
    <n v="53424059"/>
    <n v="49332"/>
    <n v="1"/>
    <n v="2.4380134147260531E-2"/>
    <n v="647"/>
    <x v="379"/>
    <s v="Medium"/>
    <x v="411"/>
    <n v="201"/>
    <n v="4"/>
    <n v="2999.929564674499"/>
    <n v="380"/>
    <n v="658"/>
    <m/>
    <m/>
    <n v="60.517799352750814"/>
    <x v="0"/>
  </r>
  <r>
    <x v="589"/>
    <x v="3"/>
    <x v="1"/>
    <x v="11"/>
    <n v="3"/>
    <x v="583"/>
    <x v="4"/>
    <x v="1"/>
    <x v="110"/>
    <x v="4"/>
    <n v="3"/>
    <n v="14929"/>
    <n v="88050"/>
    <n v="223"/>
    <n v="670"/>
    <n v="669569"/>
    <n v="345063"/>
    <n v="109031"/>
    <n v="1123663"/>
    <n v="1138"/>
    <n v="1"/>
    <n v="7.9508629135579163E-3"/>
    <n v="211"/>
    <x v="380"/>
    <s v="Low"/>
    <x v="417"/>
    <n v="71"/>
    <n v="5"/>
    <n v="999.35671641791043"/>
    <n v="832"/>
    <n v="14929"/>
    <m/>
    <m/>
    <n v="18.446601941747574"/>
    <x v="1"/>
  </r>
  <r>
    <x v="590"/>
    <x v="1"/>
    <x v="1"/>
    <x v="11"/>
    <n v="3"/>
    <x v="584"/>
    <x v="67"/>
    <x v="1"/>
    <x v="95"/>
    <x v="67"/>
    <n v="1"/>
    <n v="12827"/>
    <n v="79632"/>
    <n v="214"/>
    <n v="214"/>
    <n v="214126"/>
    <n v="1578689"/>
    <n v="392392"/>
    <n v="2185207"/>
    <n v="321"/>
    <n v="4"/>
    <n v="5.4638631396488058E-3"/>
    <n v="145"/>
    <x v="124"/>
    <s v="Low"/>
    <x v="418"/>
    <n v="52"/>
    <n v="4"/>
    <n v="1000.588785046729"/>
    <n v="890"/>
    <n v="12827"/>
    <m/>
    <m/>
    <n v="12.297734627831716"/>
    <x v="1"/>
  </r>
  <r>
    <x v="591"/>
    <x v="4"/>
    <x v="1"/>
    <x v="7"/>
    <n v="12"/>
    <x v="585"/>
    <x v="27"/>
    <x v="1"/>
    <x v="52"/>
    <x v="27"/>
    <n v="11"/>
    <n v="5753"/>
    <n v="56119"/>
    <n v="177"/>
    <n v="1952"/>
    <n v="9759539"/>
    <n v="1649493"/>
    <n v="960654"/>
    <n v="12369687"/>
    <n v="6050"/>
    <n v="8"/>
    <n v="1.7672771120657172E-2"/>
    <n v="469"/>
    <x v="381"/>
    <s v="High"/>
    <x v="87"/>
    <n v="137"/>
    <n v="3"/>
    <n v="4999.7638319672133"/>
    <n v="595"/>
    <n v="5753"/>
    <m/>
    <m/>
    <n v="39.805825242718448"/>
    <x v="1"/>
  </r>
  <r>
    <x v="592"/>
    <x v="4"/>
    <x v="2"/>
    <x v="7"/>
    <n v="12"/>
    <x v="586"/>
    <x v="174"/>
    <x v="1"/>
    <x v="65"/>
    <x v="174"/>
    <n v="16"/>
    <n v="720"/>
    <n v="30965"/>
    <n v="220"/>
    <n v="3514"/>
    <n v="17567815"/>
    <n v="283585"/>
    <n v="1322736"/>
    <n v="21726402"/>
    <n v="9837"/>
    <n v="10"/>
    <n v="1.9556861858467105E-2"/>
    <n v="519"/>
    <x v="181"/>
    <s v="High"/>
    <x v="131"/>
    <n v="168"/>
    <n v="3"/>
    <n v="4999.3782014797953"/>
    <n v="491"/>
    <n v="720"/>
    <m/>
    <m/>
    <n v="49.838187702265373"/>
    <x v="0"/>
  </r>
  <r>
    <x v="593"/>
    <x v="4"/>
    <x v="1"/>
    <x v="16"/>
    <n v="11"/>
    <x v="587"/>
    <x v="92"/>
    <x v="1"/>
    <x v="98"/>
    <x v="92"/>
    <n v="11"/>
    <n v="8699"/>
    <n v="54523"/>
    <n v="87"/>
    <n v="960"/>
    <n v="2879185"/>
    <n v="1134326"/>
    <n v="670915"/>
    <n v="4684425"/>
    <n v="3455"/>
    <n v="8"/>
    <n v="1.6090134900896828E-2"/>
    <n v="427"/>
    <x v="228"/>
    <s v="Medium"/>
    <x v="366"/>
    <n v="119"/>
    <n v="3"/>
    <n v="2999.1510416666665"/>
    <n v="632"/>
    <n v="8699"/>
    <m/>
    <m/>
    <n v="33.980582524271846"/>
    <x v="1"/>
  </r>
  <r>
    <x v="594"/>
    <x v="1"/>
    <x v="1"/>
    <x v="14"/>
    <n v="16"/>
    <x v="588"/>
    <x v="42"/>
    <x v="0"/>
    <x v="13"/>
    <x v="42"/>
    <n v="124"/>
    <n v="209"/>
    <n v="5000"/>
    <n v="159"/>
    <n v="19727"/>
    <n v="59182155"/>
    <n v="2338939"/>
    <n v="673682"/>
    <n v="62194776"/>
    <n v="74964"/>
    <n v="9"/>
    <n v="2.4229406888235737E-2"/>
    <n v="643"/>
    <x v="382"/>
    <s v="Medium"/>
    <x v="335"/>
    <n v="184"/>
    <n v="3"/>
    <n v="3000.0585491965326"/>
    <n v="406"/>
    <n v="209"/>
    <m/>
    <m/>
    <n v="55.016181229773466"/>
    <x v="0"/>
  </r>
  <r>
    <x v="595"/>
    <x v="4"/>
    <x v="3"/>
    <x v="13"/>
    <n v="6"/>
    <x v="589"/>
    <x v="1"/>
    <x v="2"/>
    <x v="11"/>
    <x v="1"/>
    <n v="6"/>
    <n v="6233"/>
    <n v="52587"/>
    <n v="218"/>
    <n v="1310"/>
    <n v="6551194"/>
    <n v="1282274"/>
    <n v="245449"/>
    <n v="8078917"/>
    <n v="4585"/>
    <n v="3"/>
    <n v="9.3074082447810683E-3"/>
    <n v="247"/>
    <x v="383"/>
    <s v="High"/>
    <x v="419"/>
    <n v="90"/>
    <n v="3"/>
    <n v="5000.9114503816791"/>
    <n v="763"/>
    <n v="6233"/>
    <m/>
    <m/>
    <n v="24.595469255663431"/>
    <x v="1"/>
  </r>
  <r>
    <x v="596"/>
    <x v="1"/>
    <x v="2"/>
    <x v="14"/>
    <n v="16"/>
    <x v="590"/>
    <x v="176"/>
    <x v="1"/>
    <x v="149"/>
    <x v="176"/>
    <n v="28"/>
    <n v="135"/>
    <n v="25411"/>
    <n v="242"/>
    <n v="6765"/>
    <n v="6765064"/>
    <n v="1571897"/>
    <n v="518087"/>
    <n v="8855048"/>
    <n v="14883"/>
    <n v="4"/>
    <n v="2.7884542919587009E-2"/>
    <n v="740"/>
    <x v="156"/>
    <s v="Low"/>
    <x v="113"/>
    <n v="214"/>
    <n v="4"/>
    <n v="1000.0094604582409"/>
    <n v="342"/>
    <n v="135"/>
    <m/>
    <m/>
    <n v="64.724919093851128"/>
    <x v="0"/>
  </r>
  <r>
    <x v="597"/>
    <x v="2"/>
    <x v="0"/>
    <x v="14"/>
    <n v="16"/>
    <x v="591"/>
    <x v="9"/>
    <x v="0"/>
    <x v="134"/>
    <x v="9"/>
    <n v="16"/>
    <n v="1540"/>
    <n v="36765"/>
    <n v="209"/>
    <n v="3343"/>
    <n v="10027791"/>
    <n v="2950853"/>
    <n v="794825"/>
    <n v="13773468"/>
    <n v="10362"/>
    <n v="8"/>
    <n v="2.5849724922752278E-2"/>
    <n v="686"/>
    <x v="384"/>
    <s v="Medium"/>
    <x v="192"/>
    <n v="197"/>
    <n v="5"/>
    <n v="2999.6383487885132"/>
    <n v="374"/>
    <n v="1540"/>
    <m/>
    <m/>
    <n v="59.22330097087378"/>
    <x v="0"/>
  </r>
  <r>
    <x v="598"/>
    <x v="3"/>
    <x v="2"/>
    <x v="16"/>
    <n v="11"/>
    <x v="592"/>
    <x v="157"/>
    <x v="2"/>
    <x v="153"/>
    <x v="157"/>
    <n v="23"/>
    <n v="1051"/>
    <n v="18446"/>
    <n v="248"/>
    <n v="5701"/>
    <n v="5700909"/>
    <n v="2478411"/>
    <n v="892974"/>
    <n v="9072293"/>
    <n v="14252"/>
    <n v="8"/>
    <n v="2.0611952671640666E-2"/>
    <n v="547"/>
    <x v="326"/>
    <s v="Low"/>
    <x v="15"/>
    <n v="157"/>
    <n v="3"/>
    <n v="999.9840378880898"/>
    <n v="523"/>
    <n v="1051"/>
    <m/>
    <m/>
    <n v="46.278317152103561"/>
    <x v="0"/>
  </r>
  <r>
    <x v="599"/>
    <x v="2"/>
    <x v="0"/>
    <x v="3"/>
    <n v="18"/>
    <x v="593"/>
    <x v="177"/>
    <x v="0"/>
    <x v="154"/>
    <x v="177"/>
    <n v="33"/>
    <n v="1777"/>
    <n v="28200"/>
    <n v="309"/>
    <n v="10197"/>
    <n v="10197434"/>
    <n v="351584"/>
    <n v="86906"/>
    <n v="10635923"/>
    <n v="38750"/>
    <n v="1"/>
    <n v="3.7304996608636669E-2"/>
    <n v="990"/>
    <x v="243"/>
    <s v="Low"/>
    <x v="420"/>
    <n v="303"/>
    <n v="3"/>
    <n v="1000.0425615377071"/>
    <n v="50"/>
    <n v="1777"/>
    <m/>
    <m/>
    <n v="93.527508090614887"/>
    <x v="0"/>
  </r>
  <r>
    <x v="600"/>
    <x v="0"/>
    <x v="0"/>
    <x v="13"/>
    <n v="6"/>
    <x v="594"/>
    <x v="6"/>
    <x v="1"/>
    <x v="17"/>
    <x v="6"/>
    <n v="5"/>
    <n v="12616"/>
    <n v="70224"/>
    <n v="216"/>
    <n v="1078"/>
    <n v="3232928"/>
    <n v="400082"/>
    <n v="61238"/>
    <n v="3694249"/>
    <n v="3771"/>
    <n v="1"/>
    <n v="1.850177104529354E-2"/>
    <n v="491"/>
    <x v="143"/>
    <s v="Medium"/>
    <x v="334"/>
    <n v="156"/>
    <n v="1"/>
    <n v="2999.0055658627089"/>
    <n v="552"/>
    <n v="12616"/>
    <m/>
    <m/>
    <n v="45.954692556634299"/>
    <x v="1"/>
  </r>
  <r>
    <x v="601"/>
    <x v="3"/>
    <x v="3"/>
    <x v="17"/>
    <n v="9"/>
    <x v="595"/>
    <x v="94"/>
    <x v="0"/>
    <x v="5"/>
    <x v="94"/>
    <n v="13"/>
    <n v="3881"/>
    <n v="29600"/>
    <n v="90"/>
    <n v="1170"/>
    <n v="3508604"/>
    <n v="1040317"/>
    <n v="904648"/>
    <n v="5453568"/>
    <n v="1286"/>
    <n v="9"/>
    <n v="1.070163539076042E-2"/>
    <n v="284"/>
    <x v="373"/>
    <s v="Medium"/>
    <x v="421"/>
    <n v="80"/>
    <n v="5"/>
    <n v="2998.8068376068377"/>
    <n v="765"/>
    <n v="3881"/>
    <m/>
    <m/>
    <n v="21.359223300970871"/>
    <x v="0"/>
  </r>
  <r>
    <x v="602"/>
    <x v="1"/>
    <x v="1"/>
    <x v="12"/>
    <n v="10"/>
    <x v="596"/>
    <x v="148"/>
    <x v="2"/>
    <x v="24"/>
    <x v="148"/>
    <n v="7"/>
    <n v="6666"/>
    <n v="46570"/>
    <n v="263"/>
    <n v="1840"/>
    <n v="5518571"/>
    <n v="2088067"/>
    <n v="486031"/>
    <n v="8092668"/>
    <n v="2943"/>
    <n v="4"/>
    <n v="1.2698771572838947E-2"/>
    <n v="337"/>
    <x v="385"/>
    <s v="Medium"/>
    <x v="422"/>
    <n v="82"/>
    <n v="1"/>
    <n v="2999.2233695652176"/>
    <n v="758"/>
    <n v="6666"/>
    <m/>
    <m/>
    <n v="22.006472491909385"/>
    <x v="1"/>
  </r>
  <r>
    <x v="603"/>
    <x v="2"/>
    <x v="2"/>
    <x v="6"/>
    <n v="7"/>
    <x v="597"/>
    <x v="36"/>
    <x v="0"/>
    <x v="82"/>
    <x v="36"/>
    <n v="7"/>
    <n v="5477"/>
    <n v="48657"/>
    <n v="213"/>
    <n v="1493"/>
    <n v="7466648"/>
    <n v="2469817"/>
    <n v="113782"/>
    <n v="11074285"/>
    <n v="1941"/>
    <n v="9"/>
    <n v="9.8726354661240485E-3"/>
    <n v="262"/>
    <x v="144"/>
    <s v="High"/>
    <x v="169"/>
    <n v="94"/>
    <n v="3"/>
    <n v="5001.1038178164772"/>
    <n v="755"/>
    <n v="5477"/>
    <m/>
    <m/>
    <n v="25.889967637540451"/>
    <x v="1"/>
  </r>
  <r>
    <x v="604"/>
    <x v="4"/>
    <x v="3"/>
    <x v="11"/>
    <n v="3"/>
    <x v="598"/>
    <x v="138"/>
    <x v="0"/>
    <x v="62"/>
    <x v="138"/>
    <n v="3"/>
    <n v="7285"/>
    <n v="58029"/>
    <n v="70"/>
    <n v="209"/>
    <n v="1044349"/>
    <n v="695784"/>
    <n v="871022"/>
    <n v="2611155"/>
    <n v="793"/>
    <n v="9"/>
    <n v="6.5943175823347652E-3"/>
    <n v="175"/>
    <x v="386"/>
    <s v="High"/>
    <x v="423"/>
    <n v="73"/>
    <n v="4"/>
    <n v="4996.8851674641146"/>
    <n v="835"/>
    <n v="7285"/>
    <m/>
    <m/>
    <n v="19.093851132686083"/>
    <x v="1"/>
  </r>
  <r>
    <x v="605"/>
    <x v="1"/>
    <x v="2"/>
    <x v="15"/>
    <n v="2"/>
    <x v="599"/>
    <x v="68"/>
    <x v="2"/>
    <x v="97"/>
    <x v="68"/>
    <n v="2"/>
    <n v="14239"/>
    <n v="76144"/>
    <n v="158"/>
    <n v="317"/>
    <n v="316519"/>
    <n v="281257"/>
    <n v="78541"/>
    <n v="676317"/>
    <n v="1171"/>
    <n v="1"/>
    <n v="6.3682266937975735E-3"/>
    <n v="169"/>
    <x v="82"/>
    <s v="Low"/>
    <x v="424"/>
    <n v="76"/>
    <n v="5"/>
    <n v="998.48264984227126"/>
    <n v="844"/>
    <n v="14239"/>
    <m/>
    <m/>
    <n v="20.064724919093852"/>
    <x v="1"/>
  </r>
  <r>
    <x v="606"/>
    <x v="2"/>
    <x v="1"/>
    <x v="15"/>
    <n v="2"/>
    <x v="600"/>
    <x v="32"/>
    <x v="1"/>
    <x v="129"/>
    <x v="32"/>
    <n v="2"/>
    <n v="6530"/>
    <n v="45577"/>
    <n v="187"/>
    <n v="375"/>
    <n v="1873521"/>
    <n v="1202248"/>
    <n v="88330"/>
    <n v="3959069"/>
    <n v="824"/>
    <n v="6"/>
    <n v="5.4638631396488058E-3"/>
    <n v="145"/>
    <x v="163"/>
    <s v="High"/>
    <x v="110"/>
    <n v="59"/>
    <n v="2"/>
    <n v="4996.0559999999996"/>
    <n v="880"/>
    <n v="6530"/>
    <m/>
    <m/>
    <n v="14.563106796116504"/>
    <x v="1"/>
  </r>
  <r>
    <x v="607"/>
    <x v="0"/>
    <x v="0"/>
    <x v="3"/>
    <n v="18"/>
    <x v="413"/>
    <x v="94"/>
    <x v="0"/>
    <x v="32"/>
    <x v="94"/>
    <n v="59"/>
    <n v="219"/>
    <n v="10037"/>
    <n v="299"/>
    <n v="17645"/>
    <n v="17645461"/>
    <n v="3902576"/>
    <n v="1490176"/>
    <n v="23038213"/>
    <n v="61759"/>
    <n v="10"/>
    <n v="2.4832315924334915E-2"/>
    <n v="659"/>
    <x v="116"/>
    <s v="Low"/>
    <x v="425"/>
    <n v="216"/>
    <n v="1"/>
    <n v="1000.0261263814111"/>
    <n v="364"/>
    <n v="219"/>
    <m/>
    <m/>
    <n v="65.372168284789637"/>
    <x v="0"/>
  </r>
  <r>
    <x v="608"/>
    <x v="1"/>
    <x v="1"/>
    <x v="9"/>
    <n v="1"/>
    <x v="601"/>
    <x v="38"/>
    <x v="0"/>
    <x v="34"/>
    <x v="38"/>
    <n v="0"/>
    <n v="9791"/>
    <n v="81848"/>
    <n v="52"/>
    <n v="0"/>
    <n v="0"/>
    <n v="9370"/>
    <n v="147886"/>
    <n v="241585"/>
    <n v="0"/>
    <n v="1"/>
    <n v="4.5218177707438394E-3"/>
    <n v="120"/>
    <x v="387"/>
    <s v="Medium"/>
    <x v="270"/>
    <n v="76"/>
    <n v="4"/>
    <n v="0"/>
    <n v="840"/>
    <n v="9791"/>
    <m/>
    <m/>
    <n v="20.064724919093852"/>
    <x v="1"/>
  </r>
  <r>
    <x v="609"/>
    <x v="3"/>
    <x v="3"/>
    <x v="4"/>
    <n v="13"/>
    <x v="602"/>
    <x v="36"/>
    <x v="1"/>
    <x v="119"/>
    <x v="36"/>
    <n v="11"/>
    <n v="9231"/>
    <n v="46989"/>
    <n v="222"/>
    <n v="2444"/>
    <n v="2444483"/>
    <n v="302966"/>
    <n v="100135"/>
    <n v="2847584"/>
    <n v="8066"/>
    <n v="1"/>
    <n v="1.6768407566508402E-2"/>
    <n v="445"/>
    <x v="152"/>
    <s v="Low"/>
    <x v="114"/>
    <n v="128"/>
    <n v="4"/>
    <n v="1000.1976268412438"/>
    <n v="600"/>
    <n v="9231"/>
    <m/>
    <m/>
    <n v="36.893203883495147"/>
    <x v="1"/>
  </r>
  <r>
    <x v="610"/>
    <x v="1"/>
    <x v="0"/>
    <x v="13"/>
    <n v="6"/>
    <x v="603"/>
    <x v="82"/>
    <x v="2"/>
    <x v="134"/>
    <x v="82"/>
    <n v="8"/>
    <n v="6354"/>
    <n v="35556"/>
    <n v="266"/>
    <n v="2126"/>
    <n v="6376588"/>
    <n v="313368"/>
    <n v="52542"/>
    <n v="6742498"/>
    <n v="2125"/>
    <n v="1"/>
    <n v="8.9305900972190821E-3"/>
    <n v="237"/>
    <x v="303"/>
    <s v="Medium"/>
    <x v="104"/>
    <n v="78"/>
    <n v="5"/>
    <n v="2999.3358419567262"/>
    <n v="836"/>
    <n v="6354"/>
    <m/>
    <m/>
    <n v="20.711974110032365"/>
    <x v="1"/>
  </r>
  <r>
    <x v="611"/>
    <x v="4"/>
    <x v="0"/>
    <x v="7"/>
    <n v="12"/>
    <x v="604"/>
    <x v="87"/>
    <x v="2"/>
    <x v="44"/>
    <x v="87"/>
    <n v="22"/>
    <n v="621"/>
    <n v="25467"/>
    <n v="221"/>
    <n v="4869"/>
    <n v="24343877"/>
    <n v="555119"/>
    <n v="198129"/>
    <n v="25097125"/>
    <n v="23370"/>
    <n v="2"/>
    <n v="2.2496043409450599E-2"/>
    <n v="597"/>
    <x v="388"/>
    <s v="High"/>
    <x v="426"/>
    <n v="178"/>
    <n v="1"/>
    <n v="4999.7693571575273"/>
    <n v="441"/>
    <n v="621"/>
    <m/>
    <m/>
    <n v="53.074433656957929"/>
    <x v="0"/>
  </r>
  <r>
    <x v="612"/>
    <x v="4"/>
    <x v="3"/>
    <x v="4"/>
    <n v="13"/>
    <x v="605"/>
    <x v="178"/>
    <x v="1"/>
    <x v="132"/>
    <x v="178"/>
    <n v="90"/>
    <n v="470"/>
    <n v="6062"/>
    <n v="218"/>
    <n v="19611"/>
    <n v="98057447"/>
    <n v="2373748"/>
    <n v="711265"/>
    <n v="10114246"/>
    <n v="72562"/>
    <n v="9"/>
    <n v="2.140327078152084E-2"/>
    <n v="568"/>
    <x v="28"/>
    <s v="High"/>
    <x v="36"/>
    <n v="165"/>
    <n v="3"/>
    <n v="5000.1247769109177"/>
    <n v="474"/>
    <n v="470"/>
    <m/>
    <m/>
    <n v="48.867313915857608"/>
    <x v="0"/>
  </r>
  <r>
    <x v="613"/>
    <x v="0"/>
    <x v="3"/>
    <x v="3"/>
    <n v="18"/>
    <x v="606"/>
    <x v="140"/>
    <x v="0"/>
    <x v="18"/>
    <x v="140"/>
    <n v="46"/>
    <n v="943"/>
    <n v="12483"/>
    <n v="320"/>
    <n v="14719"/>
    <n v="14719011"/>
    <n v="419165"/>
    <n v="143254"/>
    <n v="1528143"/>
    <n v="20606"/>
    <n v="1"/>
    <n v="3.2896224282161428E-2"/>
    <n v="873"/>
    <x v="163"/>
    <s v="Low"/>
    <x v="427"/>
    <n v="255"/>
    <n v="3"/>
    <n v="1000.0007473333786"/>
    <n v="194"/>
    <n v="943"/>
    <m/>
    <m/>
    <n v="77.993527508090608"/>
    <x v="0"/>
  </r>
  <r>
    <x v="614"/>
    <x v="1"/>
    <x v="0"/>
    <x v="12"/>
    <n v="10"/>
    <x v="607"/>
    <x v="125"/>
    <x v="1"/>
    <x v="134"/>
    <x v="125"/>
    <n v="10"/>
    <n v="6290"/>
    <n v="55435"/>
    <n v="72"/>
    <n v="724"/>
    <n v="2170567"/>
    <n v="107775"/>
    <n v="811375"/>
    <n v="4059693"/>
    <n v="723"/>
    <n v="10"/>
    <n v="1.8313361971512548E-2"/>
    <n v="486"/>
    <x v="294"/>
    <s v="Medium"/>
    <x v="428"/>
    <n v="169"/>
    <n v="2"/>
    <n v="2998.0207182320441"/>
    <n v="524"/>
    <n v="6290"/>
    <m/>
    <m/>
    <n v="50.161812297734635"/>
    <x v="1"/>
  </r>
  <r>
    <x v="615"/>
    <x v="4"/>
    <x v="2"/>
    <x v="15"/>
    <n v="2"/>
    <x v="608"/>
    <x v="164"/>
    <x v="0"/>
    <x v="105"/>
    <x v="164"/>
    <n v="1"/>
    <n v="5993"/>
    <n v="49609"/>
    <n v="64"/>
    <n v="64"/>
    <n v="64462"/>
    <n v="365483"/>
    <n v="721894"/>
    <n v="115184"/>
    <n v="212"/>
    <n v="5"/>
    <n v="1.4356771422111688E-2"/>
    <n v="381"/>
    <x v="389"/>
    <s v="Low"/>
    <x v="320"/>
    <n v="109"/>
    <n v="3"/>
    <n v="1007.21875"/>
    <n v="665"/>
    <n v="5993"/>
    <m/>
    <m/>
    <n v="30.744336569579289"/>
    <x v="1"/>
  </r>
  <r>
    <x v="616"/>
    <x v="4"/>
    <x v="3"/>
    <x v="8"/>
    <n v="4"/>
    <x v="609"/>
    <x v="114"/>
    <x v="0"/>
    <x v="35"/>
    <x v="114"/>
    <n v="2"/>
    <n v="8696"/>
    <n v="84606"/>
    <n v="74"/>
    <n v="147"/>
    <n v="442351"/>
    <n v="915597"/>
    <n v="898502"/>
    <n v="225645"/>
    <n v="265"/>
    <n v="10"/>
    <n v="1.066395357600422E-2"/>
    <n v="283"/>
    <x v="11"/>
    <s v="Medium"/>
    <x v="178"/>
    <n v="88"/>
    <n v="5"/>
    <n v="3009.1904761904761"/>
    <n v="751"/>
    <n v="8696"/>
    <m/>
    <m/>
    <n v="23.948220064724918"/>
    <x v="1"/>
  </r>
  <r>
    <x v="617"/>
    <x v="0"/>
    <x v="2"/>
    <x v="15"/>
    <n v="2"/>
    <x v="610"/>
    <x v="125"/>
    <x v="2"/>
    <x v="39"/>
    <x v="125"/>
    <n v="3"/>
    <n v="8942"/>
    <n v="48393"/>
    <n v="184"/>
    <n v="552"/>
    <n v="1655432"/>
    <n v="1625077"/>
    <n v="1186151"/>
    <n v="446666"/>
    <n v="1434"/>
    <n v="8"/>
    <n v="7.3102720627025398E-3"/>
    <n v="194"/>
    <x v="95"/>
    <s v="Medium"/>
    <x v="306"/>
    <n v="84"/>
    <n v="5"/>
    <n v="2998.9710144927535"/>
    <n v="811"/>
    <n v="8942"/>
    <m/>
    <m/>
    <n v="22.653721682847898"/>
    <x v="1"/>
  </r>
  <r>
    <x v="618"/>
    <x v="1"/>
    <x v="3"/>
    <x v="13"/>
    <n v="6"/>
    <x v="611"/>
    <x v="70"/>
    <x v="1"/>
    <x v="24"/>
    <x v="70"/>
    <n v="4"/>
    <n v="10908"/>
    <n v="59142"/>
    <n v="174"/>
    <n v="695"/>
    <n v="2085372"/>
    <n v="722305"/>
    <n v="197472"/>
    <n v="300515"/>
    <n v="3197"/>
    <n v="3"/>
    <n v="1.8011907453462959E-2"/>
    <n v="478"/>
    <x v="171"/>
    <s v="Medium"/>
    <x v="339"/>
    <n v="138"/>
    <n v="1"/>
    <n v="3000.5352517985611"/>
    <n v="560"/>
    <n v="10908"/>
    <m/>
    <m/>
    <n v="40.129449838187703"/>
    <x v="1"/>
  </r>
  <r>
    <x v="619"/>
    <x v="2"/>
    <x v="2"/>
    <x v="15"/>
    <n v="2"/>
    <x v="612"/>
    <x v="47"/>
    <x v="1"/>
    <x v="68"/>
    <x v="47"/>
    <n v="2"/>
    <n v="9203"/>
    <n v="74632"/>
    <n v="163"/>
    <n v="325"/>
    <n v="1626608"/>
    <n v="155264"/>
    <n v="93434"/>
    <n v="4113588"/>
    <n v="357"/>
    <n v="8"/>
    <n v="1.0061044539905042E-2"/>
    <n v="267"/>
    <x v="160"/>
    <s v="High"/>
    <x v="429"/>
    <n v="110"/>
    <n v="2"/>
    <n v="5004.9476923076927"/>
    <n v="717"/>
    <n v="9203"/>
    <m/>
    <m/>
    <n v="31.067961165048541"/>
    <x v="1"/>
  </r>
  <r>
    <x v="620"/>
    <x v="0"/>
    <x v="2"/>
    <x v="13"/>
    <n v="6"/>
    <x v="613"/>
    <x v="51"/>
    <x v="1"/>
    <x v="13"/>
    <x v="51"/>
    <n v="5"/>
    <n v="11945"/>
    <n v="61380"/>
    <n v="99"/>
    <n v="497"/>
    <n v="1492126"/>
    <n v="946069"/>
    <n v="708728"/>
    <n v="3146923"/>
    <n v="596"/>
    <n v="5"/>
    <n v="1.8313361971512548E-2"/>
    <n v="486"/>
    <x v="390"/>
    <s v="Medium"/>
    <x v="430"/>
    <n v="156"/>
    <n v="2"/>
    <n v="3002.2655935613684"/>
    <n v="528"/>
    <n v="11945"/>
    <m/>
    <m/>
    <n v="45.954692556634299"/>
    <x v="1"/>
  </r>
  <r>
    <x v="621"/>
    <x v="2"/>
    <x v="3"/>
    <x v="17"/>
    <n v="9"/>
    <x v="614"/>
    <x v="148"/>
    <x v="1"/>
    <x v="52"/>
    <x v="148"/>
    <n v="7"/>
    <n v="7912"/>
    <n v="60614"/>
    <n v="151"/>
    <n v="1060"/>
    <n v="5298783"/>
    <n v="765617"/>
    <n v="34486"/>
    <n v="640926"/>
    <n v="3285"/>
    <n v="3"/>
    <n v="1.4243725977843093E-2"/>
    <n v="378"/>
    <x v="29"/>
    <s v="High"/>
    <x v="431"/>
    <n v="118"/>
    <n v="3"/>
    <n v="4998.8518867924531"/>
    <n v="666"/>
    <n v="7912"/>
    <m/>
    <m/>
    <n v="33.656957928802591"/>
    <x v="1"/>
  </r>
  <r>
    <x v="622"/>
    <x v="1"/>
    <x v="1"/>
    <x v="15"/>
    <n v="2"/>
    <x v="615"/>
    <x v="134"/>
    <x v="0"/>
    <x v="98"/>
    <x v="134"/>
    <n v="1"/>
    <n v="6789"/>
    <n v="58805"/>
    <n v="210"/>
    <n v="210"/>
    <n v="631113"/>
    <n v="891554"/>
    <n v="226933"/>
    <n v="1749601"/>
    <n v="210"/>
    <n v="3"/>
    <n v="7.0464993594091495E-3"/>
    <n v="187"/>
    <x v="225"/>
    <s v="Medium"/>
    <x v="105"/>
    <n v="59"/>
    <n v="2"/>
    <n v="3005.3"/>
    <n v="857"/>
    <n v="6789"/>
    <m/>
    <m/>
    <n v="14.563106796116504"/>
    <x v="1"/>
  </r>
  <r>
    <x v="623"/>
    <x v="2"/>
    <x v="1"/>
    <x v="1"/>
    <n v="17"/>
    <x v="616"/>
    <x v="42"/>
    <x v="0"/>
    <x v="73"/>
    <x v="42"/>
    <n v="31"/>
    <n v="102"/>
    <n v="19795"/>
    <n v="303"/>
    <n v="9395"/>
    <n v="28183805"/>
    <n v="1698114"/>
    <n v="282704"/>
    <n v="30164623"/>
    <n v="15031"/>
    <n v="4"/>
    <n v="2.6075815811289472E-2"/>
    <n v="692"/>
    <x v="253"/>
    <s v="Medium"/>
    <x v="432"/>
    <n v="203"/>
    <n v="4"/>
    <n v="2999.8728046833421"/>
    <n v="349"/>
    <n v="102"/>
    <m/>
    <m/>
    <n v="61.165048543689316"/>
    <x v="0"/>
  </r>
  <r>
    <x v="624"/>
    <x v="1"/>
    <x v="1"/>
    <x v="16"/>
    <n v="11"/>
    <x v="617"/>
    <x v="137"/>
    <x v="0"/>
    <x v="5"/>
    <x v="137"/>
    <n v="14"/>
    <n v="739"/>
    <n v="38225"/>
    <n v="125"/>
    <n v="1747"/>
    <n v="524221"/>
    <n v="432831"/>
    <n v="114716"/>
    <n v="5789756"/>
    <n v="5941"/>
    <n v="2"/>
    <n v="2.162936167005803E-2"/>
    <n v="574"/>
    <x v="391"/>
    <s v="Medium"/>
    <x v="125"/>
    <n v="170"/>
    <n v="5"/>
    <n v="300.06926159129938"/>
    <n v="452"/>
    <n v="739"/>
    <m/>
    <m/>
    <n v="50.485436893203882"/>
    <x v="0"/>
  </r>
  <r>
    <x v="625"/>
    <x v="4"/>
    <x v="1"/>
    <x v="2"/>
    <n v="14"/>
    <x v="618"/>
    <x v="112"/>
    <x v="0"/>
    <x v="134"/>
    <x v="112"/>
    <n v="28"/>
    <n v="1887"/>
    <n v="19116"/>
    <n v="271"/>
    <n v="7578"/>
    <n v="2273267"/>
    <n v="2741709"/>
    <n v="574541"/>
    <n v="2604892"/>
    <n v="9093"/>
    <n v="9"/>
    <n v="2.3362725148843168E-2"/>
    <n v="620"/>
    <x v="392"/>
    <s v="Medium"/>
    <x v="78"/>
    <n v="179"/>
    <n v="2"/>
    <n v="299.98244919503827"/>
    <n v="436"/>
    <n v="1887"/>
    <m/>
    <m/>
    <n v="53.398058252427184"/>
    <x v="0"/>
  </r>
  <r>
    <x v="626"/>
    <x v="0"/>
    <x v="1"/>
    <x v="5"/>
    <n v="5"/>
    <x v="619"/>
    <x v="98"/>
    <x v="2"/>
    <x v="115"/>
    <x v="98"/>
    <n v="4"/>
    <n v="12465"/>
    <n v="80367"/>
    <n v="112"/>
    <n v="450"/>
    <n v="1349937"/>
    <n v="112026"/>
    <n v="892671"/>
    <n v="3362869"/>
    <n v="539"/>
    <n v="9"/>
    <n v="1.4695907754917477E-2"/>
    <n v="390"/>
    <x v="310"/>
    <s v="Medium"/>
    <x v="387"/>
    <n v="128"/>
    <n v="4"/>
    <n v="2999.86"/>
    <n v="619"/>
    <n v="12465"/>
    <m/>
    <m/>
    <n v="36.893203883495147"/>
    <x v="1"/>
  </r>
  <r>
    <x v="627"/>
    <x v="0"/>
    <x v="3"/>
    <x v="7"/>
    <n v="12"/>
    <x v="620"/>
    <x v="102"/>
    <x v="1"/>
    <x v="125"/>
    <x v="102"/>
    <n v="10"/>
    <n v="5027"/>
    <n v="38034"/>
    <n v="80"/>
    <n v="804"/>
    <n v="80425"/>
    <n v="1253885"/>
    <n v="769865"/>
    <n v="282800"/>
    <n v="1367"/>
    <n v="9"/>
    <n v="1.5261134976260457E-2"/>
    <n v="405"/>
    <x v="78"/>
    <s v="Low"/>
    <x v="433"/>
    <n v="126"/>
    <n v="4"/>
    <n v="100.03109452736318"/>
    <n v="652"/>
    <n v="5027"/>
    <m/>
    <m/>
    <n v="36.245954692556637"/>
    <x v="1"/>
  </r>
  <r>
    <x v="628"/>
    <x v="1"/>
    <x v="1"/>
    <x v="6"/>
    <n v="7"/>
    <x v="621"/>
    <x v="67"/>
    <x v="1"/>
    <x v="17"/>
    <x v="67"/>
    <n v="5"/>
    <n v="13386"/>
    <n v="70331"/>
    <n v="173"/>
    <n v="866"/>
    <n v="2598826"/>
    <n v="1959135"/>
    <n v="605671"/>
    <n v="5163632"/>
    <n v="1559"/>
    <n v="7"/>
    <n v="1.0890044464541412E-2"/>
    <n v="289"/>
    <x v="47"/>
    <s v="Medium"/>
    <x v="434"/>
    <n v="90"/>
    <n v="4"/>
    <n v="3000.9538106235564"/>
    <n v="750"/>
    <n v="13386"/>
    <m/>
    <m/>
    <n v="24.595469255663431"/>
    <x v="1"/>
  </r>
  <r>
    <x v="629"/>
    <x v="2"/>
    <x v="1"/>
    <x v="4"/>
    <n v="13"/>
    <x v="622"/>
    <x v="176"/>
    <x v="1"/>
    <x v="75"/>
    <x v="176"/>
    <n v="12"/>
    <n v="3164"/>
    <n v="53056"/>
    <n v="141"/>
    <n v="1688"/>
    <n v="5062611"/>
    <n v="481519"/>
    <n v="27379"/>
    <n v="5817921"/>
    <n v="2362"/>
    <n v="2"/>
    <n v="2.5962770367020875E-2"/>
    <n v="689"/>
    <x v="137"/>
    <s v="Medium"/>
    <x v="14"/>
    <n v="212"/>
    <n v="5"/>
    <n v="2999.1771327014217"/>
    <n v="351"/>
    <n v="3164"/>
    <m/>
    <m/>
    <n v="64.077669902912632"/>
    <x v="0"/>
  </r>
  <r>
    <x v="630"/>
    <x v="4"/>
    <x v="1"/>
    <x v="9"/>
    <n v="1"/>
    <x v="623"/>
    <x v="81"/>
    <x v="0"/>
    <x v="86"/>
    <x v="81"/>
    <n v="2"/>
    <n v="13060"/>
    <n v="79505"/>
    <n v="81"/>
    <n v="163"/>
    <n v="488564"/>
    <n v="362549"/>
    <n v="531309"/>
    <n v="1382422"/>
    <n v="276"/>
    <n v="4"/>
    <n v="8.6668173939256909E-4"/>
    <n v="23"/>
    <x v="393"/>
    <s v="Medium"/>
    <x v="435"/>
    <n v="20"/>
    <n v="2"/>
    <n v="2997.3251533742332"/>
    <n v="994"/>
    <n v="13060"/>
    <m/>
    <m/>
    <n v="1.9417475728155338"/>
    <x v="1"/>
  </r>
  <r>
    <x v="631"/>
    <x v="4"/>
    <x v="1"/>
    <x v="12"/>
    <n v="10"/>
    <x v="624"/>
    <x v="78"/>
    <x v="2"/>
    <x v="46"/>
    <x v="78"/>
    <n v="18"/>
    <n v="3011"/>
    <n v="17605"/>
    <n v="213"/>
    <n v="3829"/>
    <n v="1148591"/>
    <n v="2549043"/>
    <n v="993987"/>
    <n v="1502894"/>
    <n v="10337"/>
    <n v="10"/>
    <n v="1.2359635240033161E-2"/>
    <n v="328"/>
    <x v="394"/>
    <s v="Medium"/>
    <x v="348"/>
    <n v="99"/>
    <n v="5"/>
    <n v="299.97153303734655"/>
    <n v="744"/>
    <n v="3011"/>
    <m/>
    <m/>
    <n v="27.508090614886733"/>
    <x v="0"/>
  </r>
  <r>
    <x v="632"/>
    <x v="2"/>
    <x v="1"/>
    <x v="14"/>
    <n v="16"/>
    <x v="625"/>
    <x v="0"/>
    <x v="1"/>
    <x v="39"/>
    <x v="0"/>
    <n v="127"/>
    <n v="368"/>
    <n v="5000"/>
    <n v="296"/>
    <n v="37567"/>
    <n v="112701384"/>
    <n v="3749941"/>
    <n v="95129"/>
    <n v="117402616"/>
    <n v="78890"/>
    <n v="7"/>
    <n v="2.7583088401537417E-2"/>
    <n v="732"/>
    <x v="395"/>
    <s v="Medium"/>
    <x v="369"/>
    <n v="218"/>
    <n v="1"/>
    <n v="3000.0102217371627"/>
    <n v="352"/>
    <n v="368"/>
    <m/>
    <m/>
    <n v="66.019417475728162"/>
    <x v="0"/>
  </r>
  <r>
    <x v="633"/>
    <x v="0"/>
    <x v="0"/>
    <x v="1"/>
    <n v="17"/>
    <x v="626"/>
    <x v="134"/>
    <x v="1"/>
    <x v="83"/>
    <x v="134"/>
    <n v="43"/>
    <n v="751"/>
    <n v="19015"/>
    <n v="231"/>
    <n v="9945"/>
    <n v="29834028"/>
    <n v="216545"/>
    <n v="499244"/>
    <n v="32498722"/>
    <n v="14917"/>
    <n v="6"/>
    <n v="2.6829452106413444E-2"/>
    <n v="712"/>
    <x v="396"/>
    <s v="Medium"/>
    <x v="136"/>
    <n v="200"/>
    <n v="5"/>
    <n v="2999.9022624434388"/>
    <n v="357"/>
    <n v="751"/>
    <m/>
    <m/>
    <n v="60.194174757281552"/>
    <x v="0"/>
  </r>
  <r>
    <x v="634"/>
    <x v="1"/>
    <x v="0"/>
    <x v="9"/>
    <n v="1"/>
    <x v="627"/>
    <x v="107"/>
    <x v="0"/>
    <x v="155"/>
    <x v="107"/>
    <n v="0"/>
    <n v="10241"/>
    <n v="78981"/>
    <n v="194"/>
    <n v="0"/>
    <n v="0"/>
    <n v="3065698"/>
    <n v="671857"/>
    <n v="3737555"/>
    <n v="0"/>
    <n v="10"/>
    <n v="7.7624538397769232E-3"/>
    <n v="206"/>
    <x v="178"/>
    <s v="High"/>
    <x v="417"/>
    <n v="73"/>
    <n v="2"/>
    <n v="0"/>
    <n v="832"/>
    <n v="10241"/>
    <m/>
    <m/>
    <n v="19.093851132686083"/>
    <x v="1"/>
  </r>
  <r>
    <x v="635"/>
    <x v="3"/>
    <x v="1"/>
    <x v="16"/>
    <n v="11"/>
    <x v="628"/>
    <x v="95"/>
    <x v="0"/>
    <x v="40"/>
    <x v="95"/>
    <n v="17"/>
    <n v="691"/>
    <n v="35201"/>
    <n v="156"/>
    <n v="2659"/>
    <n v="7975773"/>
    <n v="1245179"/>
    <n v="520699"/>
    <n v="9741651"/>
    <n v="7178"/>
    <n v="4"/>
    <n v="2.0800361745421658E-2"/>
    <n v="552"/>
    <x v="397"/>
    <s v="Medium"/>
    <x v="430"/>
    <n v="151"/>
    <n v="5"/>
    <n v="2999.5385483264386"/>
    <n v="528"/>
    <n v="691"/>
    <m/>
    <m/>
    <n v="44.336569579288025"/>
    <x v="0"/>
  </r>
  <r>
    <x v="636"/>
    <x v="0"/>
    <x v="1"/>
    <x v="4"/>
    <n v="13"/>
    <x v="629"/>
    <x v="115"/>
    <x v="1"/>
    <x v="2"/>
    <x v="115"/>
    <n v="23"/>
    <n v="284"/>
    <n v="28709"/>
    <n v="161"/>
    <n v="3693"/>
    <n v="1107981"/>
    <n v="785472"/>
    <n v="323947"/>
    <n v="12189229"/>
    <n v="15142"/>
    <n v="3"/>
    <n v="1.96322254879795E-2"/>
    <n v="521"/>
    <x v="308"/>
    <s v="Medium"/>
    <x v="231"/>
    <n v="177"/>
    <n v="2"/>
    <n v="300.02193338748987"/>
    <n v="503"/>
    <n v="284"/>
    <m/>
    <m/>
    <n v="52.750809061488667"/>
    <x v="0"/>
  </r>
  <r>
    <x v="637"/>
    <x v="3"/>
    <x v="1"/>
    <x v="13"/>
    <n v="6"/>
    <x v="630"/>
    <x v="93"/>
    <x v="0"/>
    <x v="31"/>
    <x v="93"/>
    <n v="3"/>
    <n v="9833"/>
    <n v="70224"/>
    <n v="56"/>
    <n v="169"/>
    <n v="508493"/>
    <n v="181356"/>
    <n v="222818"/>
    <n v="912667"/>
    <n v="610"/>
    <n v="2"/>
    <n v="1.4356771422111688E-2"/>
    <n v="381"/>
    <x v="122"/>
    <s v="Medium"/>
    <x v="357"/>
    <n v="133"/>
    <n v="5"/>
    <n v="3008.834319526627"/>
    <n v="646"/>
    <n v="9833"/>
    <m/>
    <m/>
    <n v="38.511326860841422"/>
    <x v="1"/>
  </r>
  <r>
    <x v="638"/>
    <x v="4"/>
    <x v="1"/>
    <x v="15"/>
    <n v="2"/>
    <x v="631"/>
    <x v="54"/>
    <x v="1"/>
    <x v="55"/>
    <x v="54"/>
    <n v="3"/>
    <n v="5004"/>
    <n v="45328"/>
    <n v="179"/>
    <n v="537"/>
    <n v="1610712"/>
    <n v="1501975"/>
    <n v="405817"/>
    <n v="3518505"/>
    <n v="1771"/>
    <n v="7"/>
    <n v="1.1681362574421584E-2"/>
    <n v="310"/>
    <x v="398"/>
    <s v="Medium"/>
    <x v="47"/>
    <n v="108"/>
    <n v="5"/>
    <n v="2999.4636871508378"/>
    <n v="713"/>
    <n v="5004"/>
    <m/>
    <m/>
    <n v="30.420711974110031"/>
    <x v="1"/>
  </r>
  <r>
    <x v="639"/>
    <x v="0"/>
    <x v="0"/>
    <x v="0"/>
    <n v="15"/>
    <x v="632"/>
    <x v="115"/>
    <x v="0"/>
    <x v="31"/>
    <x v="115"/>
    <n v="11"/>
    <n v="1234"/>
    <n v="44148"/>
    <n v="299"/>
    <n v="3291"/>
    <n v="987305"/>
    <n v="1046723"/>
    <n v="254842"/>
    <n v="11174616"/>
    <n v="6252"/>
    <n v="3"/>
    <n v="2.1327907152008441E-2"/>
    <n v="566"/>
    <x v="40"/>
    <s v="Medium"/>
    <x v="24"/>
    <n v="168"/>
    <n v="2"/>
    <n v="300.0015192950471"/>
    <n v="478"/>
    <n v="1234"/>
    <m/>
    <m/>
    <n v="49.838187702265373"/>
    <x v="0"/>
  </r>
  <r>
    <x v="640"/>
    <x v="1"/>
    <x v="2"/>
    <x v="5"/>
    <n v="5"/>
    <x v="633"/>
    <x v="179"/>
    <x v="2"/>
    <x v="140"/>
    <x v="179"/>
    <n v="2"/>
    <n v="8158"/>
    <n v="66426"/>
    <n v="177"/>
    <n v="354"/>
    <n v="353876"/>
    <n v="473059"/>
    <n v="213566"/>
    <n v="1040501"/>
    <n v="389"/>
    <n v="2"/>
    <n v="1.7635089305900971E-2"/>
    <n v="468"/>
    <x v="22"/>
    <s v="Low"/>
    <x v="436"/>
    <n v="121"/>
    <n v="5"/>
    <n v="999.64971751412429"/>
    <n v="639"/>
    <n v="8158"/>
    <m/>
    <m/>
    <n v="34.627831715210355"/>
    <x v="1"/>
  </r>
  <r>
    <x v="641"/>
    <x v="3"/>
    <x v="0"/>
    <x v="6"/>
    <n v="7"/>
    <x v="634"/>
    <x v="138"/>
    <x v="2"/>
    <x v="31"/>
    <x v="138"/>
    <n v="13"/>
    <n v="5882"/>
    <n v="30437"/>
    <n v="188"/>
    <n v="2441"/>
    <n v="7321533"/>
    <n v="1755176"/>
    <n v="494879"/>
    <n v="9571589"/>
    <n v="11714"/>
    <n v="6"/>
    <n v="1.2284271610520764E-2"/>
    <n v="326"/>
    <x v="69"/>
    <s v="Medium"/>
    <x v="141"/>
    <n v="122"/>
    <n v="1"/>
    <n v="2999.3990167963948"/>
    <n v="683"/>
    <n v="5882"/>
    <m/>
    <m/>
    <n v="34.95145631067961"/>
    <x v="1"/>
  </r>
  <r>
    <x v="642"/>
    <x v="3"/>
    <x v="2"/>
    <x v="1"/>
    <n v="17"/>
    <x v="635"/>
    <x v="151"/>
    <x v="1"/>
    <x v="99"/>
    <x v="151"/>
    <n v="23"/>
    <n v="1312"/>
    <n v="21872"/>
    <n v="153"/>
    <n v="3514"/>
    <n v="10541191"/>
    <n v="204730"/>
    <n v="875803"/>
    <n v="13464294"/>
    <n v="9838"/>
    <n v="7"/>
    <n v="2.2043861632376215E-2"/>
    <n v="585"/>
    <x v="399"/>
    <s v="Medium"/>
    <x v="12"/>
    <n v="166"/>
    <n v="4"/>
    <n v="2999.7697780307344"/>
    <n v="479"/>
    <n v="1312"/>
    <m/>
    <m/>
    <n v="49.190938511326863"/>
    <x v="0"/>
  </r>
  <r>
    <x v="643"/>
    <x v="3"/>
    <x v="3"/>
    <x v="1"/>
    <n v="17"/>
    <x v="636"/>
    <x v="106"/>
    <x v="1"/>
    <x v="7"/>
    <x v="106"/>
    <n v="28"/>
    <n v="1390"/>
    <n v="26405"/>
    <n v="242"/>
    <n v="6788"/>
    <n v="20362557"/>
    <n v="2443917"/>
    <n v="541635"/>
    <n v="23348109"/>
    <n v="11538"/>
    <n v="8"/>
    <n v="2.3814906925917551E-2"/>
    <n v="632"/>
    <x v="400"/>
    <s v="Medium"/>
    <x v="355"/>
    <n v="185"/>
    <n v="5"/>
    <n v="2999.7874189746613"/>
    <n v="408"/>
    <n v="1390"/>
    <m/>
    <m/>
    <n v="55.339805825242713"/>
    <x v="0"/>
  </r>
  <r>
    <x v="644"/>
    <x v="0"/>
    <x v="1"/>
    <x v="15"/>
    <n v="2"/>
    <x v="637"/>
    <x v="98"/>
    <x v="2"/>
    <x v="27"/>
    <x v="98"/>
    <n v="1"/>
    <n v="9137"/>
    <n v="61670"/>
    <n v="223"/>
    <n v="223"/>
    <n v="223123"/>
    <n v="422517"/>
    <n v="79152"/>
    <n v="724792"/>
    <n v="870"/>
    <n v="1"/>
    <n v="1.0437862687467029E-2"/>
    <n v="277"/>
    <x v="401"/>
    <s v="Low"/>
    <x v="384"/>
    <n v="94"/>
    <n v="2"/>
    <n v="1000.5515695067264"/>
    <n v="733"/>
    <n v="9137"/>
    <m/>
    <m/>
    <n v="25.889967637540451"/>
    <x v="1"/>
  </r>
  <r>
    <x v="645"/>
    <x v="1"/>
    <x v="1"/>
    <x v="13"/>
    <n v="6"/>
    <x v="638"/>
    <x v="47"/>
    <x v="0"/>
    <x v="79"/>
    <x v="47"/>
    <n v="8"/>
    <n v="5549"/>
    <n v="31742"/>
    <n v="153"/>
    <n v="1226"/>
    <n v="6129751"/>
    <n v="2154179"/>
    <n v="1188166"/>
    <n v="9472096"/>
    <n v="3064"/>
    <n v="8"/>
    <n v="1.3979953274549702E-2"/>
    <n v="371"/>
    <x v="76"/>
    <s v="High"/>
    <x v="16"/>
    <n v="112"/>
    <n v="5"/>
    <n v="4999.7969004893966"/>
    <n v="644"/>
    <n v="5549"/>
    <m/>
    <m/>
    <n v="31.715210355987054"/>
    <x v="1"/>
  </r>
  <r>
    <x v="646"/>
    <x v="1"/>
    <x v="1"/>
    <x v="10"/>
    <n v="19"/>
    <x v="639"/>
    <x v="49"/>
    <x v="0"/>
    <x v="75"/>
    <x v="49"/>
    <n v="36"/>
    <n v="1512"/>
    <n v="19693"/>
    <n v="172"/>
    <n v="6185"/>
    <n v="18553838"/>
    <n v="2047714"/>
    <n v="666938"/>
    <n v="2126849"/>
    <n v="15461"/>
    <n v="7"/>
    <n v="2.6829452106413444E-2"/>
    <n v="712"/>
    <x v="295"/>
    <s v="Medium"/>
    <x v="437"/>
    <n v="222"/>
    <n v="5"/>
    <n v="2999.8121261115602"/>
    <n v="329"/>
    <n v="1512"/>
    <m/>
    <m/>
    <n v="67.313915857605181"/>
    <x v="0"/>
  </r>
  <r>
    <x v="647"/>
    <x v="0"/>
    <x v="0"/>
    <x v="15"/>
    <n v="2"/>
    <x v="640"/>
    <x v="68"/>
    <x v="1"/>
    <x v="120"/>
    <x v="68"/>
    <n v="2"/>
    <n v="6588"/>
    <n v="45278"/>
    <n v="104"/>
    <n v="208"/>
    <n v="1041406"/>
    <n v="493092"/>
    <n v="227772"/>
    <n v="176227"/>
    <n v="229"/>
    <n v="3"/>
    <n v="6.8204084708719569E-3"/>
    <n v="181"/>
    <x v="86"/>
    <s v="High"/>
    <x v="246"/>
    <n v="74"/>
    <n v="4"/>
    <n v="5006.7596153846152"/>
    <n v="823"/>
    <n v="6588"/>
    <m/>
    <m/>
    <n v="19.417475728155338"/>
    <x v="1"/>
  </r>
  <r>
    <x v="648"/>
    <x v="2"/>
    <x v="1"/>
    <x v="0"/>
    <n v="15"/>
    <x v="641"/>
    <x v="155"/>
    <x v="0"/>
    <x v="122"/>
    <x v="155"/>
    <n v="15"/>
    <n v="1331"/>
    <n v="39162"/>
    <n v="144"/>
    <n v="2155"/>
    <n v="6465638"/>
    <n v="1137135"/>
    <n v="586177"/>
    <n v="818895"/>
    <n v="4094"/>
    <n v="4"/>
    <n v="2.3098952445549777E-2"/>
    <n v="613"/>
    <x v="75"/>
    <s v="Medium"/>
    <x v="2"/>
    <n v="184"/>
    <n v="4"/>
    <n v="3000.2960556844546"/>
    <n v="444"/>
    <n v="1331"/>
    <m/>
    <m/>
    <n v="55.016181229773466"/>
    <x v="0"/>
  </r>
  <r>
    <x v="649"/>
    <x v="3"/>
    <x v="0"/>
    <x v="1"/>
    <n v="17"/>
    <x v="642"/>
    <x v="60"/>
    <x v="1"/>
    <x v="123"/>
    <x v="60"/>
    <n v="16"/>
    <n v="1825"/>
    <n v="36211"/>
    <n v="260"/>
    <n v="4155"/>
    <n v="4154672"/>
    <n v="2609948"/>
    <n v="679987"/>
    <n v="7444607"/>
    <n v="10802"/>
    <n v="6"/>
    <n v="2.9429497324591151E-2"/>
    <n v="781"/>
    <x v="402"/>
    <s v="Low"/>
    <x v="438"/>
    <n v="232"/>
    <n v="4"/>
    <n v="999.92105896510225"/>
    <n v="287"/>
    <n v="1825"/>
    <m/>
    <m/>
    <n v="70.550161812297731"/>
    <x v="0"/>
  </r>
  <r>
    <x v="650"/>
    <x v="1"/>
    <x v="2"/>
    <x v="0"/>
    <n v="15"/>
    <x v="643"/>
    <x v="10"/>
    <x v="1"/>
    <x v="9"/>
    <x v="10"/>
    <n v="20"/>
    <n v="1547"/>
    <n v="29013"/>
    <n v="97"/>
    <n v="1946"/>
    <n v="5838944"/>
    <n v="319882"/>
    <n v="103043"/>
    <n v="6261868"/>
    <n v="4281"/>
    <n v="2"/>
    <n v="2.162936167005803E-2"/>
    <n v="574"/>
    <x v="391"/>
    <s v="Medium"/>
    <x v="439"/>
    <n v="177"/>
    <n v="1"/>
    <n v="3000.4850976361768"/>
    <n v="484"/>
    <n v="1547"/>
    <m/>
    <m/>
    <n v="52.750809061488667"/>
    <x v="0"/>
  </r>
  <r>
    <x v="651"/>
    <x v="2"/>
    <x v="3"/>
    <x v="13"/>
    <n v="6"/>
    <x v="644"/>
    <x v="87"/>
    <x v="1"/>
    <x v="130"/>
    <x v="87"/>
    <n v="4"/>
    <n v="5228"/>
    <n v="43034"/>
    <n v="232"/>
    <n v="928"/>
    <n v="2784294"/>
    <n v="3554676"/>
    <n v="1094226"/>
    <n v="7433196"/>
    <n v="2041"/>
    <n v="8"/>
    <n v="1.5223453161504258E-2"/>
    <n v="404"/>
    <x v="403"/>
    <s v="Medium"/>
    <x v="49"/>
    <n v="128"/>
    <n v="2"/>
    <n v="3000.3168103448274"/>
    <n v="614"/>
    <n v="5228"/>
    <m/>
    <m/>
    <n v="36.893203883495147"/>
    <x v="1"/>
  </r>
  <r>
    <x v="652"/>
    <x v="1"/>
    <x v="1"/>
    <x v="2"/>
    <n v="14"/>
    <x v="645"/>
    <x v="120"/>
    <x v="1"/>
    <x v="98"/>
    <x v="120"/>
    <n v="30"/>
    <n v="2200"/>
    <n v="24139"/>
    <n v="152"/>
    <n v="4549"/>
    <n v="13648285"/>
    <n v="74557"/>
    <n v="292716"/>
    <n v="14686571"/>
    <n v="11828"/>
    <n v="4"/>
    <n v="2.7432361142512622E-2"/>
    <n v="728"/>
    <x v="348"/>
    <s v="Medium"/>
    <x v="31"/>
    <n v="214"/>
    <n v="4"/>
    <n v="3000.2824796658606"/>
    <n v="337"/>
    <n v="2200"/>
    <m/>
    <m/>
    <n v="64.724919093851128"/>
    <x v="0"/>
  </r>
  <r>
    <x v="653"/>
    <x v="3"/>
    <x v="0"/>
    <x v="11"/>
    <n v="3"/>
    <x v="646"/>
    <x v="11"/>
    <x v="2"/>
    <x v="72"/>
    <x v="11"/>
    <n v="3"/>
    <n v="9043"/>
    <n v="45700"/>
    <n v="42"/>
    <n v="127"/>
    <n v="636046"/>
    <n v="61293"/>
    <n v="137367"/>
    <n v="834706"/>
    <n v="432"/>
    <n v="1"/>
    <n v="3.3536815133016805E-3"/>
    <n v="89"/>
    <x v="393"/>
    <s v="High"/>
    <x v="440"/>
    <n v="31"/>
    <n v="4"/>
    <n v="5008.2362204724413"/>
    <n v="947"/>
    <n v="9043"/>
    <m/>
    <m/>
    <n v="5.5016181229773462"/>
    <x v="1"/>
  </r>
  <r>
    <x v="654"/>
    <x v="2"/>
    <x v="1"/>
    <x v="10"/>
    <n v="19"/>
    <x v="647"/>
    <x v="64"/>
    <x v="2"/>
    <x v="99"/>
    <x v="64"/>
    <n v="31"/>
    <n v="2085"/>
    <n v="31521"/>
    <n v="264"/>
    <n v="8198"/>
    <n v="24593819"/>
    <n v="2547105"/>
    <n v="798034"/>
    <n v="27938958"/>
    <n v="10657"/>
    <n v="7"/>
    <n v="3.127590624764489E-2"/>
    <n v="830"/>
    <x v="404"/>
    <s v="Medium"/>
    <x v="441"/>
    <n v="240"/>
    <n v="2"/>
    <n v="2999.9779214442547"/>
    <n v="249"/>
    <n v="2085"/>
    <m/>
    <m/>
    <n v="73.139158576051784"/>
    <x v="0"/>
  </r>
  <r>
    <x v="655"/>
    <x v="4"/>
    <x v="2"/>
    <x v="0"/>
    <n v="15"/>
    <x v="648"/>
    <x v="176"/>
    <x v="1"/>
    <x v="139"/>
    <x v="176"/>
    <n v="91"/>
    <n v="327"/>
    <n v="5000"/>
    <n v="245"/>
    <n v="22258"/>
    <n v="22258171"/>
    <n v="1680305"/>
    <n v="505061"/>
    <n v="24443537"/>
    <n v="62322"/>
    <n v="4"/>
    <n v="2.6075815811289472E-2"/>
    <n v="692"/>
    <x v="253"/>
    <s v="Low"/>
    <x v="442"/>
    <n v="209"/>
    <n v="5"/>
    <n v="1000.0076826309642"/>
    <n v="396"/>
    <n v="327"/>
    <m/>
    <m/>
    <n v="63.10679611650486"/>
    <x v="0"/>
  </r>
  <r>
    <x v="656"/>
    <x v="4"/>
    <x v="3"/>
    <x v="10"/>
    <n v="19"/>
    <x v="649"/>
    <x v="74"/>
    <x v="1"/>
    <x v="29"/>
    <x v="74"/>
    <n v="32"/>
    <n v="1559"/>
    <n v="28276"/>
    <n v="330"/>
    <n v="10551"/>
    <n v="10550921"/>
    <n v="3910086"/>
    <n v="720129"/>
    <n v="15181136"/>
    <n v="48534"/>
    <n v="6"/>
    <n v="3.0899088100082898E-2"/>
    <n v="820"/>
    <x v="405"/>
    <s v="Low"/>
    <x v="443"/>
    <n v="242"/>
    <n v="2"/>
    <n v="999.99251255805132"/>
    <n v="284"/>
    <n v="1559"/>
    <m/>
    <m/>
    <n v="73.786407766990294"/>
    <x v="0"/>
  </r>
  <r>
    <x v="657"/>
    <x v="0"/>
    <x v="0"/>
    <x v="3"/>
    <n v="18"/>
    <x v="650"/>
    <x v="110"/>
    <x v="1"/>
    <x v="138"/>
    <x v="110"/>
    <n v="161"/>
    <n v="472"/>
    <n v="5170"/>
    <n v="230"/>
    <n v="37035"/>
    <n v="111106355"/>
    <n v="2471403"/>
    <n v="685578"/>
    <n v="114263336"/>
    <n v="111106"/>
    <n v="9"/>
    <n v="2.9806315472153139E-2"/>
    <n v="791"/>
    <x v="406"/>
    <s v="Medium"/>
    <x v="295"/>
    <n v="235"/>
    <n v="1"/>
    <n v="3000.0365870122855"/>
    <n v="300"/>
    <n v="472"/>
    <m/>
    <m/>
    <n v="71.52103559870551"/>
    <x v="0"/>
  </r>
  <r>
    <x v="658"/>
    <x v="1"/>
    <x v="1"/>
    <x v="0"/>
    <n v="15"/>
    <x v="651"/>
    <x v="46"/>
    <x v="1"/>
    <x v="35"/>
    <x v="46"/>
    <n v="94"/>
    <n v="399"/>
    <n v="5000"/>
    <n v="169"/>
    <n v="15887"/>
    <n v="4766091"/>
    <n v="588193"/>
    <n v="386198"/>
    <n v="48635302"/>
    <n v="34951"/>
    <n v="3"/>
    <n v="2.4417815962016729E-2"/>
    <n v="648"/>
    <x v="79"/>
    <s v="Medium"/>
    <x v="55"/>
    <n v="199"/>
    <n v="1"/>
    <n v="299.99943349908733"/>
    <n v="433"/>
    <n v="399"/>
    <m/>
    <m/>
    <n v="59.870550161812297"/>
    <x v="0"/>
  </r>
  <r>
    <x v="659"/>
    <x v="3"/>
    <x v="1"/>
    <x v="15"/>
    <n v="2"/>
    <x v="652"/>
    <x v="18"/>
    <x v="0"/>
    <x v="86"/>
    <x v="18"/>
    <n v="1"/>
    <n v="10393"/>
    <n v="79608"/>
    <n v="82"/>
    <n v="82"/>
    <n v="245525"/>
    <n v="624156"/>
    <n v="482548"/>
    <n v="1352229"/>
    <n v="204"/>
    <n v="6"/>
    <n v="1.2736453387595147E-2"/>
    <n v="338"/>
    <x v="352"/>
    <s v="Medium"/>
    <x v="444"/>
    <n v="106"/>
    <n v="3"/>
    <n v="2994.2073170731705"/>
    <n v="681"/>
    <n v="10393"/>
    <m/>
    <m/>
    <n v="29.773462783171524"/>
    <x v="1"/>
  </r>
  <r>
    <x v="660"/>
    <x v="3"/>
    <x v="0"/>
    <x v="9"/>
    <n v="1"/>
    <x v="653"/>
    <x v="109"/>
    <x v="1"/>
    <x v="52"/>
    <x v="109"/>
    <n v="1"/>
    <n v="11287"/>
    <n v="79969"/>
    <n v="160"/>
    <n v="160"/>
    <n v="797734"/>
    <n v="716415"/>
    <n v="162365"/>
    <n v="1676514"/>
    <n v="574"/>
    <n v="3"/>
    <n v="8.2899992463637048E-3"/>
    <n v="220"/>
    <x v="407"/>
    <s v="High"/>
    <x v="419"/>
    <n v="94"/>
    <n v="5"/>
    <n v="4985.8374999999996"/>
    <n v="763"/>
    <n v="11287"/>
    <m/>
    <m/>
    <n v="25.889967637540451"/>
    <x v="1"/>
  </r>
  <r>
    <x v="661"/>
    <x v="0"/>
    <x v="0"/>
    <x v="12"/>
    <n v="10"/>
    <x v="654"/>
    <x v="62"/>
    <x v="2"/>
    <x v="83"/>
    <x v="62"/>
    <n v="10"/>
    <n v="6331"/>
    <n v="42583"/>
    <n v="252"/>
    <n v="2524"/>
    <n v="7570937"/>
    <n v="29376"/>
    <n v="145552"/>
    <n v="8010249"/>
    <n v="5804"/>
    <n v="1"/>
    <n v="1.8237998342000152E-2"/>
    <n v="484"/>
    <x v="103"/>
    <s v="Medium"/>
    <x v="6"/>
    <n v="161"/>
    <n v="1"/>
    <n v="2999.5788431061806"/>
    <n v="541"/>
    <n v="6331"/>
    <m/>
    <m/>
    <n v="47.572815533980581"/>
    <x v="1"/>
  </r>
  <r>
    <x v="662"/>
    <x v="4"/>
    <x v="2"/>
    <x v="13"/>
    <n v="6"/>
    <x v="655"/>
    <x v="25"/>
    <x v="1"/>
    <x v="46"/>
    <x v="25"/>
    <n v="6"/>
    <n v="5953"/>
    <n v="51621"/>
    <n v="111"/>
    <n v="669"/>
    <n v="2005891"/>
    <n v="1152855"/>
    <n v="844821"/>
    <n v="4003567"/>
    <n v="2674"/>
    <n v="6"/>
    <n v="1.3414726053206722E-2"/>
    <n v="356"/>
    <x v="408"/>
    <s v="Medium"/>
    <x v="445"/>
    <n v="111"/>
    <n v="2"/>
    <n v="2998.3423019431989"/>
    <n v="667"/>
    <n v="5953"/>
    <m/>
    <m/>
    <n v="31.391585760517799"/>
    <x v="1"/>
  </r>
  <r>
    <x v="663"/>
    <x v="1"/>
    <x v="3"/>
    <x v="7"/>
    <n v="12"/>
    <x v="656"/>
    <x v="161"/>
    <x v="1"/>
    <x v="16"/>
    <x v="161"/>
    <n v="25"/>
    <n v="1861"/>
    <n v="24694"/>
    <n v="202"/>
    <n v="5051"/>
    <n v="5050815"/>
    <n v="1568623"/>
    <n v="376623"/>
    <n v="6996061"/>
    <n v="11616"/>
    <n v="5"/>
    <n v="1.906699826663652E-2"/>
    <n v="506"/>
    <x v="251"/>
    <s v="Low"/>
    <x v="41"/>
    <n v="149"/>
    <n v="1"/>
    <n v="999.9633735893882"/>
    <n v="537"/>
    <n v="1861"/>
    <m/>
    <m/>
    <n v="43.689320388349515"/>
    <x v="0"/>
  </r>
  <r>
    <x v="664"/>
    <x v="3"/>
    <x v="3"/>
    <x v="6"/>
    <n v="7"/>
    <x v="657"/>
    <x v="37"/>
    <x v="2"/>
    <x v="6"/>
    <x v="37"/>
    <n v="11"/>
    <n v="752"/>
    <n v="31764"/>
    <n v="75"/>
    <n v="820"/>
    <n v="2461163"/>
    <n v="266457"/>
    <n v="150011"/>
    <n v="2877631"/>
    <n v="1230"/>
    <n v="2"/>
    <n v="2.0762679930665461E-2"/>
    <n v="551"/>
    <x v="409"/>
    <s v="Medium"/>
    <x v="446"/>
    <n v="171"/>
    <n v="3"/>
    <n v="3001.4182926829267"/>
    <n v="459"/>
    <n v="752"/>
    <m/>
    <m/>
    <n v="50.809061488673137"/>
    <x v="0"/>
  </r>
  <r>
    <x v="665"/>
    <x v="0"/>
    <x v="1"/>
    <x v="13"/>
    <n v="6"/>
    <x v="658"/>
    <x v="178"/>
    <x v="0"/>
    <x v="40"/>
    <x v="178"/>
    <n v="2"/>
    <n v="12521"/>
    <n v="78165"/>
    <n v="242"/>
    <n v="484"/>
    <n v="1452985"/>
    <n v="2908997"/>
    <n v="784674"/>
    <n v="5146656"/>
    <n v="1113"/>
    <n v="10"/>
    <n v="1.1681362574421584E-2"/>
    <n v="310"/>
    <x v="227"/>
    <s v="Medium"/>
    <x v="447"/>
    <n v="100"/>
    <n v="2"/>
    <n v="3002.0351239669421"/>
    <n v="728"/>
    <n v="12521"/>
    <m/>
    <m/>
    <n v="27.831715210355988"/>
    <x v="1"/>
  </r>
  <r>
    <x v="666"/>
    <x v="3"/>
    <x v="1"/>
    <x v="11"/>
    <n v="3"/>
    <x v="659"/>
    <x v="130"/>
    <x v="0"/>
    <x v="2"/>
    <x v="130"/>
    <n v="4"/>
    <n v="8666"/>
    <n v="48524"/>
    <n v="206"/>
    <n v="824"/>
    <n v="2472456"/>
    <n v="298359"/>
    <n v="84618"/>
    <n v="2855433"/>
    <n v="3708"/>
    <n v="1"/>
    <n v="6.518953952822368E-3"/>
    <n v="173"/>
    <x v="82"/>
    <s v="Medium"/>
    <x v="448"/>
    <n v="57"/>
    <n v="1"/>
    <n v="3000.5533980582522"/>
    <n v="854"/>
    <n v="8666"/>
    <m/>
    <m/>
    <n v="13.915857605177994"/>
    <x v="1"/>
  </r>
  <r>
    <x v="667"/>
    <x v="0"/>
    <x v="0"/>
    <x v="9"/>
    <n v="1"/>
    <x v="660"/>
    <x v="54"/>
    <x v="2"/>
    <x v="39"/>
    <x v="54"/>
    <n v="2"/>
    <n v="7364"/>
    <n v="72669"/>
    <n v="64"/>
    <n v="128"/>
    <n v="385486"/>
    <n v="269744"/>
    <n v="542035"/>
    <n v="1197265"/>
    <n v="244"/>
    <n v="4"/>
    <n v="1.0965408094053809E-2"/>
    <n v="291"/>
    <x v="155"/>
    <s v="Medium"/>
    <x v="147"/>
    <n v="109"/>
    <n v="2"/>
    <n v="3011.609375"/>
    <n v="720"/>
    <n v="7364"/>
    <m/>
    <m/>
    <n v="30.744336569579289"/>
    <x v="1"/>
  </r>
  <r>
    <x v="668"/>
    <x v="3"/>
    <x v="2"/>
    <x v="0"/>
    <n v="15"/>
    <x v="661"/>
    <x v="66"/>
    <x v="1"/>
    <x v="127"/>
    <x v="66"/>
    <n v="22"/>
    <n v="2733"/>
    <n v="30412"/>
    <n v="168"/>
    <n v="3702"/>
    <n v="18509549"/>
    <n v="243622"/>
    <n v="809461"/>
    <n v="21755231"/>
    <n v="15918"/>
    <n v="9"/>
    <n v="2.5585952219458891E-2"/>
    <n v="679"/>
    <x v="410"/>
    <s v="High"/>
    <x v="356"/>
    <n v="214"/>
    <n v="1"/>
    <n v="4999.8781739600217"/>
    <n v="385"/>
    <n v="2733"/>
    <m/>
    <m/>
    <n v="64.724919093851128"/>
    <x v="0"/>
  </r>
  <r>
    <x v="669"/>
    <x v="4"/>
    <x v="2"/>
    <x v="3"/>
    <n v="18"/>
    <x v="662"/>
    <x v="130"/>
    <x v="2"/>
    <x v="17"/>
    <x v="130"/>
    <n v="18"/>
    <n v="1584"/>
    <n v="32179"/>
    <n v="162"/>
    <n v="2920"/>
    <n v="8759334"/>
    <n v="1184568"/>
    <n v="479119"/>
    <n v="10423021"/>
    <n v="10219"/>
    <n v="4"/>
    <n v="2.4568543221041527E-2"/>
    <n v="652"/>
    <x v="411"/>
    <s v="Medium"/>
    <x v="303"/>
    <n v="199"/>
    <n v="4"/>
    <n v="2999.7719178082193"/>
    <n v="430"/>
    <n v="1584"/>
    <m/>
    <m/>
    <n v="59.870550161812297"/>
    <x v="0"/>
  </r>
  <r>
    <x v="670"/>
    <x v="0"/>
    <x v="2"/>
    <x v="13"/>
    <n v="6"/>
    <x v="663"/>
    <x v="64"/>
    <x v="1"/>
    <x v="136"/>
    <x v="64"/>
    <n v="6"/>
    <n v="14616"/>
    <n v="74065"/>
    <n v="236"/>
    <n v="1418"/>
    <n v="1417938"/>
    <n v="1786079"/>
    <n v="599746"/>
    <n v="3803762"/>
    <n v="3261"/>
    <n v="4"/>
    <n v="1.462054412540508E-2"/>
    <n v="388"/>
    <x v="95"/>
    <s v="Low"/>
    <x v="262"/>
    <n v="115"/>
    <n v="5"/>
    <n v="999.95627644569822"/>
    <n v="659"/>
    <n v="14616"/>
    <m/>
    <m/>
    <n v="32.686084142394819"/>
    <x v="1"/>
  </r>
  <r>
    <x v="671"/>
    <x v="4"/>
    <x v="0"/>
    <x v="15"/>
    <n v="2"/>
    <x v="664"/>
    <x v="97"/>
    <x v="2"/>
    <x v="86"/>
    <x v="97"/>
    <n v="3"/>
    <n v="7090"/>
    <n v="51557"/>
    <n v="235"/>
    <n v="704"/>
    <n v="2113497"/>
    <n v="1782602"/>
    <n v="453246"/>
    <n v="4349346"/>
    <n v="2395"/>
    <n v="6"/>
    <n v="6.8580902856281555E-3"/>
    <n v="182"/>
    <x v="260"/>
    <s v="Medium"/>
    <x v="424"/>
    <n v="56"/>
    <n v="2"/>
    <n v="3002.1264204545455"/>
    <n v="844"/>
    <n v="7090"/>
    <m/>
    <m/>
    <n v="13.592233009708737"/>
    <x v="1"/>
  </r>
  <r>
    <x v="672"/>
    <x v="3"/>
    <x v="2"/>
    <x v="3"/>
    <n v="18"/>
    <x v="665"/>
    <x v="10"/>
    <x v="1"/>
    <x v="82"/>
    <x v="10"/>
    <n v="163"/>
    <n v="409"/>
    <n v="5000"/>
    <n v="191"/>
    <n v="31210"/>
    <n v="156048407"/>
    <n v="2593567"/>
    <n v="922725"/>
    <n v="15956470"/>
    <n v="56177"/>
    <n v="9"/>
    <n v="2.6980179365438239E-2"/>
    <n v="716"/>
    <x v="412"/>
    <s v="High"/>
    <x v="449"/>
    <n v="222"/>
    <n v="5"/>
    <n v="4999.9489586670943"/>
    <n v="322"/>
    <n v="409"/>
    <m/>
    <m/>
    <n v="67.313915857605181"/>
    <x v="0"/>
  </r>
  <r>
    <x v="673"/>
    <x v="4"/>
    <x v="2"/>
    <x v="0"/>
    <n v="15"/>
    <x v="666"/>
    <x v="48"/>
    <x v="0"/>
    <x v="130"/>
    <x v="48"/>
    <n v="20"/>
    <n v="1633"/>
    <n v="29545"/>
    <n v="283"/>
    <n v="5653"/>
    <n v="16959779"/>
    <n v="3875682"/>
    <n v="748349"/>
    <n v="2158381"/>
    <n v="14698"/>
    <n v="8"/>
    <n v="2.1365588966764638E-2"/>
    <n v="567"/>
    <x v="356"/>
    <s v="Medium"/>
    <x v="186"/>
    <n v="170"/>
    <n v="1"/>
    <n v="3000.1378029364937"/>
    <n v="462"/>
    <n v="1633"/>
    <m/>
    <m/>
    <n v="50.485436893203882"/>
    <x v="0"/>
  </r>
  <r>
    <x v="674"/>
    <x v="0"/>
    <x v="2"/>
    <x v="14"/>
    <n v="16"/>
    <x v="667"/>
    <x v="100"/>
    <x v="1"/>
    <x v="143"/>
    <x v="100"/>
    <n v="49"/>
    <n v="285"/>
    <n v="15371"/>
    <n v="284"/>
    <n v="13911"/>
    <n v="41733316"/>
    <n v="3538752"/>
    <n v="509006"/>
    <n v="45781074"/>
    <n v="40342"/>
    <n v="10"/>
    <n v="2.1365588966764638E-2"/>
    <n v="567"/>
    <x v="413"/>
    <s v="Medium"/>
    <x v="161"/>
    <n v="173"/>
    <n v="5"/>
    <n v="3000.0227158363887"/>
    <n v="467"/>
    <n v="285"/>
    <m/>
    <m/>
    <n v="51.456310679611647"/>
    <x v="0"/>
  </r>
  <r>
    <x v="675"/>
    <x v="1"/>
    <x v="2"/>
    <x v="0"/>
    <n v="15"/>
    <x v="668"/>
    <x v="59"/>
    <x v="2"/>
    <x v="35"/>
    <x v="59"/>
    <n v="135"/>
    <n v="423"/>
    <n v="5000"/>
    <n v="101"/>
    <n v="13608"/>
    <n v="40822547"/>
    <n v="1629546"/>
    <n v="83856"/>
    <n v="43290652"/>
    <n v="34018"/>
    <n v="9"/>
    <n v="2.0724998115909263E-2"/>
    <n v="550"/>
    <x v="414"/>
    <s v="Medium"/>
    <x v="329"/>
    <n v="164"/>
    <n v="1"/>
    <n v="2999.8932245737801"/>
    <n v="496"/>
    <n v="423"/>
    <m/>
    <m/>
    <n v="48.543689320388353"/>
    <x v="0"/>
  </r>
  <r>
    <x v="676"/>
    <x v="3"/>
    <x v="3"/>
    <x v="1"/>
    <n v="17"/>
    <x v="669"/>
    <x v="10"/>
    <x v="1"/>
    <x v="39"/>
    <x v="10"/>
    <n v="22"/>
    <n v="3071"/>
    <n v="36557"/>
    <n v="154"/>
    <n v="3394"/>
    <n v="10181118"/>
    <n v="176753"/>
    <n v="73021"/>
    <n v="12678859"/>
    <n v="9163"/>
    <n v="8"/>
    <n v="2.1667043484814227E-2"/>
    <n v="575"/>
    <x v="205"/>
    <s v="Medium"/>
    <x v="450"/>
    <n v="167"/>
    <n v="3"/>
    <n v="2999.7401296405419"/>
    <n v="531"/>
    <n v="3071"/>
    <m/>
    <m/>
    <n v="49.514563106796118"/>
    <x v="0"/>
  </r>
  <r>
    <x v="677"/>
    <x v="4"/>
    <x v="2"/>
    <x v="7"/>
    <n v="12"/>
    <x v="670"/>
    <x v="41"/>
    <x v="1"/>
    <x v="127"/>
    <x v="41"/>
    <n v="16"/>
    <n v="4918"/>
    <n v="35359"/>
    <n v="290"/>
    <n v="4635"/>
    <n v="23174755"/>
    <n v="1654493"/>
    <n v="332253"/>
    <n v="25161501"/>
    <n v="12514"/>
    <n v="4"/>
    <n v="1.8200316527243951E-2"/>
    <n v="483"/>
    <x v="145"/>
    <s v="High"/>
    <x v="265"/>
    <n v="152"/>
    <n v="5"/>
    <n v="4999.9471413160736"/>
    <n v="558"/>
    <n v="4918"/>
    <m/>
    <m/>
    <n v="44.660194174757287"/>
    <x v="0"/>
  </r>
  <r>
    <x v="678"/>
    <x v="3"/>
    <x v="2"/>
    <x v="5"/>
    <n v="5"/>
    <x v="671"/>
    <x v="51"/>
    <x v="1"/>
    <x v="45"/>
    <x v="51"/>
    <n v="7"/>
    <n v="7972"/>
    <n v="39968"/>
    <n v="110"/>
    <n v="772"/>
    <n v="771612"/>
    <n v="869833"/>
    <n v="804657"/>
    <n v="2446103"/>
    <n v="3472"/>
    <n v="7"/>
    <n v="1.5788680382847239E-2"/>
    <n v="419"/>
    <x v="415"/>
    <s v="Low"/>
    <x v="402"/>
    <n v="132"/>
    <n v="4"/>
    <n v="999.49740932642487"/>
    <n v="615"/>
    <n v="7972"/>
    <m/>
    <m/>
    <n v="38.187702265372167"/>
    <x v="1"/>
  </r>
  <r>
    <x v="679"/>
    <x v="0"/>
    <x v="2"/>
    <x v="2"/>
    <n v="14"/>
    <x v="672"/>
    <x v="172"/>
    <x v="2"/>
    <x v="148"/>
    <x v="172"/>
    <n v="18"/>
    <n v="1081"/>
    <n v="32946"/>
    <n v="100"/>
    <n v="1804"/>
    <n v="1804457"/>
    <n v="1293859"/>
    <n v="128567"/>
    <n v="4383986"/>
    <n v="4511"/>
    <n v="9"/>
    <n v="2.8713542844223377E-2"/>
    <n v="762"/>
    <x v="416"/>
    <s v="Low"/>
    <x v="241"/>
    <n v="228"/>
    <n v="4"/>
    <n v="1000.2533259423503"/>
    <n v="326"/>
    <n v="1081"/>
    <m/>
    <m/>
    <n v="69.255663430420711"/>
    <x v="0"/>
  </r>
  <r>
    <x v="680"/>
    <x v="2"/>
    <x v="3"/>
    <x v="2"/>
    <n v="14"/>
    <x v="673"/>
    <x v="33"/>
    <x v="0"/>
    <x v="14"/>
    <x v="33"/>
    <n v="38"/>
    <n v="1694"/>
    <n v="16114"/>
    <n v="130"/>
    <n v="4956"/>
    <n v="4955969"/>
    <n v="1531796"/>
    <n v="684012"/>
    <n v="7171777"/>
    <n v="12885"/>
    <n v="7"/>
    <n v="1.6881453010776998E-2"/>
    <n v="448"/>
    <x v="306"/>
    <s v="Low"/>
    <x v="436"/>
    <n v="114"/>
    <n v="1"/>
    <n v="999.99374495560937"/>
    <n v="639"/>
    <n v="1694"/>
    <m/>
    <m/>
    <n v="32.362459546925564"/>
    <x v="0"/>
  </r>
  <r>
    <x v="681"/>
    <x v="1"/>
    <x v="3"/>
    <x v="11"/>
    <n v="3"/>
    <x v="23"/>
    <x v="26"/>
    <x v="2"/>
    <x v="12"/>
    <x v="26"/>
    <n v="3"/>
    <n v="11164"/>
    <n v="63717"/>
    <n v="91"/>
    <n v="273"/>
    <n v="136327"/>
    <n v="843995"/>
    <n v="665741"/>
    <n v="2873006"/>
    <n v="299"/>
    <n v="6"/>
    <n v="4.9739995478182229E-3"/>
    <n v="132"/>
    <x v="417"/>
    <s v="High"/>
    <x v="451"/>
    <n v="63"/>
    <n v="5"/>
    <n v="499.36630036630038"/>
    <n v="864"/>
    <n v="11164"/>
    <m/>
    <m/>
    <n v="15.857605177993527"/>
    <x v="1"/>
  </r>
  <r>
    <x v="682"/>
    <x v="2"/>
    <x v="1"/>
    <x v="18"/>
    <n v="8"/>
    <x v="674"/>
    <x v="96"/>
    <x v="1"/>
    <x v="147"/>
    <x v="96"/>
    <n v="8"/>
    <n v="2016"/>
    <n v="57342"/>
    <n v="272"/>
    <n v="2175"/>
    <n v="2174638"/>
    <n v="204917"/>
    <n v="858287"/>
    <n v="5082094"/>
    <n v="10003"/>
    <n v="6"/>
    <n v="2.0611952671640666E-2"/>
    <n v="547"/>
    <x v="394"/>
    <s v="Low"/>
    <x v="372"/>
    <n v="178"/>
    <n v="5"/>
    <n v="999.83356321839085"/>
    <n v="499"/>
    <n v="2016"/>
    <m/>
    <m/>
    <n v="53.074433656957929"/>
    <x v="0"/>
  </r>
  <r>
    <x v="683"/>
    <x v="4"/>
    <x v="1"/>
    <x v="8"/>
    <n v="4"/>
    <x v="675"/>
    <x v="75"/>
    <x v="0"/>
    <x v="139"/>
    <x v="75"/>
    <n v="2"/>
    <n v="7858"/>
    <n v="75954"/>
    <n v="166"/>
    <n v="332"/>
    <n v="332132"/>
    <n v="1138781"/>
    <n v="222231"/>
    <n v="1693145"/>
    <n v="697"/>
    <n v="4"/>
    <n v="1.7597407491144773E-2"/>
    <n v="467"/>
    <x v="120"/>
    <s v="Low"/>
    <x v="350"/>
    <n v="134"/>
    <n v="2"/>
    <n v="1000.3975903614457"/>
    <n v="594"/>
    <n v="7858"/>
    <m/>
    <m/>
    <n v="38.834951456310677"/>
    <x v="1"/>
  </r>
  <r>
    <x v="684"/>
    <x v="2"/>
    <x v="1"/>
    <x v="2"/>
    <n v="14"/>
    <x v="676"/>
    <x v="102"/>
    <x v="1"/>
    <x v="19"/>
    <x v="102"/>
    <n v="13"/>
    <n v="4341"/>
    <n v="36489"/>
    <n v="256"/>
    <n v="3330"/>
    <n v="9988706"/>
    <n v="3623295"/>
    <n v="1254873"/>
    <n v="14866874"/>
    <n v="5660"/>
    <n v="9"/>
    <n v="1.7748134750169568E-2"/>
    <n v="471"/>
    <x v="418"/>
    <s v="Medium"/>
    <x v="452"/>
    <n v="134"/>
    <n v="4"/>
    <n v="2999.6114114114116"/>
    <n v="592"/>
    <n v="4341"/>
    <m/>
    <m/>
    <n v="38.834951456310677"/>
    <x v="0"/>
  </r>
  <r>
    <x v="685"/>
    <x v="3"/>
    <x v="1"/>
    <x v="3"/>
    <n v="18"/>
    <x v="677"/>
    <x v="111"/>
    <x v="0"/>
    <x v="120"/>
    <x v="111"/>
    <n v="137"/>
    <n v="266"/>
    <n v="5000"/>
    <n v="292"/>
    <n v="39994"/>
    <n v="199971218"/>
    <n v="5082779"/>
    <n v="838905"/>
    <n v="205892902"/>
    <n v="131981"/>
    <n v="9"/>
    <n v="2.9241088250810159E-2"/>
    <n v="776"/>
    <x v="346"/>
    <s v="High"/>
    <x v="216"/>
    <n v="223"/>
    <n v="4"/>
    <n v="5000.0304545681856"/>
    <n v="305"/>
    <n v="266"/>
    <m/>
    <m/>
    <n v="67.637540453074436"/>
    <x v="0"/>
  </r>
  <r>
    <x v="686"/>
    <x v="2"/>
    <x v="0"/>
    <x v="2"/>
    <n v="14"/>
    <x v="678"/>
    <x v="18"/>
    <x v="0"/>
    <x v="37"/>
    <x v="18"/>
    <n v="16"/>
    <n v="1811"/>
    <n v="41842"/>
    <n v="147"/>
    <n v="2352"/>
    <n v="7055454"/>
    <n v="1289189"/>
    <n v="453844"/>
    <n v="8798487"/>
    <n v="7760"/>
    <n v="6"/>
    <n v="2.4719270480066322E-2"/>
    <n v="656"/>
    <x v="70"/>
    <s v="Medium"/>
    <x v="125"/>
    <n v="180"/>
    <n v="1"/>
    <n v="2999.7678571428573"/>
    <n v="452"/>
    <n v="1811"/>
    <m/>
    <m/>
    <n v="53.721682847896432"/>
    <x v="0"/>
  </r>
  <r>
    <x v="687"/>
    <x v="1"/>
    <x v="0"/>
    <x v="6"/>
    <n v="7"/>
    <x v="679"/>
    <x v="46"/>
    <x v="2"/>
    <x v="83"/>
    <x v="46"/>
    <n v="11"/>
    <n v="5896"/>
    <n v="35537"/>
    <n v="118"/>
    <n v="1295"/>
    <n v="3886118"/>
    <n v="1322006"/>
    <n v="1108481"/>
    <n v="6316605"/>
    <n v="3367"/>
    <n v="9"/>
    <n v="1.7069862084557991E-2"/>
    <n v="453"/>
    <x v="419"/>
    <s v="Medium"/>
    <x v="265"/>
    <n v="162"/>
    <n v="1"/>
    <n v="3000.8633204633206"/>
    <n v="558"/>
    <n v="5896"/>
    <m/>
    <m/>
    <n v="47.896440129449836"/>
    <x v="1"/>
  </r>
  <r>
    <x v="688"/>
    <x v="2"/>
    <x v="3"/>
    <x v="18"/>
    <n v="8"/>
    <x v="680"/>
    <x v="39"/>
    <x v="0"/>
    <x v="56"/>
    <x v="39"/>
    <n v="11"/>
    <n v="3290"/>
    <n v="24673"/>
    <n v="273"/>
    <n v="3002"/>
    <n v="15011105"/>
    <n v="2164599"/>
    <n v="365657"/>
    <n v="1754136"/>
    <n v="3602"/>
    <n v="7"/>
    <n v="1.4206044163086894E-2"/>
    <n v="377"/>
    <x v="207"/>
    <s v="High"/>
    <x v="453"/>
    <n v="107"/>
    <n v="4"/>
    <n v="5000.3680879413723"/>
    <n v="672"/>
    <n v="3290"/>
    <m/>
    <m/>
    <n v="30.097087378640776"/>
    <x v="0"/>
  </r>
  <r>
    <x v="689"/>
    <x v="3"/>
    <x v="0"/>
    <x v="6"/>
    <n v="7"/>
    <x v="681"/>
    <x v="180"/>
    <x v="2"/>
    <x v="20"/>
    <x v="180"/>
    <n v="9"/>
    <n v="530"/>
    <n v="32725"/>
    <n v="125"/>
    <n v="1122"/>
    <n v="1122159"/>
    <n v="2213476"/>
    <n v="48380"/>
    <n v="3819436"/>
    <n v="2580"/>
    <n v="9"/>
    <n v="2.1553998040545634E-2"/>
    <n v="572"/>
    <x v="213"/>
    <s v="Low"/>
    <x v="161"/>
    <n v="184"/>
    <n v="2"/>
    <n v="1000.1417112299465"/>
    <n v="467"/>
    <n v="530"/>
    <m/>
    <m/>
    <n v="55.016181229773466"/>
    <x v="0"/>
  </r>
  <r>
    <x v="690"/>
    <x v="3"/>
    <x v="1"/>
    <x v="8"/>
    <n v="4"/>
    <x v="682"/>
    <x v="93"/>
    <x v="0"/>
    <x v="92"/>
    <x v="93"/>
    <n v="3"/>
    <n v="8905"/>
    <n v="66430"/>
    <n v="127"/>
    <n v="380"/>
    <n v="1141366"/>
    <n v="1657771"/>
    <n v="691322"/>
    <n v="3490459"/>
    <n v="532"/>
    <n v="8"/>
    <n v="1.1379908056371995E-2"/>
    <n v="302"/>
    <x v="420"/>
    <s v="Medium"/>
    <x v="119"/>
    <n v="91"/>
    <n v="1"/>
    <n v="3003.5947368421052"/>
    <n v="727"/>
    <n v="8905"/>
    <m/>
    <m/>
    <n v="24.919093851132686"/>
    <x v="1"/>
  </r>
  <r>
    <x v="691"/>
    <x v="2"/>
    <x v="1"/>
    <x v="16"/>
    <n v="11"/>
    <x v="683"/>
    <x v="49"/>
    <x v="2"/>
    <x v="73"/>
    <x v="49"/>
    <n v="15"/>
    <n v="6330"/>
    <n v="32970"/>
    <n v="246"/>
    <n v="3690"/>
    <n v="11068896"/>
    <n v="2505155"/>
    <n v="1331888"/>
    <n v="14905939"/>
    <n v="11068"/>
    <n v="10"/>
    <n v="1.7446680232119979E-2"/>
    <n v="463"/>
    <x v="18"/>
    <s v="Medium"/>
    <x v="454"/>
    <n v="158"/>
    <n v="5"/>
    <n v="2999.7008130081299"/>
    <n v="543"/>
    <n v="6330"/>
    <m/>
    <m/>
    <n v="46.601941747572816"/>
    <x v="1"/>
  </r>
  <r>
    <x v="692"/>
    <x v="3"/>
    <x v="1"/>
    <x v="12"/>
    <n v="10"/>
    <x v="684"/>
    <x v="77"/>
    <x v="0"/>
    <x v="41"/>
    <x v="77"/>
    <n v="5"/>
    <n v="11673"/>
    <n v="62811"/>
    <n v="111"/>
    <n v="555"/>
    <n v="1663912"/>
    <n v="964931"/>
    <n v="37610"/>
    <n v="3004943"/>
    <n v="887"/>
    <n v="5"/>
    <n v="1.4281407792599291E-2"/>
    <n v="379"/>
    <x v="421"/>
    <s v="Medium"/>
    <x v="378"/>
    <n v="129"/>
    <n v="5"/>
    <n v="2998.0396396396395"/>
    <n v="669"/>
    <n v="11673"/>
    <m/>
    <m/>
    <n v="37.216828478964402"/>
    <x v="1"/>
  </r>
  <r>
    <x v="693"/>
    <x v="3"/>
    <x v="0"/>
    <x v="5"/>
    <n v="5"/>
    <x v="685"/>
    <x v="97"/>
    <x v="1"/>
    <x v="132"/>
    <x v="97"/>
    <n v="5"/>
    <n v="9442"/>
    <n v="54705"/>
    <n v="140"/>
    <n v="702"/>
    <n v="3510333"/>
    <n v="755773"/>
    <n v="21074"/>
    <n v="4476846"/>
    <n v="2808"/>
    <n v="3"/>
    <n v="1.1945135277714975E-2"/>
    <n v="317"/>
    <x v="194"/>
    <s v="High"/>
    <x v="139"/>
    <n v="115"/>
    <n v="5"/>
    <n v="5000.4743589743593"/>
    <n v="696"/>
    <n v="9442"/>
    <m/>
    <m/>
    <n v="32.686084142394819"/>
    <x v="1"/>
  </r>
  <r>
    <x v="694"/>
    <x v="2"/>
    <x v="1"/>
    <x v="11"/>
    <n v="3"/>
    <x v="162"/>
    <x v="19"/>
    <x v="0"/>
    <x v="57"/>
    <x v="19"/>
    <n v="1"/>
    <n v="13504"/>
    <n v="79272"/>
    <n v="111"/>
    <n v="111"/>
    <n v="332329"/>
    <n v="1702125"/>
    <n v="1054499"/>
    <n v="3088954"/>
    <n v="110"/>
    <n v="9"/>
    <n v="1.2321953425276961E-2"/>
    <n v="327"/>
    <x v="422"/>
    <s v="Medium"/>
    <x v="293"/>
    <n v="112"/>
    <n v="5"/>
    <n v="2993.9549549549552"/>
    <n v="674"/>
    <n v="13504"/>
    <m/>
    <m/>
    <n v="31.715210355987054"/>
    <x v="1"/>
  </r>
  <r>
    <x v="695"/>
    <x v="2"/>
    <x v="3"/>
    <x v="6"/>
    <n v="7"/>
    <x v="686"/>
    <x v="107"/>
    <x v="1"/>
    <x v="5"/>
    <x v="107"/>
    <n v="5"/>
    <n v="8626"/>
    <n v="60841"/>
    <n v="272"/>
    <n v="1360"/>
    <n v="4079846"/>
    <n v="707691"/>
    <n v="207876"/>
    <n v="4995413"/>
    <n v="1903"/>
    <n v="2"/>
    <n v="1.5449544050041449E-2"/>
    <n v="410"/>
    <x v="111"/>
    <s v="Medium"/>
    <x v="213"/>
    <n v="117"/>
    <n v="4"/>
    <n v="2999.8867647058823"/>
    <n v="642"/>
    <n v="8626"/>
    <m/>
    <m/>
    <n v="33.333333333333329"/>
    <x v="1"/>
  </r>
  <r>
    <x v="696"/>
    <x v="4"/>
    <x v="3"/>
    <x v="11"/>
    <n v="3"/>
    <x v="687"/>
    <x v="150"/>
    <x v="2"/>
    <x v="38"/>
    <x v="150"/>
    <n v="2"/>
    <n v="8576"/>
    <n v="60133"/>
    <n v="47"/>
    <n v="94"/>
    <n v="471479"/>
    <n v="320127"/>
    <n v="402492"/>
    <n v="1194098"/>
    <n v="122"/>
    <n v="4"/>
    <n v="9.4581355038058628E-3"/>
    <n v="251"/>
    <x v="423"/>
    <s v="High"/>
    <x v="455"/>
    <n v="84"/>
    <n v="4"/>
    <n v="5015.7340425531911"/>
    <n v="749"/>
    <n v="8576"/>
    <m/>
    <m/>
    <n v="22.653721682847898"/>
    <x v="1"/>
  </r>
  <r>
    <x v="697"/>
    <x v="3"/>
    <x v="2"/>
    <x v="4"/>
    <n v="13"/>
    <x v="688"/>
    <x v="123"/>
    <x v="2"/>
    <x v="23"/>
    <x v="123"/>
    <n v="13"/>
    <n v="6690"/>
    <n v="41283"/>
    <n v="297"/>
    <n v="3855"/>
    <n v="3855367"/>
    <n v="1120981"/>
    <n v="230176"/>
    <n v="5206524"/>
    <n v="6554"/>
    <n v="2"/>
    <n v="1.6881453010776998E-2"/>
    <n v="448"/>
    <x v="172"/>
    <s v="Low"/>
    <x v="257"/>
    <n v="139"/>
    <n v="1"/>
    <n v="1000.0952010376135"/>
    <n v="602"/>
    <n v="6690"/>
    <m/>
    <m/>
    <n v="40.453074433656958"/>
    <x v="1"/>
  </r>
  <r>
    <x v="698"/>
    <x v="2"/>
    <x v="1"/>
    <x v="9"/>
    <n v="1"/>
    <x v="689"/>
    <x v="69"/>
    <x v="0"/>
    <x v="120"/>
    <x v="69"/>
    <n v="1"/>
    <n v="9234"/>
    <n v="58764"/>
    <n v="135"/>
    <n v="135"/>
    <n v="676066"/>
    <n v="1763676"/>
    <n v="708398"/>
    <n v="314814"/>
    <n v="189"/>
    <n v="9"/>
    <n v="5.6522722134297989E-3"/>
    <n v="150"/>
    <x v="385"/>
    <s v="High"/>
    <x v="456"/>
    <n v="40"/>
    <n v="5"/>
    <n v="5007.896296296296"/>
    <n v="891"/>
    <n v="9234"/>
    <m/>
    <m/>
    <n v="8.4142394822006477"/>
    <x v="1"/>
  </r>
  <r>
    <x v="699"/>
    <x v="3"/>
    <x v="3"/>
    <x v="8"/>
    <n v="4"/>
    <x v="690"/>
    <x v="67"/>
    <x v="1"/>
    <x v="5"/>
    <x v="67"/>
    <n v="1"/>
    <n v="13998"/>
    <n v="79278"/>
    <n v="151"/>
    <n v="151"/>
    <n v="454291"/>
    <n v="2389802"/>
    <n v="922592"/>
    <n v="3766685"/>
    <n v="378"/>
    <n v="9"/>
    <n v="6.4435903233099707E-3"/>
    <n v="171"/>
    <x v="161"/>
    <s v="Medium"/>
    <x v="457"/>
    <n v="45"/>
    <n v="2"/>
    <n v="3008.5496688741723"/>
    <n v="871"/>
    <n v="13998"/>
    <m/>
    <m/>
    <n v="10.032362459546926"/>
    <x v="1"/>
  </r>
  <r>
    <x v="700"/>
    <x v="2"/>
    <x v="3"/>
    <x v="3"/>
    <n v="18"/>
    <x v="691"/>
    <x v="23"/>
    <x v="0"/>
    <x v="129"/>
    <x v="23"/>
    <n v="154"/>
    <n v="497"/>
    <n v="5000"/>
    <n v="315"/>
    <n v="48522"/>
    <n v="242608195"/>
    <n v="1311305"/>
    <n v="330061"/>
    <n v="244249561"/>
    <n v="160121"/>
    <n v="3"/>
    <n v="2.8977315547516768E-2"/>
    <n v="769"/>
    <x v="148"/>
    <s v="High"/>
    <x v="358"/>
    <n v="219"/>
    <n v="2"/>
    <n v="4999.9628003792095"/>
    <n v="295"/>
    <n v="497"/>
    <m/>
    <m/>
    <n v="66.343042071197416"/>
    <x v="0"/>
  </r>
  <r>
    <x v="701"/>
    <x v="4"/>
    <x v="1"/>
    <x v="10"/>
    <n v="19"/>
    <x v="692"/>
    <x v="25"/>
    <x v="1"/>
    <x v="143"/>
    <x v="25"/>
    <n v="65"/>
    <n v="288"/>
    <n v="10375"/>
    <n v="154"/>
    <n v="9980"/>
    <n v="29941181"/>
    <n v="495092"/>
    <n v="130577"/>
    <n v="30566851"/>
    <n v="18962"/>
    <n v="2"/>
    <n v="2.8449770140929986E-2"/>
    <n v="755"/>
    <x v="140"/>
    <s v="Medium"/>
    <x v="241"/>
    <n v="216"/>
    <n v="3"/>
    <n v="3000.1183366733467"/>
    <n v="326"/>
    <n v="288"/>
    <m/>
    <m/>
    <n v="65.372168284789637"/>
    <x v="0"/>
  </r>
  <r>
    <x v="702"/>
    <x v="2"/>
    <x v="2"/>
    <x v="6"/>
    <n v="7"/>
    <x v="693"/>
    <x v="92"/>
    <x v="0"/>
    <x v="64"/>
    <x v="92"/>
    <n v="5"/>
    <n v="6292"/>
    <n v="56732"/>
    <n v="197"/>
    <n v="987"/>
    <n v="4936721"/>
    <n v="1165084"/>
    <n v="466803"/>
    <n v="6568608"/>
    <n v="1678"/>
    <n v="5"/>
    <n v="1.1417589871128193E-2"/>
    <n v="303"/>
    <x v="140"/>
    <s v="High"/>
    <x v="403"/>
    <n v="87"/>
    <n v="5"/>
    <n v="5001.7436676798379"/>
    <n v="739"/>
    <n v="6292"/>
    <m/>
    <m/>
    <n v="23.624595469255663"/>
    <x v="1"/>
  </r>
  <r>
    <x v="703"/>
    <x v="3"/>
    <x v="2"/>
    <x v="3"/>
    <n v="18"/>
    <x v="694"/>
    <x v="36"/>
    <x v="2"/>
    <x v="140"/>
    <x v="36"/>
    <n v="93"/>
    <n v="241"/>
    <n v="8051"/>
    <n v="212"/>
    <n v="19746"/>
    <n v="19746429"/>
    <n v="628921"/>
    <n v="18289"/>
    <n v="2055824"/>
    <n v="86884"/>
    <n v="2"/>
    <n v="2.1930816188107619E-2"/>
    <n v="582"/>
    <x v="155"/>
    <s v="Low"/>
    <x v="458"/>
    <n v="156"/>
    <n v="2"/>
    <n v="1000.0217259191735"/>
    <n v="497"/>
    <n v="241"/>
    <m/>
    <m/>
    <n v="45.954692556634299"/>
    <x v="0"/>
  </r>
  <r>
    <x v="704"/>
    <x v="2"/>
    <x v="0"/>
    <x v="13"/>
    <n v="6"/>
    <x v="695"/>
    <x v="103"/>
    <x v="2"/>
    <x v="76"/>
    <x v="103"/>
    <n v="4"/>
    <n v="6555"/>
    <n v="39891"/>
    <n v="62"/>
    <n v="249"/>
    <n v="1246753"/>
    <n v="553835"/>
    <n v="301778"/>
    <n v="2102366"/>
    <n v="448"/>
    <n v="6"/>
    <n v="1.3640816941743914E-2"/>
    <n v="362"/>
    <x v="398"/>
    <s v="High"/>
    <x v="394"/>
    <n v="120"/>
    <n v="4"/>
    <n v="5007.0401606425703"/>
    <n v="687"/>
    <n v="6555"/>
    <m/>
    <m/>
    <n v="34.3042071197411"/>
    <x v="1"/>
  </r>
  <r>
    <x v="705"/>
    <x v="4"/>
    <x v="2"/>
    <x v="3"/>
    <n v="18"/>
    <x v="696"/>
    <x v="43"/>
    <x v="0"/>
    <x v="138"/>
    <x v="43"/>
    <n v="18"/>
    <n v="1010"/>
    <n v="34456"/>
    <n v="326"/>
    <n v="5867"/>
    <n v="17602412"/>
    <n v="5500558"/>
    <n v="1222876"/>
    <n v="24325846"/>
    <n v="8214"/>
    <n v="9"/>
    <n v="2.5171452257140705E-2"/>
    <n v="668"/>
    <x v="424"/>
    <s v="Medium"/>
    <x v="26"/>
    <n v="201"/>
    <n v="4"/>
    <n v="3000.2406681438556"/>
    <n v="354"/>
    <n v="1010"/>
    <m/>
    <m/>
    <n v="60.517799352750814"/>
    <x v="0"/>
  </r>
  <r>
    <x v="706"/>
    <x v="2"/>
    <x v="3"/>
    <x v="2"/>
    <n v="14"/>
    <x v="697"/>
    <x v="71"/>
    <x v="2"/>
    <x v="72"/>
    <x v="71"/>
    <n v="31"/>
    <n v="579"/>
    <n v="17791"/>
    <n v="128"/>
    <n v="3974"/>
    <n v="19868419"/>
    <n v="356534"/>
    <n v="289313"/>
    <n v="20514266"/>
    <n v="11126"/>
    <n v="2"/>
    <n v="2.3287361519330772E-2"/>
    <n v="618"/>
    <x v="185"/>
    <s v="High"/>
    <x v="124"/>
    <n v="175"/>
    <n v="4"/>
    <n v="4999.6021640664321"/>
    <n v="449"/>
    <n v="579"/>
    <m/>
    <m/>
    <n v="52.103559870550164"/>
    <x v="0"/>
  </r>
  <r>
    <x v="707"/>
    <x v="3"/>
    <x v="1"/>
    <x v="8"/>
    <n v="4"/>
    <x v="698"/>
    <x v="89"/>
    <x v="0"/>
    <x v="124"/>
    <x v="89"/>
    <n v="3"/>
    <n v="9914"/>
    <n v="49875"/>
    <n v="106"/>
    <n v="318"/>
    <n v="318149"/>
    <n v="1666425"/>
    <n v="753729"/>
    <n v="2738303"/>
    <n v="477"/>
    <n v="10"/>
    <n v="1.8237998342000152E-2"/>
    <n v="484"/>
    <x v="425"/>
    <s v="Low"/>
    <x v="459"/>
    <n v="139"/>
    <n v="4"/>
    <n v="1000.4685534591194"/>
    <n v="566"/>
    <n v="9914"/>
    <m/>
    <m/>
    <n v="40.453074433656958"/>
    <x v="1"/>
  </r>
  <r>
    <x v="708"/>
    <x v="1"/>
    <x v="2"/>
    <x v="18"/>
    <n v="8"/>
    <x v="699"/>
    <x v="112"/>
    <x v="2"/>
    <x v="146"/>
    <x v="112"/>
    <n v="9"/>
    <n v="4221"/>
    <n v="40111"/>
    <n v="262"/>
    <n v="2357"/>
    <n v="2356686"/>
    <n v="320078"/>
    <n v="104479"/>
    <n v="2781242"/>
    <n v="4477"/>
    <n v="1"/>
    <n v="1.5788680382847239E-2"/>
    <n v="419"/>
    <x v="289"/>
    <s v="Low"/>
    <x v="165"/>
    <n v="131"/>
    <n v="2"/>
    <n v="999.86677980483671"/>
    <n v="622"/>
    <n v="4221"/>
    <m/>
    <m/>
    <n v="37.864077669902912"/>
    <x v="0"/>
  </r>
  <r>
    <x v="709"/>
    <x v="4"/>
    <x v="2"/>
    <x v="11"/>
    <n v="3"/>
    <x v="700"/>
    <x v="171"/>
    <x v="0"/>
    <x v="57"/>
    <x v="171"/>
    <n v="3"/>
    <n v="8032"/>
    <n v="43009"/>
    <n v="238"/>
    <n v="715"/>
    <n v="2144674"/>
    <n v="1332442"/>
    <n v="581206"/>
    <n v="4058322"/>
    <n v="2287"/>
    <n v="4"/>
    <n v="1.0739317205516618E-2"/>
    <n v="285"/>
    <x v="327"/>
    <s v="Medium"/>
    <x v="73"/>
    <n v="95"/>
    <n v="5"/>
    <n v="2999.5440559440558"/>
    <n v="778"/>
    <n v="8032"/>
    <m/>
    <m/>
    <n v="26.21359223300971"/>
    <x v="1"/>
  </r>
  <r>
    <x v="710"/>
    <x v="0"/>
    <x v="1"/>
    <x v="1"/>
    <n v="17"/>
    <x v="701"/>
    <x v="76"/>
    <x v="1"/>
    <x v="9"/>
    <x v="76"/>
    <n v="42"/>
    <n v="822"/>
    <n v="13564"/>
    <n v="196"/>
    <n v="8251"/>
    <n v="24753517"/>
    <n v="1896007"/>
    <n v="452776"/>
    <n v="27102301"/>
    <n v="23928"/>
    <n v="6"/>
    <n v="2.780917929007461E-2"/>
    <n v="738"/>
    <x v="314"/>
    <s v="Medium"/>
    <x v="460"/>
    <n v="236"/>
    <n v="5"/>
    <n v="3000.0626590716279"/>
    <n v="309"/>
    <n v="822"/>
    <m/>
    <m/>
    <n v="71.844660194174764"/>
    <x v="0"/>
  </r>
  <r>
    <x v="711"/>
    <x v="0"/>
    <x v="2"/>
    <x v="13"/>
    <n v="6"/>
    <x v="702"/>
    <x v="67"/>
    <x v="2"/>
    <x v="76"/>
    <x v="67"/>
    <n v="7"/>
    <n v="6911"/>
    <n v="39889"/>
    <n v="158"/>
    <n v="1105"/>
    <n v="5525757"/>
    <n v="1073621"/>
    <n v="692773"/>
    <n v="7292151"/>
    <n v="2983"/>
    <n v="6"/>
    <n v="1.0362499057954631E-2"/>
    <n v="275"/>
    <x v="252"/>
    <s v="High"/>
    <x v="377"/>
    <n v="81"/>
    <n v="1"/>
    <n v="5000.6850678733035"/>
    <n v="748"/>
    <n v="6911"/>
    <m/>
    <m/>
    <n v="21.68284789644013"/>
    <x v="1"/>
  </r>
  <r>
    <x v="712"/>
    <x v="2"/>
    <x v="3"/>
    <x v="8"/>
    <n v="4"/>
    <x v="703"/>
    <x v="67"/>
    <x v="1"/>
    <x v="10"/>
    <x v="67"/>
    <n v="3"/>
    <n v="11145"/>
    <n v="78039"/>
    <n v="47"/>
    <n v="142"/>
    <n v="71023"/>
    <n v="126397"/>
    <n v="201858"/>
    <n v="1038484"/>
    <n v="511"/>
    <n v="2"/>
    <n v="8.1392719873389103E-3"/>
    <n v="216"/>
    <x v="426"/>
    <s v="High"/>
    <x v="19"/>
    <n v="67"/>
    <n v="2"/>
    <n v="500.16197183098592"/>
    <n v="797"/>
    <n v="11145"/>
    <m/>
    <m/>
    <n v="17.15210355987055"/>
    <x v="1"/>
  </r>
  <r>
    <x v="713"/>
    <x v="3"/>
    <x v="1"/>
    <x v="8"/>
    <n v="4"/>
    <x v="704"/>
    <x v="123"/>
    <x v="2"/>
    <x v="2"/>
    <x v="123"/>
    <n v="3"/>
    <n v="6431"/>
    <n v="60940"/>
    <n v="100"/>
    <n v="301"/>
    <n v="902208"/>
    <n v="45302"/>
    <n v="264266"/>
    <n v="1619494"/>
    <n v="1353"/>
    <n v="3"/>
    <n v="5.9160449167231892E-3"/>
    <n v="157"/>
    <x v="190"/>
    <s v="Medium"/>
    <x v="461"/>
    <n v="58"/>
    <n v="5"/>
    <n v="2997.3687707641197"/>
    <n v="862"/>
    <n v="6431"/>
    <m/>
    <m/>
    <n v="14.239482200647249"/>
    <x v="1"/>
  </r>
  <r>
    <x v="714"/>
    <x v="1"/>
    <x v="1"/>
    <x v="11"/>
    <n v="3"/>
    <x v="705"/>
    <x v="95"/>
    <x v="1"/>
    <x v="123"/>
    <x v="95"/>
    <n v="4"/>
    <n v="8606"/>
    <n v="45512"/>
    <n v="189"/>
    <n v="756"/>
    <n v="756165"/>
    <n v="3008529"/>
    <n v="618038"/>
    <n v="4382732"/>
    <n v="2192"/>
    <n v="8"/>
    <n v="1.2472680684301756E-2"/>
    <n v="331"/>
    <x v="427"/>
    <s v="Low"/>
    <x v="462"/>
    <n v="114"/>
    <n v="5"/>
    <n v="1000.218253968254"/>
    <n v="697"/>
    <n v="8606"/>
    <m/>
    <m/>
    <n v="32.362459546925564"/>
    <x v="1"/>
  </r>
  <r>
    <x v="715"/>
    <x v="3"/>
    <x v="2"/>
    <x v="13"/>
    <n v="6"/>
    <x v="706"/>
    <x v="181"/>
    <x v="2"/>
    <x v="104"/>
    <x v="181"/>
    <n v="3"/>
    <n v="5589"/>
    <n v="70542"/>
    <n v="194"/>
    <n v="583"/>
    <n v="582813"/>
    <n v="2785113"/>
    <n v="1069512"/>
    <n v="4437438"/>
    <n v="1282"/>
    <n v="10"/>
    <n v="2.4606225035797725E-2"/>
    <n v="653"/>
    <x v="428"/>
    <s v="Low"/>
    <x v="345"/>
    <n v="186"/>
    <n v="1"/>
    <n v="999.67924528301887"/>
    <n v="400"/>
    <n v="5589"/>
    <m/>
    <m/>
    <n v="55.663430420711975"/>
    <x v="1"/>
  </r>
  <r>
    <x v="716"/>
    <x v="0"/>
    <x v="0"/>
    <x v="14"/>
    <n v="16"/>
    <x v="622"/>
    <x v="33"/>
    <x v="2"/>
    <x v="56"/>
    <x v="33"/>
    <n v="127"/>
    <n v="462"/>
    <n v="5000"/>
    <n v="259"/>
    <n v="32886"/>
    <n v="164427845"/>
    <n v="2249594"/>
    <n v="810769"/>
    <n v="167488209"/>
    <n v="101945"/>
    <n v="6"/>
    <n v="2.0009043635541488E-2"/>
    <n v="531"/>
    <x v="115"/>
    <s v="High"/>
    <x v="367"/>
    <n v="150"/>
    <n v="1"/>
    <n v="4999.9344705953899"/>
    <n v="550"/>
    <n v="462"/>
    <m/>
    <m/>
    <n v="44.01294498381877"/>
    <x v="0"/>
  </r>
  <r>
    <x v="717"/>
    <x v="2"/>
    <x v="1"/>
    <x v="16"/>
    <n v="11"/>
    <x v="707"/>
    <x v="26"/>
    <x v="2"/>
    <x v="26"/>
    <x v="26"/>
    <n v="25"/>
    <n v="1689"/>
    <n v="14320"/>
    <n v="131"/>
    <n v="3283"/>
    <n v="16414586"/>
    <n v="1472783"/>
    <n v="616403"/>
    <n v="18503772"/>
    <n v="12803"/>
    <n v="10"/>
    <n v="1.5637953123822445E-2"/>
    <n v="415"/>
    <x v="187"/>
    <s v="High"/>
    <x v="463"/>
    <n v="147"/>
    <n v="2"/>
    <n v="4999.8738958269878"/>
    <n v="593"/>
    <n v="1689"/>
    <m/>
    <m/>
    <n v="43.042071197411005"/>
    <x v="0"/>
  </r>
  <r>
    <x v="718"/>
    <x v="1"/>
    <x v="2"/>
    <x v="1"/>
    <n v="17"/>
    <x v="708"/>
    <x v="138"/>
    <x v="2"/>
    <x v="103"/>
    <x v="138"/>
    <n v="122"/>
    <n v="213"/>
    <n v="5000"/>
    <n v="158"/>
    <n v="19241"/>
    <n v="19240727"/>
    <n v="826102"/>
    <n v="729565"/>
    <n v="20796394"/>
    <n v="86583"/>
    <n v="5"/>
    <n v="2.4191725073479539E-2"/>
    <n v="642"/>
    <x v="118"/>
    <s v="Low"/>
    <x v="370"/>
    <n v="202"/>
    <n v="3"/>
    <n v="999.98581154825638"/>
    <n v="407"/>
    <n v="213"/>
    <m/>
    <m/>
    <n v="60.841423948220061"/>
    <x v="0"/>
  </r>
  <r>
    <x v="719"/>
    <x v="0"/>
    <x v="2"/>
    <x v="12"/>
    <n v="10"/>
    <x v="709"/>
    <x v="109"/>
    <x v="1"/>
    <x v="122"/>
    <x v="109"/>
    <n v="11"/>
    <n v="3299"/>
    <n v="30291"/>
    <n v="207"/>
    <n v="2276"/>
    <n v="6829245"/>
    <n v="2810919"/>
    <n v="738159"/>
    <n v="10378323"/>
    <n v="9105"/>
    <n v="7"/>
    <n v="1.7220589343582789E-2"/>
    <n v="457"/>
    <x v="429"/>
    <s v="Medium"/>
    <x v="350"/>
    <n v="144"/>
    <n v="4"/>
    <n v="3000.5470123022847"/>
    <n v="594"/>
    <n v="3299"/>
    <m/>
    <m/>
    <n v="42.071197411003233"/>
    <x v="0"/>
  </r>
  <r>
    <x v="720"/>
    <x v="4"/>
    <x v="3"/>
    <x v="14"/>
    <n v="16"/>
    <x v="710"/>
    <x v="180"/>
    <x v="2"/>
    <x v="100"/>
    <x v="180"/>
    <n v="39"/>
    <n v="1043"/>
    <n v="16595"/>
    <n v="247"/>
    <n v="9625"/>
    <n v="9624961"/>
    <n v="2716279"/>
    <n v="510981"/>
    <n v="12852221"/>
    <n v="12512"/>
    <n v="6"/>
    <n v="3.0070088175446531E-2"/>
    <n v="798"/>
    <x v="430"/>
    <s v="Low"/>
    <x v="388"/>
    <n v="229"/>
    <n v="1"/>
    <n v="999.99594805194806"/>
    <n v="314"/>
    <n v="1043"/>
    <m/>
    <m/>
    <n v="69.579288025889966"/>
    <x v="0"/>
  </r>
  <r>
    <x v="721"/>
    <x v="1"/>
    <x v="1"/>
    <x v="9"/>
    <n v="1"/>
    <x v="711"/>
    <x v="17"/>
    <x v="0"/>
    <x v="45"/>
    <x v="17"/>
    <n v="1"/>
    <n v="13969"/>
    <n v="94620"/>
    <n v="111"/>
    <n v="111"/>
    <n v="110718"/>
    <n v="212077"/>
    <n v="127664"/>
    <n v="450459"/>
    <n v="376"/>
    <n v="1"/>
    <n v="7.5363629512397313E-4"/>
    <n v="20"/>
    <x v="431"/>
    <s v="Low"/>
    <x v="464"/>
    <n v="28"/>
    <n v="2"/>
    <n v="997.45945945945948"/>
    <n v="1000"/>
    <n v="13969"/>
    <m/>
    <m/>
    <n v="4.5307443365695796"/>
    <x v="1"/>
  </r>
  <r>
    <x v="722"/>
    <x v="1"/>
    <x v="2"/>
    <x v="14"/>
    <n v="16"/>
    <x v="712"/>
    <x v="87"/>
    <x v="0"/>
    <x v="156"/>
    <x v="87"/>
    <n v="107"/>
    <n v="212"/>
    <n v="5000"/>
    <n v="195"/>
    <n v="20875"/>
    <n v="20874625"/>
    <n v="1405904"/>
    <n v="282814"/>
    <n v="22563343"/>
    <n v="73061"/>
    <n v="5"/>
    <n v="2.5812043107996081E-2"/>
    <n v="685"/>
    <x v="293"/>
    <s v="Low"/>
    <x v="465"/>
    <n v="197"/>
    <n v="2"/>
    <n v="999.98203592814366"/>
    <n v="394"/>
    <n v="212"/>
    <m/>
    <m/>
    <n v="59.22330097087378"/>
    <x v="0"/>
  </r>
  <r>
    <x v="723"/>
    <x v="0"/>
    <x v="1"/>
    <x v="4"/>
    <n v="13"/>
    <x v="713"/>
    <x v="59"/>
    <x v="2"/>
    <x v="76"/>
    <x v="59"/>
    <n v="24"/>
    <n v="2581"/>
    <n v="24059"/>
    <n v="230"/>
    <n v="5512"/>
    <n v="27560477"/>
    <n v="105357"/>
    <n v="412861"/>
    <n v="29026909"/>
    <n v="14882"/>
    <n v="3"/>
    <n v="1.8652498304318334E-2"/>
    <n v="495"/>
    <x v="25"/>
    <s v="High"/>
    <x v="71"/>
    <n v="156"/>
    <n v="3"/>
    <n v="5000.0865384615381"/>
    <n v="538"/>
    <n v="2581"/>
    <m/>
    <m/>
    <n v="45.954692556634299"/>
    <x v="0"/>
  </r>
  <r>
    <x v="724"/>
    <x v="4"/>
    <x v="3"/>
    <x v="11"/>
    <n v="3"/>
    <x v="714"/>
    <x v="46"/>
    <x v="2"/>
    <x v="15"/>
    <x v="46"/>
    <n v="3"/>
    <n v="5410"/>
    <n v="44246"/>
    <n v="114"/>
    <n v="343"/>
    <n v="1716629"/>
    <n v="1361685"/>
    <n v="647795"/>
    <n v="3726109"/>
    <n v="1647"/>
    <n v="6"/>
    <n v="1.1417589871128193E-2"/>
    <n v="303"/>
    <x v="432"/>
    <s v="High"/>
    <x v="144"/>
    <n v="117"/>
    <n v="1"/>
    <n v="5004.749271137026"/>
    <n v="708"/>
    <n v="5410"/>
    <m/>
    <m/>
    <n v="33.333333333333329"/>
    <x v="1"/>
  </r>
  <r>
    <x v="725"/>
    <x v="1"/>
    <x v="0"/>
    <x v="18"/>
    <n v="8"/>
    <x v="715"/>
    <x v="51"/>
    <x v="2"/>
    <x v="14"/>
    <x v="51"/>
    <n v="6"/>
    <n v="5146"/>
    <n v="66420"/>
    <n v="115"/>
    <n v="691"/>
    <n v="691178"/>
    <n v="555001"/>
    <n v="573073"/>
    <n v="1819251"/>
    <n v="2695"/>
    <n v="4"/>
    <n v="2.0536589042128271E-2"/>
    <n v="545"/>
    <x v="117"/>
    <s v="Low"/>
    <x v="466"/>
    <n v="178"/>
    <n v="4"/>
    <n v="1000.2575976845152"/>
    <n v="480"/>
    <n v="5146"/>
    <m/>
    <m/>
    <n v="53.074433656957929"/>
    <x v="1"/>
  </r>
  <r>
    <x v="726"/>
    <x v="1"/>
    <x v="3"/>
    <x v="14"/>
    <n v="16"/>
    <x v="716"/>
    <x v="68"/>
    <x v="1"/>
    <x v="98"/>
    <x v="68"/>
    <n v="17"/>
    <n v="3285"/>
    <n v="36240"/>
    <n v="154"/>
    <n v="2617"/>
    <n v="7852384"/>
    <n v="738881"/>
    <n v="578914"/>
    <n v="9170178"/>
    <n v="7067"/>
    <n v="4"/>
    <n v="2.2797497927500188E-2"/>
    <n v="605"/>
    <x v="420"/>
    <s v="Medium"/>
    <x v="161"/>
    <n v="187"/>
    <n v="5"/>
    <n v="3000.5288498280474"/>
    <n v="467"/>
    <n v="3285"/>
    <m/>
    <m/>
    <n v="55.98705501618123"/>
    <x v="0"/>
  </r>
  <r>
    <x v="727"/>
    <x v="2"/>
    <x v="2"/>
    <x v="10"/>
    <n v="19"/>
    <x v="717"/>
    <x v="32"/>
    <x v="0"/>
    <x v="132"/>
    <x v="32"/>
    <n v="139"/>
    <n v="236"/>
    <n v="5000"/>
    <n v="144"/>
    <n v="20017"/>
    <n v="100082819"/>
    <n v="1446896"/>
    <n v="485006"/>
    <n v="102014721"/>
    <n v="98081"/>
    <n v="9"/>
    <n v="2.893963373276057E-2"/>
    <n v="768"/>
    <x v="90"/>
    <s v="High"/>
    <x v="138"/>
    <n v="234"/>
    <n v="1"/>
    <n v="4999.8910426137782"/>
    <n v="267"/>
    <n v="236"/>
    <m/>
    <m/>
    <n v="71.19741100323624"/>
    <x v="0"/>
  </r>
  <r>
    <x v="728"/>
    <x v="2"/>
    <x v="2"/>
    <x v="2"/>
    <n v="14"/>
    <x v="718"/>
    <x v="182"/>
    <x v="2"/>
    <x v="48"/>
    <x v="182"/>
    <n v="15"/>
    <n v="968"/>
    <n v="46960"/>
    <n v="192"/>
    <n v="2884"/>
    <n v="2884074"/>
    <n v="3421682"/>
    <n v="1102102"/>
    <n v="7407858"/>
    <n v="6921"/>
    <n v="10"/>
    <n v="2.7093224809706835E-2"/>
    <n v="719"/>
    <x v="433"/>
    <s v="Low"/>
    <x v="318"/>
    <n v="215"/>
    <n v="3"/>
    <n v="1000.0256588072122"/>
    <n v="378"/>
    <n v="968"/>
    <m/>
    <m/>
    <n v="65.048543689320397"/>
    <x v="0"/>
  </r>
  <r>
    <x v="729"/>
    <x v="1"/>
    <x v="2"/>
    <x v="1"/>
    <n v="17"/>
    <x v="719"/>
    <x v="14"/>
    <x v="1"/>
    <x v="55"/>
    <x v="14"/>
    <n v="158"/>
    <n v="133"/>
    <n v="5000"/>
    <n v="245"/>
    <n v="38684"/>
    <n v="116052596"/>
    <n v="754806"/>
    <n v="400197"/>
    <n v="117207599"/>
    <n v="146999"/>
    <n v="3"/>
    <n v="2.6339588514582863E-2"/>
    <n v="699"/>
    <x v="358"/>
    <s v="Medium"/>
    <x v="83"/>
    <n v="217"/>
    <n v="1"/>
    <n v="3000.0154068865681"/>
    <n v="362"/>
    <n v="133"/>
    <m/>
    <m/>
    <n v="65.695792880258892"/>
    <x v="0"/>
  </r>
  <r>
    <x v="730"/>
    <x v="0"/>
    <x v="0"/>
    <x v="9"/>
    <n v="1"/>
    <x v="720"/>
    <x v="97"/>
    <x v="0"/>
    <x v="2"/>
    <x v="97"/>
    <n v="1"/>
    <n v="9928"/>
    <n v="94017"/>
    <n v="217"/>
    <n v="217"/>
    <n v="650267"/>
    <n v="1687494"/>
    <n v="257959"/>
    <n v="2595721"/>
    <n v="997"/>
    <n v="4"/>
    <n v="6.4435903233099707E-3"/>
    <n v="171"/>
    <x v="255"/>
    <s v="Medium"/>
    <x v="467"/>
    <n v="77"/>
    <n v="3"/>
    <n v="2996.6221198156682"/>
    <n v="838"/>
    <n v="9928"/>
    <m/>
    <m/>
    <n v="20.388349514563107"/>
    <x v="1"/>
  </r>
  <r>
    <x v="731"/>
    <x v="3"/>
    <x v="3"/>
    <x v="1"/>
    <n v="17"/>
    <x v="721"/>
    <x v="5"/>
    <x v="2"/>
    <x v="29"/>
    <x v="5"/>
    <n v="26"/>
    <n v="1026"/>
    <n v="33443"/>
    <n v="318"/>
    <n v="8267"/>
    <n v="8266785"/>
    <n v="3634471"/>
    <n v="1006765"/>
    <n v="12908021"/>
    <n v="25627"/>
    <n v="8"/>
    <n v="2.7507724772025021E-2"/>
    <n v="730"/>
    <x v="434"/>
    <s v="Low"/>
    <x v="195"/>
    <n v="216"/>
    <n v="2"/>
    <n v="999.97399298415382"/>
    <n v="361"/>
    <n v="1026"/>
    <m/>
    <m/>
    <n v="65.372168284789637"/>
    <x v="0"/>
  </r>
  <r>
    <x v="732"/>
    <x v="4"/>
    <x v="2"/>
    <x v="11"/>
    <n v="3"/>
    <x v="722"/>
    <x v="183"/>
    <x v="1"/>
    <x v="100"/>
    <x v="183"/>
    <n v="4"/>
    <n v="6122"/>
    <n v="41936"/>
    <n v="211"/>
    <n v="842"/>
    <n v="842435"/>
    <n v="3054087"/>
    <n v="1244304"/>
    <n v="5140826"/>
    <n v="3201"/>
    <n v="10"/>
    <n v="1.7597407491144773E-2"/>
    <n v="467"/>
    <x v="67"/>
    <s v="Low"/>
    <x v="256"/>
    <n v="151"/>
    <n v="4"/>
    <n v="1000.5166270783848"/>
    <n v="589"/>
    <n v="6122"/>
    <m/>
    <m/>
    <n v="44.336569579288025"/>
    <x v="1"/>
  </r>
  <r>
    <x v="733"/>
    <x v="0"/>
    <x v="1"/>
    <x v="3"/>
    <n v="18"/>
    <x v="723"/>
    <x v="36"/>
    <x v="0"/>
    <x v="37"/>
    <x v="36"/>
    <n v="20"/>
    <n v="2205"/>
    <n v="38623"/>
    <n v="172"/>
    <n v="3442"/>
    <n v="10326708"/>
    <n v="250255"/>
    <n v="1191914"/>
    <n v="14021172"/>
    <n v="3786"/>
    <n v="8"/>
    <n v="2.3475770593111765E-2"/>
    <n v="623"/>
    <x v="295"/>
    <s v="Medium"/>
    <x v="3"/>
    <n v="177"/>
    <n v="5"/>
    <n v="3000.2056943637422"/>
    <n v="429"/>
    <n v="2205"/>
    <m/>
    <m/>
    <n v="52.750809061488667"/>
    <x v="0"/>
  </r>
  <r>
    <x v="734"/>
    <x v="4"/>
    <x v="0"/>
    <x v="7"/>
    <n v="12"/>
    <x v="724"/>
    <x v="59"/>
    <x v="2"/>
    <x v="5"/>
    <x v="59"/>
    <n v="9"/>
    <n v="6003"/>
    <n v="54524"/>
    <n v="112"/>
    <n v="1012"/>
    <n v="3034806"/>
    <n v="947173"/>
    <n v="1078059"/>
    <n v="5060039"/>
    <n v="1416"/>
    <n v="8"/>
    <n v="1.5977089456628232E-2"/>
    <n v="424"/>
    <x v="435"/>
    <s v="Medium"/>
    <x v="366"/>
    <n v="136"/>
    <n v="2"/>
    <n v="2998.820158102767"/>
    <n v="632"/>
    <n v="6003"/>
    <m/>
    <m/>
    <n v="39.482200647249186"/>
    <x v="1"/>
  </r>
  <r>
    <x v="735"/>
    <x v="3"/>
    <x v="2"/>
    <x v="17"/>
    <n v="9"/>
    <x v="725"/>
    <x v="76"/>
    <x v="0"/>
    <x v="95"/>
    <x v="76"/>
    <n v="7"/>
    <n v="8988"/>
    <n v="54926"/>
    <n v="214"/>
    <n v="1495"/>
    <n v="1495202"/>
    <n v="2350809"/>
    <n v="1006286"/>
    <n v="4852297"/>
    <n v="4485"/>
    <n v="8"/>
    <n v="1.5600271309066245E-2"/>
    <n v="414"/>
    <x v="34"/>
    <s v="Low"/>
    <x v="468"/>
    <n v="134"/>
    <n v="3"/>
    <n v="1000.1351170568562"/>
    <n v="648"/>
    <n v="8988"/>
    <m/>
    <m/>
    <n v="38.834951456310677"/>
    <x v="1"/>
  </r>
  <r>
    <x v="736"/>
    <x v="4"/>
    <x v="2"/>
    <x v="12"/>
    <n v="10"/>
    <x v="726"/>
    <x v="26"/>
    <x v="0"/>
    <x v="155"/>
    <x v="26"/>
    <n v="11"/>
    <n v="7332"/>
    <n v="40329"/>
    <n v="169"/>
    <n v="1857"/>
    <n v="9282655"/>
    <n v="988622"/>
    <n v="526999"/>
    <n v="10798276"/>
    <n v="4455"/>
    <n v="4"/>
    <n v="1.2736453387595147E-2"/>
    <n v="338"/>
    <x v="385"/>
    <s v="High"/>
    <x v="139"/>
    <n v="121"/>
    <n v="1"/>
    <n v="4998.7372105546583"/>
    <n v="696"/>
    <n v="7332"/>
    <m/>
    <m/>
    <n v="34.627831715210355"/>
    <x v="1"/>
  </r>
  <r>
    <x v="737"/>
    <x v="2"/>
    <x v="1"/>
    <x v="5"/>
    <n v="5"/>
    <x v="727"/>
    <x v="67"/>
    <x v="2"/>
    <x v="96"/>
    <x v="67"/>
    <n v="4"/>
    <n v="5668"/>
    <n v="48396"/>
    <n v="167"/>
    <n v="668"/>
    <n v="66769"/>
    <n v="880387"/>
    <n v="267969"/>
    <n v="1816046"/>
    <n v="2537"/>
    <n v="3"/>
    <n v="9.8726354661240485E-3"/>
    <n v="262"/>
    <x v="417"/>
    <s v="Low"/>
    <x v="348"/>
    <n v="92"/>
    <n v="5"/>
    <n v="99.953592814371262"/>
    <n v="744"/>
    <n v="5668"/>
    <m/>
    <m/>
    <n v="25.242718446601941"/>
    <x v="1"/>
  </r>
  <r>
    <x v="738"/>
    <x v="2"/>
    <x v="1"/>
    <x v="6"/>
    <n v="7"/>
    <x v="728"/>
    <x v="24"/>
    <x v="0"/>
    <x v="54"/>
    <x v="24"/>
    <n v="5"/>
    <n v="12923"/>
    <n v="64965"/>
    <n v="125"/>
    <n v="626"/>
    <n v="1878547"/>
    <n v="1163331"/>
    <n v="570059"/>
    <n v="3611938"/>
    <n v="1189"/>
    <n v="9"/>
    <n v="1.7597407491144773E-2"/>
    <n v="467"/>
    <x v="87"/>
    <s v="Medium"/>
    <x v="133"/>
    <n v="132"/>
    <n v="4"/>
    <n v="3000.8738019169327"/>
    <n v="633"/>
    <n v="12923"/>
    <m/>
    <m/>
    <n v="38.187702265372167"/>
    <x v="1"/>
  </r>
  <r>
    <x v="739"/>
    <x v="4"/>
    <x v="3"/>
    <x v="11"/>
    <n v="3"/>
    <x v="729"/>
    <x v="39"/>
    <x v="1"/>
    <x v="64"/>
    <x v="39"/>
    <n v="3"/>
    <n v="4357"/>
    <n v="42024"/>
    <n v="104"/>
    <n v="313"/>
    <n v="1562773"/>
    <n v="162283"/>
    <n v="107676"/>
    <n v="1832732"/>
    <n v="1250"/>
    <n v="1"/>
    <n v="1.013640816941744E-2"/>
    <n v="269"/>
    <x v="186"/>
    <s v="High"/>
    <x v="119"/>
    <n v="97"/>
    <n v="4"/>
    <n v="4992.8849840255589"/>
    <n v="727"/>
    <n v="4357"/>
    <m/>
    <m/>
    <n v="26.860841423948216"/>
    <x v="0"/>
  </r>
  <r>
    <x v="740"/>
    <x v="0"/>
    <x v="2"/>
    <x v="15"/>
    <n v="2"/>
    <x v="730"/>
    <x v="103"/>
    <x v="1"/>
    <x v="4"/>
    <x v="103"/>
    <n v="0"/>
    <n v="7537"/>
    <n v="74266"/>
    <n v="60"/>
    <n v="0"/>
    <n v="0"/>
    <n v="805208"/>
    <n v="550474"/>
    <n v="1355681"/>
    <n v="0"/>
    <n v="9"/>
    <n v="8.365362875876102E-3"/>
    <n v="222"/>
    <x v="273"/>
    <s v="Low"/>
    <x v="395"/>
    <n v="83"/>
    <n v="4"/>
    <n v="0"/>
    <n v="819"/>
    <n v="7537"/>
    <m/>
    <m/>
    <n v="22.330097087378643"/>
    <x v="1"/>
  </r>
  <r>
    <x v="741"/>
    <x v="1"/>
    <x v="0"/>
    <x v="1"/>
    <n v="17"/>
    <x v="731"/>
    <x v="83"/>
    <x v="2"/>
    <x v="39"/>
    <x v="83"/>
    <n v="20"/>
    <n v="3203"/>
    <n v="38263"/>
    <n v="129"/>
    <n v="2581"/>
    <n v="7742253"/>
    <n v="1163493"/>
    <n v="67272"/>
    <n v="9578466"/>
    <n v="2838"/>
    <n v="6"/>
    <n v="2.2872861557012587E-2"/>
    <n v="607"/>
    <x v="78"/>
    <s v="Medium"/>
    <x v="36"/>
    <n v="175"/>
    <n v="1"/>
    <n v="2999.710577295622"/>
    <n v="474"/>
    <n v="3203"/>
    <m/>
    <m/>
    <n v="52.103559870550164"/>
    <x v="0"/>
  </r>
  <r>
    <x v="742"/>
    <x v="2"/>
    <x v="3"/>
    <x v="10"/>
    <n v="19"/>
    <x v="732"/>
    <x v="0"/>
    <x v="2"/>
    <x v="138"/>
    <x v="0"/>
    <n v="121"/>
    <n v="327"/>
    <n v="6194"/>
    <n v="271"/>
    <n v="32781"/>
    <n v="98343499"/>
    <n v="951725"/>
    <n v="122116"/>
    <n v="99417341"/>
    <n v="78674"/>
    <n v="2"/>
    <n v="3.1690406209963072E-2"/>
    <n v="841"/>
    <x v="436"/>
    <s v="Medium"/>
    <x v="469"/>
    <n v="246"/>
    <n v="2"/>
    <n v="3000.0152222323909"/>
    <n v="246"/>
    <n v="327"/>
    <m/>
    <m/>
    <n v="75.080906148867314"/>
    <x v="0"/>
  </r>
  <r>
    <x v="743"/>
    <x v="3"/>
    <x v="0"/>
    <x v="7"/>
    <n v="12"/>
    <x v="733"/>
    <x v="67"/>
    <x v="1"/>
    <x v="14"/>
    <x v="67"/>
    <n v="12"/>
    <n v="6494"/>
    <n v="57379"/>
    <n v="158"/>
    <n v="1892"/>
    <n v="1891508"/>
    <n v="422145"/>
    <n v="190406"/>
    <n v="2504059"/>
    <n v="3026"/>
    <n v="2"/>
    <n v="1.8577134674805939E-2"/>
    <n v="493"/>
    <x v="243"/>
    <s v="Low"/>
    <x v="470"/>
    <n v="163"/>
    <n v="4"/>
    <n v="999.73995771670195"/>
    <n v="535"/>
    <n v="6494"/>
    <m/>
    <m/>
    <n v="48.220064724919091"/>
    <x v="1"/>
  </r>
  <r>
    <x v="744"/>
    <x v="2"/>
    <x v="3"/>
    <x v="0"/>
    <n v="15"/>
    <x v="734"/>
    <x v="137"/>
    <x v="1"/>
    <x v="57"/>
    <x v="137"/>
    <n v="16"/>
    <n v="3728"/>
    <n v="42951"/>
    <n v="197"/>
    <n v="3153"/>
    <n v="9458091"/>
    <n v="2566791"/>
    <n v="925153"/>
    <n v="12950034"/>
    <n v="5359"/>
    <n v="7"/>
    <n v="2.5209134071896903E-2"/>
    <n v="669"/>
    <x v="437"/>
    <s v="Medium"/>
    <x v="465"/>
    <n v="201"/>
    <n v="1"/>
    <n v="2999.7117031398666"/>
    <n v="394"/>
    <n v="3728"/>
    <m/>
    <m/>
    <n v="60.517799352750814"/>
    <x v="0"/>
  </r>
  <r>
    <x v="745"/>
    <x v="1"/>
    <x v="0"/>
    <x v="17"/>
    <n v="9"/>
    <x v="735"/>
    <x v="81"/>
    <x v="2"/>
    <x v="97"/>
    <x v="81"/>
    <n v="9"/>
    <n v="5692"/>
    <n v="49220"/>
    <n v="196"/>
    <n v="1761"/>
    <n v="1760866"/>
    <n v="2082457"/>
    <n v="856947"/>
    <n v="470027"/>
    <n v="4930"/>
    <n v="7"/>
    <n v="1.0776999020272817E-2"/>
    <n v="286"/>
    <x v="273"/>
    <s v="Low"/>
    <x v="169"/>
    <n v="99"/>
    <n v="5"/>
    <n v="999.92390687109594"/>
    <n v="755"/>
    <n v="5692"/>
    <m/>
    <m/>
    <n v="27.508090614886733"/>
    <x v="1"/>
  </r>
  <r>
    <x v="746"/>
    <x v="0"/>
    <x v="2"/>
    <x v="11"/>
    <n v="3"/>
    <x v="736"/>
    <x v="44"/>
    <x v="0"/>
    <x v="122"/>
    <x v="44"/>
    <n v="1"/>
    <n v="9569"/>
    <n v="63353"/>
    <n v="147"/>
    <n v="147"/>
    <n v="441646"/>
    <n v="988529"/>
    <n v="389122"/>
    <n v="1819296"/>
    <n v="456"/>
    <n v="4"/>
    <n v="6.1421358052603818E-3"/>
    <n v="163"/>
    <x v="379"/>
    <s v="Medium"/>
    <x v="461"/>
    <n v="66"/>
    <n v="5"/>
    <n v="3004.3945578231292"/>
    <n v="862"/>
    <n v="9569"/>
    <m/>
    <m/>
    <n v="16.828478964401295"/>
    <x v="1"/>
  </r>
  <r>
    <x v="747"/>
    <x v="3"/>
    <x v="0"/>
    <x v="8"/>
    <n v="4"/>
    <x v="737"/>
    <x v="9"/>
    <x v="2"/>
    <x v="40"/>
    <x v="9"/>
    <n v="4"/>
    <n v="14631"/>
    <n v="76166"/>
    <n v="110"/>
    <n v="440"/>
    <n v="1320352"/>
    <n v="393616"/>
    <n v="170288"/>
    <n v="1884256"/>
    <n v="1364"/>
    <n v="2"/>
    <n v="1.1078453538322406E-2"/>
    <n v="294"/>
    <x v="129"/>
    <s v="Medium"/>
    <x v="380"/>
    <n v="97"/>
    <n v="3"/>
    <n v="3000.8"/>
    <n v="726"/>
    <n v="14631"/>
    <m/>
    <m/>
    <n v="26.860841423948216"/>
    <x v="1"/>
  </r>
  <r>
    <x v="748"/>
    <x v="4"/>
    <x v="3"/>
    <x v="11"/>
    <n v="3"/>
    <x v="738"/>
    <x v="3"/>
    <x v="1"/>
    <x v="68"/>
    <x v="3"/>
    <n v="2"/>
    <n v="11215"/>
    <n v="72189"/>
    <n v="123"/>
    <n v="245"/>
    <n v="1226497"/>
    <n v="914519"/>
    <n v="384946"/>
    <n v="2525962"/>
    <n v="1177"/>
    <n v="7"/>
    <n v="1.0249453613686035E-2"/>
    <n v="272"/>
    <x v="80"/>
    <s v="High"/>
    <x v="471"/>
    <n v="94"/>
    <n v="1"/>
    <n v="5006.1102040816322"/>
    <n v="725"/>
    <n v="11215"/>
    <m/>
    <m/>
    <n v="25.889967637540451"/>
    <x v="1"/>
  </r>
  <r>
    <x v="749"/>
    <x v="1"/>
    <x v="3"/>
    <x v="3"/>
    <n v="18"/>
    <x v="739"/>
    <x v="102"/>
    <x v="0"/>
    <x v="83"/>
    <x v="102"/>
    <n v="119"/>
    <n v="346"/>
    <n v="5000"/>
    <n v="142"/>
    <n v="16888"/>
    <n v="50665325"/>
    <n v="1580795"/>
    <n v="716638"/>
    <n v="52962758"/>
    <n v="62487"/>
    <n v="6"/>
    <n v="2.4380134147260531E-2"/>
    <n v="647"/>
    <x v="4"/>
    <s v="Medium"/>
    <x v="312"/>
    <n v="186"/>
    <n v="1"/>
    <n v="3000.0784580767408"/>
    <n v="398"/>
    <n v="346"/>
    <m/>
    <m/>
    <n v="55.663430420711975"/>
    <x v="0"/>
  </r>
  <r>
    <x v="750"/>
    <x v="1"/>
    <x v="3"/>
    <x v="1"/>
    <n v="17"/>
    <x v="740"/>
    <x v="130"/>
    <x v="2"/>
    <x v="38"/>
    <x v="130"/>
    <n v="18"/>
    <n v="3018"/>
    <n v="39408"/>
    <n v="221"/>
    <n v="3975"/>
    <n v="19872696"/>
    <n v="2488344"/>
    <n v="793139"/>
    <n v="2315418"/>
    <n v="9538"/>
    <n v="9"/>
    <n v="2.5510588589946492E-2"/>
    <n v="677"/>
    <x v="438"/>
    <s v="High"/>
    <x v="472"/>
    <n v="203"/>
    <n v="4"/>
    <n v="4999.4203773584904"/>
    <n v="363"/>
    <n v="3018"/>
    <m/>
    <m/>
    <n v="61.165048543689316"/>
    <x v="0"/>
  </r>
  <r>
    <x v="751"/>
    <x v="2"/>
    <x v="0"/>
    <x v="8"/>
    <n v="4"/>
    <x v="741"/>
    <x v="146"/>
    <x v="0"/>
    <x v="55"/>
    <x v="146"/>
    <n v="5"/>
    <n v="5600"/>
    <n v="47736"/>
    <n v="229"/>
    <n v="1144"/>
    <n v="3432575"/>
    <n v="2053985"/>
    <n v="640873"/>
    <n v="6127433"/>
    <n v="4004"/>
    <n v="5"/>
    <n v="1.0626271761248021E-2"/>
    <n v="282"/>
    <x v="324"/>
    <s v="Medium"/>
    <x v="280"/>
    <n v="91"/>
    <n v="4"/>
    <n v="3000.5026223776222"/>
    <n v="764"/>
    <n v="5600"/>
    <m/>
    <m/>
    <n v="24.919093851132686"/>
    <x v="1"/>
  </r>
  <r>
    <x v="752"/>
    <x v="4"/>
    <x v="1"/>
    <x v="1"/>
    <n v="17"/>
    <x v="742"/>
    <x v="34"/>
    <x v="1"/>
    <x v="133"/>
    <x v="34"/>
    <n v="129"/>
    <n v="224"/>
    <n v="5000"/>
    <n v="141"/>
    <n v="18206"/>
    <n v="18206161"/>
    <n v="1809648"/>
    <n v="1312905"/>
    <n v="21328714"/>
    <n v="85568"/>
    <n v="10"/>
    <n v="2.2006179817620018E-2"/>
    <n v="584"/>
    <x v="434"/>
    <s v="Low"/>
    <x v="34"/>
    <n v="188"/>
    <n v="1"/>
    <n v="1000.0088432384928"/>
    <n v="453"/>
    <n v="224"/>
    <m/>
    <m/>
    <n v="56.310679611650485"/>
    <x v="0"/>
  </r>
  <r>
    <x v="753"/>
    <x v="2"/>
    <x v="1"/>
    <x v="17"/>
    <n v="9"/>
    <x v="743"/>
    <x v="178"/>
    <x v="1"/>
    <x v="2"/>
    <x v="178"/>
    <n v="14"/>
    <n v="5008"/>
    <n v="26296"/>
    <n v="255"/>
    <n v="3573"/>
    <n v="10720447"/>
    <n v="1192615"/>
    <n v="246989"/>
    <n v="1216005"/>
    <n v="11435"/>
    <n v="4"/>
    <n v="1.7069862084557991E-2"/>
    <n v="453"/>
    <x v="85"/>
    <s v="Medium"/>
    <x v="383"/>
    <n v="137"/>
    <n v="1"/>
    <n v="3000.4049818080043"/>
    <n v="564"/>
    <n v="5008"/>
    <m/>
    <m/>
    <n v="39.805825242718448"/>
    <x v="1"/>
  </r>
  <r>
    <x v="754"/>
    <x v="4"/>
    <x v="2"/>
    <x v="7"/>
    <n v="12"/>
    <x v="744"/>
    <x v="114"/>
    <x v="2"/>
    <x v="5"/>
    <x v="114"/>
    <n v="21"/>
    <n v="1221"/>
    <n v="27354"/>
    <n v="123"/>
    <n v="2589"/>
    <n v="7767811"/>
    <n v="577427"/>
    <n v="265182"/>
    <n v="8610419"/>
    <n v="5696"/>
    <n v="3"/>
    <n v="2.2496043409450599E-2"/>
    <n v="597"/>
    <x v="53"/>
    <s v="Medium"/>
    <x v="3"/>
    <n v="190"/>
    <n v="1"/>
    <n v="3000.3132483584395"/>
    <n v="429"/>
    <n v="1221"/>
    <m/>
    <m/>
    <n v="56.957928802588995"/>
    <x v="0"/>
  </r>
  <r>
    <x v="755"/>
    <x v="3"/>
    <x v="0"/>
    <x v="15"/>
    <n v="2"/>
    <x v="745"/>
    <x v="166"/>
    <x v="0"/>
    <x v="19"/>
    <x v="166"/>
    <n v="3"/>
    <n v="14312"/>
    <n v="75733"/>
    <n v="156"/>
    <n v="468"/>
    <n v="1402851"/>
    <n v="371765"/>
    <n v="249027"/>
    <n v="2023642"/>
    <n v="467"/>
    <n v="2"/>
    <n v="3.2783178837892833E-3"/>
    <n v="87"/>
    <x v="82"/>
    <s v="Medium"/>
    <x v="473"/>
    <n v="31"/>
    <n v="5"/>
    <n v="2997.5448717948716"/>
    <n v="949"/>
    <n v="14312"/>
    <m/>
    <m/>
    <n v="5.5016181229773462"/>
    <x v="1"/>
  </r>
  <r>
    <x v="756"/>
    <x v="4"/>
    <x v="3"/>
    <x v="6"/>
    <n v="7"/>
    <x v="746"/>
    <x v="153"/>
    <x v="1"/>
    <x v="0"/>
    <x v="153"/>
    <n v="9"/>
    <n v="4285"/>
    <n v="37497"/>
    <n v="212"/>
    <n v="1909"/>
    <n v="5726483"/>
    <n v="1262968"/>
    <n v="394216"/>
    <n v="7383666"/>
    <n v="4962"/>
    <n v="3"/>
    <n v="1.0890044464541412E-2"/>
    <n v="289"/>
    <x v="163"/>
    <s v="Medium"/>
    <x v="474"/>
    <n v="96"/>
    <n v="1"/>
    <n v="2999.7291775798849"/>
    <n v="723"/>
    <n v="4285"/>
    <m/>
    <m/>
    <n v="26.537216828478964"/>
    <x v="0"/>
  </r>
  <r>
    <x v="757"/>
    <x v="1"/>
    <x v="3"/>
    <x v="0"/>
    <n v="15"/>
    <x v="747"/>
    <x v="82"/>
    <x v="1"/>
    <x v="113"/>
    <x v="82"/>
    <n v="16"/>
    <n v="2084"/>
    <n v="27695"/>
    <n v="223"/>
    <n v="3573"/>
    <n v="3572513"/>
    <n v="2678007"/>
    <n v="526164"/>
    <n v="6776684"/>
    <n v="3929"/>
    <n v="9"/>
    <n v="2.1742407114326626E-2"/>
    <n v="577"/>
    <x v="439"/>
    <s v="Low"/>
    <x v="475"/>
    <n v="178"/>
    <n v="1"/>
    <n v="999.86369997201234"/>
    <n v="494"/>
    <n v="2084"/>
    <m/>
    <m/>
    <n v="53.074433656957929"/>
    <x v="0"/>
  </r>
  <r>
    <x v="758"/>
    <x v="3"/>
    <x v="1"/>
    <x v="4"/>
    <n v="13"/>
    <x v="748"/>
    <x v="116"/>
    <x v="2"/>
    <x v="144"/>
    <x v="116"/>
    <n v="9"/>
    <n v="7010"/>
    <n v="46000"/>
    <n v="87"/>
    <n v="782"/>
    <n v="781532"/>
    <n v="1725273"/>
    <n v="806006"/>
    <n v="3312812"/>
    <n v="1094"/>
    <n v="10"/>
    <n v="1.8162634712487753E-2"/>
    <n v="482"/>
    <x v="440"/>
    <s v="Low"/>
    <x v="194"/>
    <n v="129"/>
    <n v="2"/>
    <n v="999.40153452685422"/>
    <n v="607"/>
    <n v="7010"/>
    <m/>
    <m/>
    <n v="37.216828478964402"/>
    <x v="1"/>
  </r>
  <r>
    <x v="759"/>
    <x v="0"/>
    <x v="1"/>
    <x v="7"/>
    <n v="12"/>
    <x v="749"/>
    <x v="119"/>
    <x v="1"/>
    <x v="147"/>
    <x v="119"/>
    <n v="11"/>
    <n v="7203"/>
    <n v="42408"/>
    <n v="207"/>
    <n v="2281"/>
    <n v="2281026"/>
    <n v="3117088"/>
    <n v="1109492"/>
    <n v="6507606"/>
    <n v="2737"/>
    <n v="9"/>
    <n v="1.7295952973095184E-2"/>
    <n v="459"/>
    <x v="66"/>
    <s v="Low"/>
    <x v="331"/>
    <n v="156"/>
    <n v="5"/>
    <n v="1000.0113985094257"/>
    <n v="568"/>
    <n v="7203"/>
    <m/>
    <m/>
    <n v="45.954692556634299"/>
    <x v="1"/>
  </r>
  <r>
    <x v="760"/>
    <x v="3"/>
    <x v="1"/>
    <x v="0"/>
    <n v="15"/>
    <x v="750"/>
    <x v="131"/>
    <x v="1"/>
    <x v="2"/>
    <x v="131"/>
    <n v="16"/>
    <n v="359"/>
    <n v="40271"/>
    <n v="222"/>
    <n v="3554"/>
    <n v="10663149"/>
    <n v="686568"/>
    <n v="18160"/>
    <n v="11531318"/>
    <n v="11374"/>
    <n v="3"/>
    <n v="2.9542542768859748E-2"/>
    <n v="784"/>
    <x v="441"/>
    <s v="Medium"/>
    <x v="476"/>
    <n v="223"/>
    <n v="3"/>
    <n v="3000.3232976927407"/>
    <n v="277"/>
    <n v="359"/>
    <m/>
    <m/>
    <n v="67.637540453074436"/>
    <x v="0"/>
  </r>
  <r>
    <x v="761"/>
    <x v="0"/>
    <x v="1"/>
    <x v="18"/>
    <n v="8"/>
    <x v="751"/>
    <x v="20"/>
    <x v="1"/>
    <x v="54"/>
    <x v="20"/>
    <n v="8"/>
    <n v="211"/>
    <n v="52661"/>
    <n v="234"/>
    <n v="1870"/>
    <n v="5610735"/>
    <n v="1565997"/>
    <n v="717978"/>
    <n v="789471"/>
    <n v="8977"/>
    <n v="5"/>
    <n v="1.9481498228954706E-2"/>
    <n v="517"/>
    <x v="162"/>
    <s v="Medium"/>
    <x v="242"/>
    <n v="161"/>
    <n v="5"/>
    <n v="3000.3930481283423"/>
    <n v="505"/>
    <n v="211"/>
    <m/>
    <m/>
    <n v="47.572815533980581"/>
    <x v="0"/>
  </r>
  <r>
    <x v="762"/>
    <x v="2"/>
    <x v="3"/>
    <x v="3"/>
    <n v="18"/>
    <x v="752"/>
    <x v="10"/>
    <x v="0"/>
    <x v="3"/>
    <x v="10"/>
    <n v="26"/>
    <n v="2677"/>
    <n v="28300"/>
    <n v="167"/>
    <n v="4354"/>
    <n v="13060937"/>
    <n v="2527438"/>
    <n v="936531"/>
    <n v="16524905"/>
    <n v="21332"/>
    <n v="8"/>
    <n v="2.5397543145677895E-2"/>
    <n v="674"/>
    <x v="24"/>
    <s v="Medium"/>
    <x v="379"/>
    <n v="202"/>
    <n v="2"/>
    <n v="2999.7558566835096"/>
    <n v="392"/>
    <n v="2677"/>
    <m/>
    <m/>
    <n v="60.841423948220061"/>
    <x v="0"/>
  </r>
  <r>
    <x v="763"/>
    <x v="4"/>
    <x v="1"/>
    <x v="0"/>
    <n v="15"/>
    <x v="753"/>
    <x v="109"/>
    <x v="2"/>
    <x v="85"/>
    <x v="109"/>
    <n v="146"/>
    <n v="477"/>
    <n v="5000"/>
    <n v="294"/>
    <n v="42853"/>
    <n v="214266777"/>
    <n v="918318"/>
    <n v="258582"/>
    <n v="215443677"/>
    <n v="145701"/>
    <n v="2"/>
    <n v="2.4869997739091116E-2"/>
    <n v="660"/>
    <x v="442"/>
    <s v="High"/>
    <x v="411"/>
    <n v="201"/>
    <n v="5"/>
    <n v="5000.0414673418427"/>
    <n v="380"/>
    <n v="477"/>
    <m/>
    <m/>
    <n v="60.517799352750814"/>
    <x v="0"/>
  </r>
  <r>
    <x v="764"/>
    <x v="1"/>
    <x v="0"/>
    <x v="15"/>
    <n v="2"/>
    <x v="754"/>
    <x v="135"/>
    <x v="2"/>
    <x v="143"/>
    <x v="135"/>
    <n v="3"/>
    <n v="8469"/>
    <n v="44533"/>
    <n v="103"/>
    <n v="309"/>
    <n v="927174"/>
    <n v="1596202"/>
    <n v="1042499"/>
    <n v="3565876"/>
    <n v="741"/>
    <n v="8"/>
    <n v="3.5420905870826741E-3"/>
    <n v="94"/>
    <x v="203"/>
    <s v="Medium"/>
    <x v="440"/>
    <n v="41"/>
    <n v="4"/>
    <n v="3000.5631067961167"/>
    <n v="947"/>
    <n v="8469"/>
    <m/>
    <m/>
    <n v="8.7378640776699026"/>
    <x v="1"/>
  </r>
  <r>
    <x v="765"/>
    <x v="3"/>
    <x v="3"/>
    <x v="1"/>
    <n v="17"/>
    <x v="755"/>
    <x v="81"/>
    <x v="1"/>
    <x v="111"/>
    <x v="81"/>
    <n v="51"/>
    <n v="606"/>
    <n v="13596"/>
    <n v="292"/>
    <n v="14888"/>
    <n v="44664669"/>
    <n v="420947"/>
    <n v="114451"/>
    <n v="45200068"/>
    <n v="53597"/>
    <n v="1"/>
    <n v="1.9858316376516694E-2"/>
    <n v="527"/>
    <x v="54"/>
    <s v="Medium"/>
    <x v="477"/>
    <n v="163"/>
    <n v="1"/>
    <n v="3000.0449355185383"/>
    <n v="553"/>
    <n v="606"/>
    <m/>
    <m/>
    <n v="48.220064724919091"/>
    <x v="0"/>
  </r>
  <r>
    <x v="766"/>
    <x v="1"/>
    <x v="1"/>
    <x v="0"/>
    <n v="15"/>
    <x v="756"/>
    <x v="101"/>
    <x v="1"/>
    <x v="61"/>
    <x v="101"/>
    <n v="22"/>
    <n v="2683"/>
    <n v="32583"/>
    <n v="241"/>
    <n v="5299"/>
    <n v="5299225"/>
    <n v="1688536"/>
    <n v="728658"/>
    <n v="771642"/>
    <n v="14837"/>
    <n v="5"/>
    <n v="3.0296179063983721E-2"/>
    <n v="804"/>
    <x v="96"/>
    <s v="Low"/>
    <x v="478"/>
    <n v="228"/>
    <n v="5"/>
    <n v="1000.0424608416682"/>
    <n v="264"/>
    <n v="2683"/>
    <m/>
    <m/>
    <n v="69.255663430420711"/>
    <x v="0"/>
  </r>
  <r>
    <x v="767"/>
    <x v="0"/>
    <x v="1"/>
    <x v="0"/>
    <n v="15"/>
    <x v="696"/>
    <x v="28"/>
    <x v="2"/>
    <x v="145"/>
    <x v="28"/>
    <n v="58"/>
    <n v="403"/>
    <n v="10325"/>
    <n v="230"/>
    <n v="13367"/>
    <n v="13367306"/>
    <n v="483068"/>
    <n v="213416"/>
    <n v="1406379"/>
    <n v="42775"/>
    <n v="2"/>
    <n v="3.2783178837892835E-2"/>
    <n v="870"/>
    <x v="12"/>
    <s v="Low"/>
    <x v="173"/>
    <n v="256"/>
    <n v="4"/>
    <n v="1000.0228921972021"/>
    <n v="173"/>
    <n v="403"/>
    <m/>
    <m/>
    <n v="78.317152103559877"/>
    <x v="0"/>
  </r>
  <r>
    <x v="768"/>
    <x v="2"/>
    <x v="3"/>
    <x v="13"/>
    <n v="6"/>
    <x v="757"/>
    <x v="64"/>
    <x v="0"/>
    <x v="34"/>
    <x v="64"/>
    <n v="7"/>
    <n v="5150"/>
    <n v="32238"/>
    <n v="181"/>
    <n v="1264"/>
    <n v="3792493"/>
    <n v="65577"/>
    <n v="237215"/>
    <n v="4685478"/>
    <n v="2781"/>
    <n v="2"/>
    <n v="1.5637953123822445E-2"/>
    <n v="415"/>
    <x v="443"/>
    <s v="Medium"/>
    <x v="402"/>
    <n v="139"/>
    <n v="3"/>
    <n v="3000.3900316455697"/>
    <n v="615"/>
    <n v="5150"/>
    <m/>
    <m/>
    <n v="40.453074433656958"/>
    <x v="1"/>
  </r>
  <r>
    <x v="769"/>
    <x v="4"/>
    <x v="1"/>
    <x v="5"/>
    <n v="5"/>
    <x v="758"/>
    <x v="35"/>
    <x v="0"/>
    <x v="35"/>
    <x v="35"/>
    <n v="5"/>
    <n v="10747"/>
    <n v="61720"/>
    <n v="102"/>
    <n v="512"/>
    <n v="1537248"/>
    <n v="546882"/>
    <n v="308979"/>
    <n v="2393109"/>
    <n v="2510"/>
    <n v="4"/>
    <n v="1.3452407867962922E-2"/>
    <n v="357"/>
    <x v="171"/>
    <s v="Medium"/>
    <x v="47"/>
    <n v="112"/>
    <n v="4"/>
    <n v="3002.4375"/>
    <n v="713"/>
    <n v="10747"/>
    <m/>
    <m/>
    <n v="31.715210355987054"/>
    <x v="1"/>
  </r>
  <r>
    <x v="770"/>
    <x v="1"/>
    <x v="3"/>
    <x v="3"/>
    <n v="18"/>
    <x v="581"/>
    <x v="35"/>
    <x v="2"/>
    <x v="105"/>
    <x v="35"/>
    <n v="37"/>
    <n v="1773"/>
    <n v="20878"/>
    <n v="320"/>
    <n v="11836"/>
    <n v="11835689"/>
    <n v="118175"/>
    <n v="161952"/>
    <n v="13179391"/>
    <n v="15386"/>
    <n v="2"/>
    <n v="3.1238224432888689E-2"/>
    <n v="829"/>
    <x v="59"/>
    <s v="Low"/>
    <x v="30"/>
    <n v="254"/>
    <n v="4"/>
    <n v="999.97372423115917"/>
    <n v="251"/>
    <n v="1773"/>
    <m/>
    <m/>
    <n v="77.669902912621353"/>
    <x v="0"/>
  </r>
  <r>
    <x v="771"/>
    <x v="4"/>
    <x v="1"/>
    <x v="7"/>
    <n v="12"/>
    <x v="759"/>
    <x v="82"/>
    <x v="1"/>
    <x v="86"/>
    <x v="82"/>
    <n v="23"/>
    <n v="2880"/>
    <n v="22560"/>
    <n v="151"/>
    <n v="3463"/>
    <n v="10389204"/>
    <n v="1939279"/>
    <n v="811202"/>
    <n v="13139685"/>
    <n v="6233"/>
    <n v="9"/>
    <n v="1.8727861933830733E-2"/>
    <n v="497"/>
    <x v="291"/>
    <s v="Medium"/>
    <x v="477"/>
    <n v="160"/>
    <n v="4"/>
    <n v="3000.0589084608719"/>
    <n v="553"/>
    <n v="2880"/>
    <m/>
    <m/>
    <n v="47.249190938511326"/>
    <x v="0"/>
  </r>
  <r>
    <x v="772"/>
    <x v="1"/>
    <x v="1"/>
    <x v="17"/>
    <n v="9"/>
    <x v="760"/>
    <x v="119"/>
    <x v="2"/>
    <x v="110"/>
    <x v="119"/>
    <n v="16"/>
    <n v="5375"/>
    <n v="28748"/>
    <n v="224"/>
    <n v="3588"/>
    <n v="3588208"/>
    <n v="2221093"/>
    <n v="590031"/>
    <n v="6399332"/>
    <n v="15429"/>
    <n v="9"/>
    <n v="1.3113271535157133E-2"/>
    <n v="348"/>
    <x v="306"/>
    <s v="Low"/>
    <x v="149"/>
    <n v="125"/>
    <n v="4"/>
    <n v="1000.0579710144928"/>
    <n v="678"/>
    <n v="5375"/>
    <m/>
    <m/>
    <n v="35.922330097087382"/>
    <x v="1"/>
  </r>
  <r>
    <x v="773"/>
    <x v="1"/>
    <x v="3"/>
    <x v="14"/>
    <n v="16"/>
    <x v="761"/>
    <x v="65"/>
    <x v="2"/>
    <x v="149"/>
    <x v="65"/>
    <n v="41"/>
    <n v="1020"/>
    <n v="14740"/>
    <n v="219"/>
    <n v="8980"/>
    <n v="8979572"/>
    <n v="1553842"/>
    <n v="411474"/>
    <n v="10944888"/>
    <n v="38612"/>
    <n v="4"/>
    <n v="2.6188861255558069E-2"/>
    <n v="695"/>
    <x v="444"/>
    <s v="Low"/>
    <x v="479"/>
    <n v="207"/>
    <n v="3"/>
    <n v="999.95233853006687"/>
    <n v="348"/>
    <n v="1020"/>
    <m/>
    <m/>
    <n v="62.459546925566343"/>
    <x v="0"/>
  </r>
  <r>
    <x v="774"/>
    <x v="0"/>
    <x v="0"/>
    <x v="10"/>
    <n v="19"/>
    <x v="762"/>
    <x v="3"/>
    <x v="2"/>
    <x v="38"/>
    <x v="3"/>
    <n v="138"/>
    <n v="206"/>
    <n v="5000"/>
    <n v="315"/>
    <n v="43496"/>
    <n v="217481179"/>
    <n v="1138821"/>
    <n v="159302"/>
    <n v="218779302"/>
    <n v="65244"/>
    <n v="2"/>
    <n v="2.8261361067148993E-2"/>
    <n v="750"/>
    <x v="445"/>
    <s v="High"/>
    <x v="299"/>
    <n v="224"/>
    <n v="2"/>
    <n v="5000.027105940776"/>
    <n v="328"/>
    <n v="206"/>
    <m/>
    <m/>
    <n v="67.961165048543691"/>
    <x v="0"/>
  </r>
  <r>
    <x v="775"/>
    <x v="4"/>
    <x v="3"/>
    <x v="15"/>
    <n v="2"/>
    <x v="763"/>
    <x v="47"/>
    <x v="0"/>
    <x v="5"/>
    <x v="47"/>
    <n v="0"/>
    <n v="10350"/>
    <n v="84310"/>
    <n v="241"/>
    <n v="0"/>
    <n v="0"/>
    <n v="1556004"/>
    <n v="643141"/>
    <n v="2199145"/>
    <n v="0"/>
    <n v="5"/>
    <n v="8.4030446906323015E-3"/>
    <n v="223"/>
    <x v="446"/>
    <s v="Medium"/>
    <x v="480"/>
    <n v="69"/>
    <n v="3"/>
    <n v="0"/>
    <n v="790"/>
    <n v="10350"/>
    <m/>
    <m/>
    <n v="17.79935275080906"/>
    <x v="1"/>
  </r>
  <r>
    <x v="776"/>
    <x v="2"/>
    <x v="2"/>
    <x v="15"/>
    <n v="2"/>
    <x v="436"/>
    <x v="117"/>
    <x v="0"/>
    <x v="6"/>
    <x v="117"/>
    <n v="1"/>
    <n v="5181"/>
    <n v="48095"/>
    <n v="54"/>
    <n v="54"/>
    <n v="161403"/>
    <n v="817407"/>
    <n v="981286"/>
    <n v="1960096"/>
    <n v="107"/>
    <n v="8"/>
    <n v="1.3603135126987716E-2"/>
    <n v="361"/>
    <x v="447"/>
    <s v="Medium"/>
    <x v="445"/>
    <n v="118"/>
    <n v="2"/>
    <n v="2988.9444444444443"/>
    <n v="667"/>
    <n v="5181"/>
    <m/>
    <m/>
    <n v="33.656957928802591"/>
    <x v="1"/>
  </r>
  <r>
    <x v="777"/>
    <x v="0"/>
    <x v="0"/>
    <x v="8"/>
    <n v="4"/>
    <x v="764"/>
    <x v="166"/>
    <x v="0"/>
    <x v="103"/>
    <x v="166"/>
    <n v="5"/>
    <n v="6535"/>
    <n v="40381"/>
    <n v="68"/>
    <n v="338"/>
    <n v="337919"/>
    <n v="339453"/>
    <n v="270419"/>
    <n v="947792"/>
    <n v="1588"/>
    <n v="3"/>
    <n v="8.0639083578265131E-3"/>
    <n v="214"/>
    <x v="74"/>
    <s v="Low"/>
    <x v="177"/>
    <n v="70"/>
    <n v="3"/>
    <n v="999.76035502958575"/>
    <n v="787"/>
    <n v="6535"/>
    <m/>
    <m/>
    <n v="18.122977346278319"/>
    <x v="1"/>
  </r>
  <r>
    <x v="778"/>
    <x v="3"/>
    <x v="3"/>
    <x v="3"/>
    <n v="18"/>
    <x v="765"/>
    <x v="38"/>
    <x v="2"/>
    <x v="24"/>
    <x v="38"/>
    <n v="103"/>
    <n v="459"/>
    <n v="8454"/>
    <n v="115"/>
    <n v="11873"/>
    <n v="35618895"/>
    <n v="1432849"/>
    <n v="677312"/>
    <n v="37729057"/>
    <n v="39180"/>
    <n v="8"/>
    <n v="2.2910543371768784E-2"/>
    <n v="608"/>
    <x v="294"/>
    <s v="Medium"/>
    <x v="125"/>
    <n v="184"/>
    <n v="2"/>
    <n v="2999.9911564052895"/>
    <n v="452"/>
    <n v="459"/>
    <m/>
    <m/>
    <n v="55.016181229773466"/>
    <x v="0"/>
  </r>
  <r>
    <x v="779"/>
    <x v="2"/>
    <x v="2"/>
    <x v="10"/>
    <n v="19"/>
    <x v="766"/>
    <x v="2"/>
    <x v="0"/>
    <x v="3"/>
    <x v="2"/>
    <n v="135"/>
    <n v="406"/>
    <n v="5890"/>
    <n v="145"/>
    <n v="19596"/>
    <n v="58787018"/>
    <n v="1205581"/>
    <n v="474047"/>
    <n v="60466645"/>
    <n v="37231"/>
    <n v="7"/>
    <n v="2.7583088401537417E-2"/>
    <n v="732"/>
    <x v="395"/>
    <s v="Medium"/>
    <x v="236"/>
    <n v="217"/>
    <n v="3"/>
    <n v="2999.9498877321903"/>
    <n v="343"/>
    <n v="406"/>
    <m/>
    <m/>
    <n v="65.695792880258892"/>
    <x v="0"/>
  </r>
  <r>
    <x v="780"/>
    <x v="3"/>
    <x v="1"/>
    <x v="3"/>
    <n v="18"/>
    <x v="767"/>
    <x v="182"/>
    <x v="0"/>
    <x v="133"/>
    <x v="182"/>
    <n v="22"/>
    <n v="1110"/>
    <n v="34004"/>
    <n v="204"/>
    <n v="4485"/>
    <n v="4484516"/>
    <n v="393905"/>
    <n v="12071"/>
    <n v="499913"/>
    <n v="13901"/>
    <n v="1"/>
    <n v="3.2745497023136637E-2"/>
    <n v="869"/>
    <x v="163"/>
    <s v="Low"/>
    <x v="481"/>
    <n v="256"/>
    <n v="4"/>
    <n v="999.89208472686732"/>
    <n v="229"/>
    <n v="1110"/>
    <m/>
    <m/>
    <n v="78.317152103559877"/>
    <x v="0"/>
  </r>
  <r>
    <x v="781"/>
    <x v="3"/>
    <x v="3"/>
    <x v="4"/>
    <n v="13"/>
    <x v="768"/>
    <x v="27"/>
    <x v="2"/>
    <x v="98"/>
    <x v="27"/>
    <n v="12"/>
    <n v="4782"/>
    <n v="48948"/>
    <n v="185"/>
    <n v="2218"/>
    <n v="6654518"/>
    <n v="280592"/>
    <n v="72644"/>
    <n v="7007755"/>
    <n v="10203"/>
    <n v="1"/>
    <n v="2.0498907227372069E-2"/>
    <n v="544"/>
    <x v="86"/>
    <s v="Medium"/>
    <x v="95"/>
    <n v="165"/>
    <n v="3"/>
    <n v="3000.233543733093"/>
    <n v="495"/>
    <n v="4782"/>
    <m/>
    <m/>
    <n v="48.867313915857608"/>
    <x v="0"/>
  </r>
  <r>
    <x v="782"/>
    <x v="4"/>
    <x v="0"/>
    <x v="15"/>
    <n v="2"/>
    <x v="769"/>
    <x v="25"/>
    <x v="1"/>
    <x v="50"/>
    <x v="25"/>
    <n v="2"/>
    <n v="13850"/>
    <n v="74063"/>
    <n v="53"/>
    <n v="105"/>
    <n v="105137"/>
    <n v="309238"/>
    <n v="351056"/>
    <n v="765431"/>
    <n v="315"/>
    <n v="3"/>
    <n v="8.3276810611199042E-3"/>
    <n v="221"/>
    <x v="407"/>
    <s v="Low"/>
    <x v="482"/>
    <n v="82"/>
    <n v="1"/>
    <n v="1001.3047619047619"/>
    <n v="792"/>
    <n v="13850"/>
    <m/>
    <m/>
    <n v="22.006472491909385"/>
    <x v="1"/>
  </r>
  <r>
    <x v="783"/>
    <x v="1"/>
    <x v="0"/>
    <x v="11"/>
    <n v="3"/>
    <x v="770"/>
    <x v="179"/>
    <x v="1"/>
    <x v="88"/>
    <x v="179"/>
    <n v="2"/>
    <n v="1867"/>
    <n v="41685"/>
    <n v="142"/>
    <n v="284"/>
    <n v="284474"/>
    <n v="1318279"/>
    <n v="713601"/>
    <n v="2316354"/>
    <n v="768"/>
    <n v="7"/>
    <n v="1.9330770969929911E-2"/>
    <n v="513"/>
    <x v="6"/>
    <s v="Low"/>
    <x v="206"/>
    <n v="156"/>
    <n v="3"/>
    <n v="1001.669014084507"/>
    <n v="516"/>
    <n v="1867"/>
    <m/>
    <m/>
    <n v="45.954692556634299"/>
    <x v="0"/>
  </r>
  <r>
    <x v="784"/>
    <x v="2"/>
    <x v="3"/>
    <x v="3"/>
    <n v="18"/>
    <x v="771"/>
    <x v="118"/>
    <x v="0"/>
    <x v="128"/>
    <x v="118"/>
    <n v="94"/>
    <n v="343"/>
    <n v="7247"/>
    <n v="232"/>
    <n v="21784"/>
    <n v="108921563"/>
    <n v="2613307"/>
    <n v="323546"/>
    <n v="111858416"/>
    <n v="76245"/>
    <n v="6"/>
    <n v="2.4719270480066322E-2"/>
    <n v="656"/>
    <x v="448"/>
    <s v="High"/>
    <x v="3"/>
    <n v="185"/>
    <n v="2"/>
    <n v="5000.0717499081893"/>
    <n v="429"/>
    <n v="343"/>
    <m/>
    <m/>
    <n v="55.339805825242713"/>
    <x v="0"/>
  </r>
  <r>
    <x v="785"/>
    <x v="4"/>
    <x v="0"/>
    <x v="7"/>
    <n v="12"/>
    <x v="772"/>
    <x v="94"/>
    <x v="2"/>
    <x v="106"/>
    <x v="94"/>
    <n v="17"/>
    <n v="3883"/>
    <n v="23502"/>
    <n v="194"/>
    <n v="3299"/>
    <n v="9898151"/>
    <n v="1769145"/>
    <n v="711914"/>
    <n v="12379209"/>
    <n v="10558"/>
    <n v="5"/>
    <n v="1.7371316602607583E-2"/>
    <n v="461"/>
    <x v="360"/>
    <s v="Medium"/>
    <x v="103"/>
    <n v="152"/>
    <n v="2"/>
    <n v="3000.3488936041226"/>
    <n v="545"/>
    <n v="3883"/>
    <m/>
    <m/>
    <n v="44.660194174757287"/>
    <x v="0"/>
  </r>
  <r>
    <x v="786"/>
    <x v="3"/>
    <x v="2"/>
    <x v="17"/>
    <n v="9"/>
    <x v="773"/>
    <x v="26"/>
    <x v="1"/>
    <x v="85"/>
    <x v="26"/>
    <n v="17"/>
    <n v="4214"/>
    <n v="25437"/>
    <n v="176"/>
    <n v="2985"/>
    <n v="14923002"/>
    <n v="1643415"/>
    <n v="680908"/>
    <n v="17247325"/>
    <n v="5372"/>
    <n v="5"/>
    <n v="1.1756726203933981E-2"/>
    <n v="312"/>
    <x v="308"/>
    <s v="High"/>
    <x v="483"/>
    <n v="115"/>
    <n v="4"/>
    <n v="4999.3306532663319"/>
    <n v="714"/>
    <n v="4214"/>
    <m/>
    <m/>
    <n v="32.686084142394819"/>
    <x v="0"/>
  </r>
  <r>
    <x v="787"/>
    <x v="2"/>
    <x v="2"/>
    <x v="10"/>
    <n v="19"/>
    <x v="774"/>
    <x v="77"/>
    <x v="0"/>
    <x v="130"/>
    <x v="77"/>
    <n v="139"/>
    <n v="155"/>
    <n v="5000"/>
    <n v="255"/>
    <n v="35404"/>
    <n v="106212154"/>
    <n v="561154"/>
    <n v="16567"/>
    <n v="106938978"/>
    <n v="84969"/>
    <n v="2"/>
    <n v="2.4756952294822519E-2"/>
    <n v="657"/>
    <x v="109"/>
    <s v="Medium"/>
    <x v="303"/>
    <n v="193"/>
    <n v="2"/>
    <n v="3000.0043497909842"/>
    <n v="430"/>
    <n v="155"/>
    <m/>
    <m/>
    <n v="57.928802588996767"/>
    <x v="0"/>
  </r>
  <r>
    <x v="788"/>
    <x v="3"/>
    <x v="3"/>
    <x v="3"/>
    <n v="18"/>
    <x v="775"/>
    <x v="151"/>
    <x v="2"/>
    <x v="138"/>
    <x v="151"/>
    <n v="53"/>
    <n v="1057"/>
    <n v="16726"/>
    <n v="188"/>
    <n v="9976"/>
    <n v="29926912"/>
    <n v="2053312"/>
    <n v="875785"/>
    <n v="32856008"/>
    <n v="12968"/>
    <n v="9"/>
    <n v="2.6188861255558069E-2"/>
    <n v="695"/>
    <x v="449"/>
    <s v="Medium"/>
    <x v="27"/>
    <n v="212"/>
    <n v="3"/>
    <n v="2999.8909382518045"/>
    <n v="319"/>
    <n v="1057"/>
    <m/>
    <m/>
    <n v="64.077669902912632"/>
    <x v="0"/>
  </r>
  <r>
    <x v="789"/>
    <x v="1"/>
    <x v="0"/>
    <x v="15"/>
    <n v="2"/>
    <x v="776"/>
    <x v="102"/>
    <x v="0"/>
    <x v="146"/>
    <x v="102"/>
    <n v="1"/>
    <n v="7487"/>
    <n v="55919"/>
    <n v="50"/>
    <n v="50"/>
    <n v="49929"/>
    <n v="483079"/>
    <n v="1176061"/>
    <n v="1709069"/>
    <n v="59"/>
    <n v="8"/>
    <n v="6.2928630642851762E-3"/>
    <n v="167"/>
    <x v="311"/>
    <s v="Low"/>
    <x v="484"/>
    <n v="68"/>
    <n v="1"/>
    <n v="998.58"/>
    <n v="798"/>
    <n v="7487"/>
    <m/>
    <m/>
    <n v="17.475728155339805"/>
    <x v="1"/>
  </r>
  <r>
    <x v="790"/>
    <x v="3"/>
    <x v="0"/>
    <x v="6"/>
    <n v="7"/>
    <x v="777"/>
    <x v="174"/>
    <x v="0"/>
    <x v="6"/>
    <x v="174"/>
    <n v="9"/>
    <n v="4279"/>
    <n v="38526"/>
    <n v="273"/>
    <n v="2456"/>
    <n v="7367013"/>
    <n v="392028"/>
    <n v="124045"/>
    <n v="7883087"/>
    <n v="9331"/>
    <n v="1"/>
    <n v="1.0739317205516618E-2"/>
    <n v="285"/>
    <x v="50"/>
    <s v="Medium"/>
    <x v="279"/>
    <n v="85"/>
    <n v="5"/>
    <n v="2999.5981270358307"/>
    <n v="754"/>
    <n v="4279"/>
    <m/>
    <m/>
    <n v="22.97734627831715"/>
    <x v="0"/>
  </r>
  <r>
    <x v="791"/>
    <x v="0"/>
    <x v="0"/>
    <x v="9"/>
    <n v="1"/>
    <x v="778"/>
    <x v="82"/>
    <x v="0"/>
    <x v="9"/>
    <x v="82"/>
    <n v="1"/>
    <n v="11973"/>
    <n v="61249"/>
    <n v="209"/>
    <n v="209"/>
    <n v="62792"/>
    <n v="1577941"/>
    <n v="526221"/>
    <n v="2732082"/>
    <n v="376"/>
    <n v="4"/>
    <n v="7.385635692214937E-3"/>
    <n v="196"/>
    <x v="198"/>
    <s v="Medium"/>
    <x v="485"/>
    <n v="73"/>
    <n v="3"/>
    <n v="300.44019138755982"/>
    <n v="780"/>
    <n v="11973"/>
    <m/>
    <m/>
    <n v="19.093851132686083"/>
    <x v="1"/>
  </r>
  <r>
    <x v="792"/>
    <x v="4"/>
    <x v="1"/>
    <x v="14"/>
    <n v="16"/>
    <x v="779"/>
    <x v="83"/>
    <x v="0"/>
    <x v="136"/>
    <x v="83"/>
    <n v="16"/>
    <n v="2388"/>
    <n v="33267"/>
    <n v="194"/>
    <n v="3105"/>
    <n v="3104626"/>
    <n v="2851991"/>
    <n v="756418"/>
    <n v="6713035"/>
    <n v="10866"/>
    <n v="10"/>
    <n v="2.1327907152008441E-2"/>
    <n v="566"/>
    <x v="7"/>
    <s v="Low"/>
    <x v="206"/>
    <n v="175"/>
    <n v="5"/>
    <n v="999.87954911433167"/>
    <n v="516"/>
    <n v="2388"/>
    <m/>
    <m/>
    <n v="52.103559870550164"/>
    <x v="0"/>
  </r>
  <r>
    <x v="793"/>
    <x v="3"/>
    <x v="2"/>
    <x v="3"/>
    <n v="18"/>
    <x v="780"/>
    <x v="184"/>
    <x v="2"/>
    <x v="51"/>
    <x v="184"/>
    <n v="26"/>
    <n v="1650"/>
    <n v="35210"/>
    <n v="174"/>
    <n v="4513"/>
    <n v="4513116"/>
    <n v="1567562"/>
    <n v="875214"/>
    <n v="6955892"/>
    <n v="5867"/>
    <n v="6"/>
    <n v="3.7304996608636669E-2"/>
    <n v="990"/>
    <x v="450"/>
    <s v="Low"/>
    <x v="274"/>
    <n v="285"/>
    <n v="4"/>
    <n v="1000.0257035231554"/>
    <n v="90"/>
    <n v="1650"/>
    <m/>
    <m/>
    <n v="87.702265372168284"/>
    <x v="0"/>
  </r>
  <r>
    <x v="794"/>
    <x v="1"/>
    <x v="0"/>
    <x v="18"/>
    <n v="8"/>
    <x v="781"/>
    <x v="27"/>
    <x v="0"/>
    <x v="5"/>
    <x v="27"/>
    <n v="16"/>
    <n v="4160"/>
    <n v="26026"/>
    <n v="101"/>
    <n v="1622"/>
    <n v="4867124"/>
    <n v="998445"/>
    <n v="320162"/>
    <n v="6185731"/>
    <n v="2758"/>
    <n v="5"/>
    <n v="1.4507498681136483E-2"/>
    <n v="385"/>
    <x v="145"/>
    <s v="Medium"/>
    <x v="109"/>
    <n v="126"/>
    <n v="2"/>
    <n v="3000.6929716399509"/>
    <n v="634"/>
    <n v="4160"/>
    <m/>
    <m/>
    <n v="36.245954692556637"/>
    <x v="0"/>
  </r>
  <r>
    <x v="795"/>
    <x v="0"/>
    <x v="1"/>
    <x v="10"/>
    <n v="19"/>
    <x v="782"/>
    <x v="98"/>
    <x v="1"/>
    <x v="41"/>
    <x v="98"/>
    <n v="26"/>
    <n v="1476"/>
    <n v="26851"/>
    <n v="190"/>
    <n v="4950"/>
    <n v="14848995"/>
    <n v="218957"/>
    <n v="115973"/>
    <n v="15183925"/>
    <n v="6929"/>
    <n v="1"/>
    <n v="3.3348406059235815E-2"/>
    <n v="885"/>
    <x v="451"/>
    <s v="Medium"/>
    <x v="486"/>
    <n v="281"/>
    <n v="2"/>
    <n v="2999.7969696969699"/>
    <n v="145"/>
    <n v="1476"/>
    <m/>
    <m/>
    <n v="86.40776699029125"/>
    <x v="0"/>
  </r>
  <r>
    <x v="796"/>
    <x v="4"/>
    <x v="0"/>
    <x v="9"/>
    <n v="1"/>
    <x v="783"/>
    <x v="110"/>
    <x v="1"/>
    <x v="143"/>
    <x v="110"/>
    <n v="1"/>
    <n v="9032"/>
    <n v="49825"/>
    <n v="131"/>
    <n v="131"/>
    <n v="393944"/>
    <n v="2341706"/>
    <n v="931697"/>
    <n v="3667348"/>
    <n v="380"/>
    <n v="10"/>
    <n v="9.7595900218554518E-3"/>
    <n v="259"/>
    <x v="97"/>
    <s v="Medium"/>
    <x v="487"/>
    <n v="89"/>
    <n v="1"/>
    <n v="3007.2061068702292"/>
    <n v="761"/>
    <n v="9032"/>
    <m/>
    <m/>
    <n v="24.271844660194176"/>
    <x v="1"/>
  </r>
  <r>
    <x v="797"/>
    <x v="0"/>
    <x v="1"/>
    <x v="17"/>
    <n v="9"/>
    <x v="784"/>
    <x v="40"/>
    <x v="1"/>
    <x v="31"/>
    <x v="40"/>
    <n v="6"/>
    <n v="4514"/>
    <n v="66359"/>
    <n v="250"/>
    <n v="1500"/>
    <n v="449992"/>
    <n v="1712474"/>
    <n v="39240"/>
    <n v="6604795"/>
    <n v="3749"/>
    <n v="5"/>
    <n v="1.8991634637124125E-2"/>
    <n v="504"/>
    <x v="316"/>
    <s v="Medium"/>
    <x v="93"/>
    <n v="151"/>
    <n v="5"/>
    <n v="299.99466666666666"/>
    <n v="547"/>
    <n v="4514"/>
    <m/>
    <m/>
    <n v="44.336569579288025"/>
    <x v="0"/>
  </r>
  <r>
    <x v="798"/>
    <x v="3"/>
    <x v="2"/>
    <x v="11"/>
    <n v="3"/>
    <x v="785"/>
    <x v="86"/>
    <x v="2"/>
    <x v="115"/>
    <x v="86"/>
    <n v="3"/>
    <n v="12272"/>
    <n v="61919"/>
    <n v="135"/>
    <n v="406"/>
    <n v="1218089"/>
    <n v="196428"/>
    <n v="145852"/>
    <n v="1560369"/>
    <n v="690"/>
    <n v="1"/>
    <n v="1.3339362423694325E-2"/>
    <n v="354"/>
    <x v="170"/>
    <s v="Medium"/>
    <x v="488"/>
    <n v="123"/>
    <n v="4"/>
    <n v="3000.2192118226599"/>
    <n v="670"/>
    <n v="12272"/>
    <m/>
    <m/>
    <n v="35.275080906148865"/>
    <x v="1"/>
  </r>
  <r>
    <x v="799"/>
    <x v="3"/>
    <x v="3"/>
    <x v="10"/>
    <n v="19"/>
    <x v="786"/>
    <x v="185"/>
    <x v="1"/>
    <x v="102"/>
    <x v="185"/>
    <n v="79"/>
    <n v="111"/>
    <n v="10680"/>
    <n v="247"/>
    <n v="19515"/>
    <n v="19515154"/>
    <n v="303948"/>
    <n v="124374"/>
    <n v="19943476"/>
    <n v="85866"/>
    <n v="1"/>
    <n v="3.7304996608636669E-2"/>
    <n v="990"/>
    <x v="243"/>
    <s v="Low"/>
    <x v="489"/>
    <n v="308"/>
    <n v="5"/>
    <n v="1000.0078913656162"/>
    <n v="33"/>
    <n v="111"/>
    <m/>
    <m/>
    <n v="95.145631067961162"/>
    <x v="0"/>
  </r>
  <r>
    <x v="800"/>
    <x v="3"/>
    <x v="2"/>
    <x v="3"/>
    <n v="18"/>
    <x v="787"/>
    <x v="148"/>
    <x v="1"/>
    <x v="23"/>
    <x v="148"/>
    <n v="67"/>
    <n v="1042"/>
    <n v="11185"/>
    <n v="169"/>
    <n v="11351"/>
    <n v="11351211"/>
    <n v="376864"/>
    <n v="214626"/>
    <n v="11942701"/>
    <n v="30648"/>
    <n v="2"/>
    <n v="2.6716406662144847E-2"/>
    <n v="709"/>
    <x v="452"/>
    <s v="Low"/>
    <x v="60"/>
    <n v="206"/>
    <n v="1"/>
    <n v="1000.0185886706017"/>
    <n v="339"/>
    <n v="1042"/>
    <m/>
    <m/>
    <n v="62.135922330097081"/>
    <x v="0"/>
  </r>
  <r>
    <x v="801"/>
    <x v="1"/>
    <x v="0"/>
    <x v="4"/>
    <n v="13"/>
    <x v="788"/>
    <x v="97"/>
    <x v="0"/>
    <x v="88"/>
    <x v="97"/>
    <n v="16"/>
    <n v="3167"/>
    <n v="36330"/>
    <n v="216"/>
    <n v="3449"/>
    <n v="3449496"/>
    <n v="2562886"/>
    <n v="563017"/>
    <n v="6575399"/>
    <n v="6554"/>
    <n v="10"/>
    <n v="2.0649634486396864E-2"/>
    <n v="548"/>
    <x v="384"/>
    <s v="Low"/>
    <x v="174"/>
    <n v="168"/>
    <n v="3"/>
    <n v="1000.143809799942"/>
    <n v="510"/>
    <n v="3167"/>
    <m/>
    <m/>
    <n v="49.838187702265373"/>
    <x v="0"/>
  </r>
  <r>
    <x v="802"/>
    <x v="3"/>
    <x v="2"/>
    <x v="8"/>
    <n v="4"/>
    <x v="789"/>
    <x v="160"/>
    <x v="1"/>
    <x v="111"/>
    <x v="160"/>
    <n v="2"/>
    <n v="11628"/>
    <n v="82608"/>
    <n v="41"/>
    <n v="83"/>
    <n v="248036"/>
    <n v="58691"/>
    <n v="96105"/>
    <n v="402832"/>
    <n v="372"/>
    <n v="1"/>
    <n v="1.5637953123822445E-2"/>
    <n v="415"/>
    <x v="289"/>
    <s v="Medium"/>
    <x v="490"/>
    <n v="117"/>
    <n v="4"/>
    <n v="2988.3855421686749"/>
    <n v="631"/>
    <n v="11628"/>
    <m/>
    <m/>
    <n v="33.333333333333329"/>
    <x v="1"/>
  </r>
  <r>
    <x v="803"/>
    <x v="0"/>
    <x v="0"/>
    <x v="3"/>
    <n v="18"/>
    <x v="790"/>
    <x v="96"/>
    <x v="1"/>
    <x v="47"/>
    <x v="96"/>
    <n v="130"/>
    <n v="337"/>
    <n v="5000"/>
    <n v="174"/>
    <n v="22562"/>
    <n v="6768653"/>
    <n v="1542725"/>
    <n v="397968"/>
    <n v="69627224"/>
    <n v="33843"/>
    <n v="5"/>
    <n v="3.1577360765694479E-2"/>
    <n v="838"/>
    <x v="453"/>
    <s v="Medium"/>
    <x v="478"/>
    <n v="251"/>
    <n v="3"/>
    <n v="300.00234908252816"/>
    <n v="264"/>
    <n v="337"/>
    <m/>
    <m/>
    <n v="76.699029126213588"/>
    <x v="0"/>
  </r>
  <r>
    <x v="804"/>
    <x v="2"/>
    <x v="3"/>
    <x v="9"/>
    <n v="1"/>
    <x v="791"/>
    <x v="103"/>
    <x v="2"/>
    <x v="46"/>
    <x v="103"/>
    <n v="0"/>
    <n v="8614"/>
    <n v="52979"/>
    <n v="102"/>
    <n v="0"/>
    <n v="0"/>
    <n v="1166382"/>
    <n v="529481"/>
    <n v="1695863"/>
    <n v="0"/>
    <n v="9"/>
    <n v="7.0464993594091495E-3"/>
    <n v="187"/>
    <x v="436"/>
    <s v="Medium"/>
    <x v="491"/>
    <n v="58"/>
    <n v="3"/>
    <n v="0"/>
    <n v="853"/>
    <n v="8614"/>
    <m/>
    <m/>
    <n v="14.239482200647249"/>
    <x v="1"/>
  </r>
  <r>
    <x v="805"/>
    <x v="2"/>
    <x v="1"/>
    <x v="15"/>
    <n v="2"/>
    <x v="792"/>
    <x v="77"/>
    <x v="2"/>
    <x v="138"/>
    <x v="77"/>
    <n v="2"/>
    <n v="11049"/>
    <n v="79521"/>
    <n v="80"/>
    <n v="160"/>
    <n v="478676"/>
    <n v="481502"/>
    <n v="417957"/>
    <n v="1378135"/>
    <n v="462"/>
    <n v="5"/>
    <n v="3.6551360313512699E-3"/>
    <n v="97"/>
    <x v="103"/>
    <s v="Medium"/>
    <x v="492"/>
    <n v="44"/>
    <n v="2"/>
    <n v="2991.7249999999999"/>
    <n v="938"/>
    <n v="11049"/>
    <m/>
    <m/>
    <n v="9.7087378640776691"/>
    <x v="1"/>
  </r>
  <r>
    <x v="806"/>
    <x v="2"/>
    <x v="0"/>
    <x v="2"/>
    <n v="14"/>
    <x v="793"/>
    <x v="12"/>
    <x v="1"/>
    <x v="17"/>
    <x v="12"/>
    <n v="45"/>
    <n v="1038"/>
    <n v="14285"/>
    <n v="300"/>
    <n v="13520"/>
    <n v="40559503"/>
    <n v="1793239"/>
    <n v="197307"/>
    <n v="42550048"/>
    <n v="64895"/>
    <n v="3"/>
    <n v="2.8035270178611803E-2"/>
    <n v="744"/>
    <x v="361"/>
    <s v="Medium"/>
    <x v="493"/>
    <n v="224"/>
    <n v="2"/>
    <n v="2999.9632396449706"/>
    <n v="296"/>
    <n v="1038"/>
    <m/>
    <m/>
    <n v="67.961165048543691"/>
    <x v="0"/>
  </r>
  <r>
    <x v="807"/>
    <x v="4"/>
    <x v="3"/>
    <x v="14"/>
    <n v="16"/>
    <x v="794"/>
    <x v="81"/>
    <x v="1"/>
    <x v="67"/>
    <x v="81"/>
    <n v="13"/>
    <n v="4863"/>
    <n v="37292"/>
    <n v="202"/>
    <n v="2629"/>
    <n v="1314262"/>
    <n v="1609131"/>
    <n v="256329"/>
    <n v="15008079"/>
    <n v="10251"/>
    <n v="5"/>
    <n v="1.8539452860049741E-2"/>
    <n v="492"/>
    <x v="454"/>
    <s v="High"/>
    <x v="278"/>
    <n v="129"/>
    <n v="4"/>
    <n v="499.90947128185621"/>
    <n v="587"/>
    <n v="4863"/>
    <m/>
    <m/>
    <n v="37.216828478964402"/>
    <x v="0"/>
  </r>
  <r>
    <x v="808"/>
    <x v="1"/>
    <x v="2"/>
    <x v="17"/>
    <n v="9"/>
    <x v="795"/>
    <x v="114"/>
    <x v="2"/>
    <x v="82"/>
    <x v="114"/>
    <n v="5"/>
    <n v="10334"/>
    <n v="59948"/>
    <n v="183"/>
    <n v="916"/>
    <n v="4578937"/>
    <n v="1220175"/>
    <n v="446695"/>
    <n v="6245808"/>
    <n v="3754"/>
    <n v="4"/>
    <n v="1.827568015675635E-2"/>
    <n v="485"/>
    <x v="149"/>
    <s v="High"/>
    <x v="330"/>
    <n v="165"/>
    <n v="4"/>
    <n v="4998.8395196506553"/>
    <n v="540"/>
    <n v="10334"/>
    <m/>
    <m/>
    <n v="48.867313915857608"/>
    <x v="1"/>
  </r>
  <r>
    <x v="809"/>
    <x v="2"/>
    <x v="0"/>
    <x v="4"/>
    <n v="13"/>
    <x v="796"/>
    <x v="105"/>
    <x v="2"/>
    <x v="73"/>
    <x v="105"/>
    <n v="27"/>
    <n v="1963"/>
    <n v="25309"/>
    <n v="177"/>
    <n v="4776"/>
    <n v="14328453"/>
    <n v="1761616"/>
    <n v="401234"/>
    <n v="16491303"/>
    <n v="9552"/>
    <n v="5"/>
    <n v="2.3965634184942346E-2"/>
    <n v="636"/>
    <x v="202"/>
    <s v="Medium"/>
    <x v="283"/>
    <n v="184"/>
    <n v="3"/>
    <n v="3000.0948492462312"/>
    <n v="411"/>
    <n v="1963"/>
    <m/>
    <m/>
    <n v="55.016181229773466"/>
    <x v="0"/>
  </r>
  <r>
    <x v="810"/>
    <x v="1"/>
    <x v="0"/>
    <x v="16"/>
    <n v="11"/>
    <x v="77"/>
    <x v="41"/>
    <x v="1"/>
    <x v="31"/>
    <x v="41"/>
    <n v="19"/>
    <n v="3094"/>
    <n v="27263"/>
    <n v="203"/>
    <n v="3856"/>
    <n v="11567114"/>
    <n v="2026785"/>
    <n v="559577"/>
    <n v="14153476"/>
    <n v="15422"/>
    <n v="9"/>
    <n v="1.4884316828698471E-2"/>
    <n v="395"/>
    <x v="57"/>
    <s v="Medium"/>
    <x v="494"/>
    <n v="121"/>
    <n v="3"/>
    <n v="2999.7702282157675"/>
    <n v="680"/>
    <n v="3094"/>
    <m/>
    <m/>
    <n v="34.627831715210355"/>
    <x v="0"/>
  </r>
  <r>
    <x v="811"/>
    <x v="1"/>
    <x v="0"/>
    <x v="16"/>
    <n v="11"/>
    <x v="797"/>
    <x v="163"/>
    <x v="1"/>
    <x v="23"/>
    <x v="163"/>
    <n v="18"/>
    <n v="866"/>
    <n v="29275"/>
    <n v="241"/>
    <n v="4346"/>
    <n v="4346112"/>
    <n v="1578653"/>
    <n v="473754"/>
    <n v="6398519"/>
    <n v="5215"/>
    <n v="4"/>
    <n v="2.7432361142512622E-2"/>
    <n v="728"/>
    <x v="348"/>
    <s v="Low"/>
    <x v="84"/>
    <n v="212"/>
    <n v="3"/>
    <n v="1000.025770823746"/>
    <n v="318"/>
    <n v="866"/>
    <m/>
    <m/>
    <n v="64.077669902912632"/>
    <x v="0"/>
  </r>
  <r>
    <x v="812"/>
    <x v="1"/>
    <x v="2"/>
    <x v="18"/>
    <n v="8"/>
    <x v="798"/>
    <x v="87"/>
    <x v="1"/>
    <x v="2"/>
    <x v="87"/>
    <n v="7"/>
    <n v="10283"/>
    <n v="58124"/>
    <n v="183"/>
    <n v="1279"/>
    <n v="3836395"/>
    <n v="2149492"/>
    <n v="710742"/>
    <n v="6696629"/>
    <n v="2301"/>
    <n v="8"/>
    <n v="1.6994498455045595E-2"/>
    <n v="451"/>
    <x v="455"/>
    <s v="Medium"/>
    <x v="495"/>
    <n v="141"/>
    <n v="3"/>
    <n v="2999.5269741985926"/>
    <n v="586"/>
    <n v="10283"/>
    <m/>
    <m/>
    <n v="41.100323624595468"/>
    <x v="1"/>
  </r>
  <r>
    <x v="813"/>
    <x v="4"/>
    <x v="0"/>
    <x v="1"/>
    <n v="17"/>
    <x v="799"/>
    <x v="31"/>
    <x v="2"/>
    <x v="38"/>
    <x v="31"/>
    <n v="36"/>
    <n v="1729"/>
    <n v="22855"/>
    <n v="162"/>
    <n v="5848"/>
    <n v="29238245"/>
    <n v="2411048"/>
    <n v="523534"/>
    <n v="32172827"/>
    <n v="17542"/>
    <n v="9"/>
    <n v="2.7432361142512622E-2"/>
    <n v="728"/>
    <x v="456"/>
    <s v="High"/>
    <x v="207"/>
    <n v="238"/>
    <n v="4"/>
    <n v="4999.6998974008211"/>
    <n v="298"/>
    <n v="1729"/>
    <m/>
    <m/>
    <n v="72.491909385113274"/>
    <x v="0"/>
  </r>
  <r>
    <x v="814"/>
    <x v="3"/>
    <x v="1"/>
    <x v="7"/>
    <n v="12"/>
    <x v="800"/>
    <x v="63"/>
    <x v="2"/>
    <x v="155"/>
    <x v="63"/>
    <n v="16"/>
    <n v="1068"/>
    <n v="29008"/>
    <n v="97"/>
    <n v="1558"/>
    <n v="7787743"/>
    <n v="310788"/>
    <n v="311377"/>
    <n v="8409908"/>
    <n v="7164"/>
    <n v="3"/>
    <n v="2.0536589042128271E-2"/>
    <n v="545"/>
    <x v="200"/>
    <s v="High"/>
    <x v="496"/>
    <n v="160"/>
    <n v="2"/>
    <n v="4998.5513478819003"/>
    <n v="485"/>
    <n v="1068"/>
    <m/>
    <m/>
    <n v="47.249190938511326"/>
    <x v="0"/>
  </r>
  <r>
    <x v="815"/>
    <x v="2"/>
    <x v="2"/>
    <x v="6"/>
    <n v="7"/>
    <x v="801"/>
    <x v="148"/>
    <x v="0"/>
    <x v="1"/>
    <x v="148"/>
    <n v="3"/>
    <n v="9218"/>
    <n v="65464"/>
    <n v="108"/>
    <n v="324"/>
    <n v="97210"/>
    <n v="914528"/>
    <n v="708523"/>
    <n v="259515"/>
    <n v="1328"/>
    <n v="5"/>
    <n v="1.2397317054789359E-2"/>
    <n v="329"/>
    <x v="200"/>
    <s v="Medium"/>
    <x v="462"/>
    <n v="101"/>
    <n v="2"/>
    <n v="300.03086419753089"/>
    <n v="697"/>
    <n v="9218"/>
    <m/>
    <m/>
    <n v="28.155339805825243"/>
    <x v="1"/>
  </r>
  <r>
    <x v="816"/>
    <x v="0"/>
    <x v="0"/>
    <x v="9"/>
    <n v="1"/>
    <x v="802"/>
    <x v="167"/>
    <x v="2"/>
    <x v="136"/>
    <x v="167"/>
    <n v="1"/>
    <n v="10156"/>
    <n v="77383"/>
    <n v="183"/>
    <n v="183"/>
    <n v="18315"/>
    <n v="1853652"/>
    <n v="592605"/>
    <n v="2629407"/>
    <n v="695"/>
    <n v="7"/>
    <n v="1.2849498831863742E-2"/>
    <n v="341"/>
    <x v="151"/>
    <s v="Low"/>
    <x v="127"/>
    <n v="114"/>
    <n v="5"/>
    <n v="100.08196721311475"/>
    <n v="691"/>
    <n v="10156"/>
    <m/>
    <m/>
    <n v="32.362459546925564"/>
    <x v="1"/>
  </r>
  <r>
    <x v="817"/>
    <x v="2"/>
    <x v="1"/>
    <x v="1"/>
    <n v="17"/>
    <x v="803"/>
    <x v="186"/>
    <x v="1"/>
    <x v="153"/>
    <x v="186"/>
    <n v="112"/>
    <n v="209"/>
    <n v="6213"/>
    <n v="299"/>
    <n v="33521"/>
    <n v="33521202"/>
    <n v="1688114"/>
    <n v="47018"/>
    <n v="35679496"/>
    <n v="80450"/>
    <n v="5"/>
    <n v="3.5571633129851531E-2"/>
    <n v="944"/>
    <x v="457"/>
    <s v="Low"/>
    <x v="35"/>
    <n v="262"/>
    <n v="2"/>
    <n v="1000.0060260732079"/>
    <n v="161"/>
    <n v="209"/>
    <m/>
    <m/>
    <n v="80.258899676375407"/>
    <x v="0"/>
  </r>
  <r>
    <x v="818"/>
    <x v="1"/>
    <x v="3"/>
    <x v="0"/>
    <n v="15"/>
    <x v="804"/>
    <x v="106"/>
    <x v="2"/>
    <x v="80"/>
    <x v="106"/>
    <n v="19"/>
    <n v="3149"/>
    <n v="36332"/>
    <n v="208"/>
    <n v="3957"/>
    <n v="1978740"/>
    <n v="302761"/>
    <n v="585714"/>
    <n v="23400723"/>
    <n v="11476"/>
    <n v="9"/>
    <n v="2.1290225337252243E-2"/>
    <n v="565"/>
    <x v="458"/>
    <s v="High"/>
    <x v="497"/>
    <n v="182"/>
    <n v="1"/>
    <n v="500.06065200909779"/>
    <n v="470"/>
    <n v="3149"/>
    <m/>
    <m/>
    <n v="54.368932038834949"/>
    <x v="0"/>
  </r>
  <r>
    <x v="819"/>
    <x v="2"/>
    <x v="1"/>
    <x v="10"/>
    <n v="19"/>
    <x v="805"/>
    <x v="74"/>
    <x v="1"/>
    <x v="7"/>
    <x v="74"/>
    <n v="26"/>
    <n v="2054"/>
    <n v="28426"/>
    <n v="308"/>
    <n v="8007"/>
    <n v="24019788"/>
    <n v="897343"/>
    <n v="165654"/>
    <n v="25082785"/>
    <n v="12009"/>
    <n v="2"/>
    <n v="3.037154269349612E-2"/>
    <n v="806"/>
    <x v="459"/>
    <s v="Medium"/>
    <x v="212"/>
    <n v="233"/>
    <n v="3"/>
    <n v="2999.8486324466094"/>
    <n v="308"/>
    <n v="2054"/>
    <m/>
    <m/>
    <n v="70.873786407766985"/>
    <x v="0"/>
  </r>
  <r>
    <x v="820"/>
    <x v="2"/>
    <x v="2"/>
    <x v="12"/>
    <n v="10"/>
    <x v="806"/>
    <x v="133"/>
    <x v="1"/>
    <x v="29"/>
    <x v="133"/>
    <n v="21"/>
    <n v="2739"/>
    <n v="17837"/>
    <n v="89"/>
    <n v="1861"/>
    <n v="1861204"/>
    <n v="602049"/>
    <n v="570476"/>
    <n v="3033729"/>
    <n v="2233"/>
    <n v="4"/>
    <n v="1.5788680382847239E-2"/>
    <n v="419"/>
    <x v="436"/>
    <s v="Low"/>
    <x v="114"/>
    <n v="148"/>
    <n v="4"/>
    <n v="1000.1096184846856"/>
    <n v="600"/>
    <n v="2739"/>
    <m/>
    <m/>
    <n v="43.36569579288026"/>
    <x v="0"/>
  </r>
  <r>
    <x v="821"/>
    <x v="2"/>
    <x v="3"/>
    <x v="1"/>
    <n v="17"/>
    <x v="466"/>
    <x v="128"/>
    <x v="2"/>
    <x v="86"/>
    <x v="128"/>
    <n v="33"/>
    <n v="2117"/>
    <n v="27175"/>
    <n v="317"/>
    <n v="10462"/>
    <n v="31386023"/>
    <n v="1099557"/>
    <n v="290174"/>
    <n v="32775755"/>
    <n v="14646"/>
    <n v="2"/>
    <n v="2.7281633883487828E-2"/>
    <n v="724"/>
    <x v="33"/>
    <s v="Medium"/>
    <x v="236"/>
    <n v="216"/>
    <n v="4"/>
    <n v="3000.0021984324221"/>
    <n v="343"/>
    <n v="2117"/>
    <m/>
    <m/>
    <n v="65.372168284789637"/>
    <x v="0"/>
  </r>
  <r>
    <x v="822"/>
    <x v="4"/>
    <x v="2"/>
    <x v="6"/>
    <n v="7"/>
    <x v="807"/>
    <x v="62"/>
    <x v="1"/>
    <x v="143"/>
    <x v="62"/>
    <n v="8"/>
    <n v="6770"/>
    <n v="37561"/>
    <n v="94"/>
    <n v="749"/>
    <n v="224725"/>
    <n v="109853"/>
    <n v="55441"/>
    <n v="2412544"/>
    <n v="1048"/>
    <n v="1"/>
    <n v="1.3829226015524908E-2"/>
    <n v="367"/>
    <x v="175"/>
    <s v="Medium"/>
    <x v="286"/>
    <n v="110"/>
    <n v="1"/>
    <n v="300.03337783711618"/>
    <n v="660"/>
    <n v="6770"/>
    <m/>
    <m/>
    <n v="31.067961165048541"/>
    <x v="1"/>
  </r>
  <r>
    <x v="823"/>
    <x v="0"/>
    <x v="0"/>
    <x v="2"/>
    <n v="14"/>
    <x v="808"/>
    <x v="95"/>
    <x v="1"/>
    <x v="31"/>
    <x v="95"/>
    <n v="15"/>
    <n v="4360"/>
    <n v="50142"/>
    <n v="182"/>
    <n v="2736"/>
    <n v="8206709"/>
    <n v="1800634"/>
    <n v="379376"/>
    <n v="10386719"/>
    <n v="4376"/>
    <n v="5"/>
    <n v="2.5548270404702689E-2"/>
    <n v="678"/>
    <x v="435"/>
    <s v="Medium"/>
    <x v="465"/>
    <n v="194"/>
    <n v="4"/>
    <n v="2999.5281432748538"/>
    <n v="394"/>
    <n v="4360"/>
    <m/>
    <m/>
    <n v="58.252427184466015"/>
    <x v="0"/>
  </r>
  <r>
    <x v="824"/>
    <x v="3"/>
    <x v="2"/>
    <x v="15"/>
    <n v="2"/>
    <x v="809"/>
    <x v="133"/>
    <x v="0"/>
    <x v="138"/>
    <x v="133"/>
    <n v="2"/>
    <n v="7554"/>
    <n v="47496"/>
    <n v="191"/>
    <n v="382"/>
    <n v="1147058"/>
    <n v="1499742"/>
    <n v="789459"/>
    <n v="343626"/>
    <n v="1223"/>
    <n v="7"/>
    <n v="5.539226769161203E-3"/>
    <n v="147"/>
    <x v="210"/>
    <s v="Medium"/>
    <x v="491"/>
    <n v="53"/>
    <n v="5"/>
    <n v="3002.7696335078535"/>
    <n v="853"/>
    <n v="7554"/>
    <m/>
    <m/>
    <n v="12.621359223300971"/>
    <x v="1"/>
  </r>
  <r>
    <x v="825"/>
    <x v="0"/>
    <x v="0"/>
    <x v="9"/>
    <n v="1"/>
    <x v="810"/>
    <x v="97"/>
    <x v="2"/>
    <x v="122"/>
    <x v="97"/>
    <n v="1"/>
    <n v="18646"/>
    <n v="93824"/>
    <n v="61"/>
    <n v="61"/>
    <n v="182224"/>
    <n v="43532"/>
    <n v="749994"/>
    <n v="1367538"/>
    <n v="133"/>
    <n v="6"/>
    <n v="8.7044992086818904E-3"/>
    <n v="231"/>
    <x v="137"/>
    <s v="Medium"/>
    <x v="403"/>
    <n v="96"/>
    <n v="5"/>
    <n v="2987.2786885245901"/>
    <n v="739"/>
    <n v="18646"/>
    <m/>
    <m/>
    <n v="26.537216828478964"/>
    <x v="1"/>
  </r>
  <r>
    <x v="826"/>
    <x v="4"/>
    <x v="2"/>
    <x v="6"/>
    <n v="7"/>
    <x v="811"/>
    <x v="40"/>
    <x v="1"/>
    <x v="57"/>
    <x v="40"/>
    <n v="5"/>
    <n v="9966"/>
    <n v="57692"/>
    <n v="79"/>
    <n v="395"/>
    <n v="1183996"/>
    <n v="754199"/>
    <n v="478672"/>
    <n v="2416867"/>
    <n v="1026"/>
    <n v="6"/>
    <n v="1.7069862084557991E-2"/>
    <n v="453"/>
    <x v="89"/>
    <s v="Medium"/>
    <x v="64"/>
    <n v="138"/>
    <n v="5"/>
    <n v="2997.4582278481012"/>
    <n v="582"/>
    <n v="9966"/>
    <m/>
    <m/>
    <n v="40.129449838187703"/>
    <x v="1"/>
  </r>
  <r>
    <x v="827"/>
    <x v="1"/>
    <x v="0"/>
    <x v="11"/>
    <n v="3"/>
    <x v="812"/>
    <x v="31"/>
    <x v="1"/>
    <x v="145"/>
    <x v="31"/>
    <n v="3"/>
    <n v="6539"/>
    <n v="42683"/>
    <n v="156"/>
    <n v="469"/>
    <n v="468681"/>
    <n v="312299"/>
    <n v="81817"/>
    <n v="862797"/>
    <n v="1452"/>
    <n v="1"/>
    <n v="7.9131810988017186E-3"/>
    <n v="210"/>
    <x v="380"/>
    <s v="Low"/>
    <x v="199"/>
    <n v="83"/>
    <n v="4"/>
    <n v="999.31982942430704"/>
    <n v="812"/>
    <n v="6539"/>
    <m/>
    <m/>
    <n v="22.330097087378643"/>
    <x v="1"/>
  </r>
  <r>
    <x v="828"/>
    <x v="2"/>
    <x v="1"/>
    <x v="13"/>
    <n v="6"/>
    <x v="813"/>
    <x v="50"/>
    <x v="2"/>
    <x v="123"/>
    <x v="50"/>
    <n v="7"/>
    <n v="10604"/>
    <n v="53294"/>
    <n v="252"/>
    <n v="1765"/>
    <n v="1765032"/>
    <n v="640819"/>
    <n v="27080"/>
    <n v="2676651"/>
    <n v="4236"/>
    <n v="2"/>
    <n v="1.7861180194438164E-2"/>
    <n v="474"/>
    <x v="194"/>
    <s v="Low"/>
    <x v="123"/>
    <n v="147"/>
    <n v="3"/>
    <n v="1000.0181303116148"/>
    <n v="542"/>
    <n v="10604"/>
    <m/>
    <m/>
    <n v="43.042071197411005"/>
    <x v="1"/>
  </r>
  <r>
    <x v="829"/>
    <x v="4"/>
    <x v="0"/>
    <x v="8"/>
    <n v="4"/>
    <x v="814"/>
    <x v="34"/>
    <x v="2"/>
    <x v="109"/>
    <x v="34"/>
    <n v="5"/>
    <n v="7263"/>
    <n v="64788"/>
    <n v="158"/>
    <n v="791"/>
    <n v="2374099"/>
    <n v="297055"/>
    <n v="102751"/>
    <n v="2773905"/>
    <n v="1187"/>
    <n v="1"/>
    <n v="7.1218629889215467E-3"/>
    <n v="189"/>
    <x v="460"/>
    <s v="Medium"/>
    <x v="152"/>
    <n v="79"/>
    <n v="3"/>
    <n v="3001.3893805309735"/>
    <n v="786"/>
    <n v="7263"/>
    <m/>
    <m/>
    <n v="21.035598705501616"/>
    <x v="1"/>
  </r>
  <r>
    <x v="830"/>
    <x v="4"/>
    <x v="3"/>
    <x v="1"/>
    <n v="17"/>
    <x v="815"/>
    <x v="14"/>
    <x v="1"/>
    <x v="76"/>
    <x v="14"/>
    <n v="48"/>
    <n v="130"/>
    <n v="15816"/>
    <n v="251"/>
    <n v="12065"/>
    <n v="60322777"/>
    <n v="2432565"/>
    <n v="1312514"/>
    <n v="64067855"/>
    <n v="48258"/>
    <n v="9"/>
    <n v="2.6716406662144847E-2"/>
    <n v="709"/>
    <x v="461"/>
    <s v="High"/>
    <x v="498"/>
    <n v="211"/>
    <n v="1"/>
    <n v="4999.8157480314958"/>
    <n v="344"/>
    <n v="130"/>
    <m/>
    <m/>
    <n v="63.754045307443363"/>
    <x v="0"/>
  </r>
  <r>
    <x v="831"/>
    <x v="1"/>
    <x v="0"/>
    <x v="7"/>
    <n v="12"/>
    <x v="522"/>
    <x v="81"/>
    <x v="0"/>
    <x v="115"/>
    <x v="81"/>
    <n v="11"/>
    <n v="3881"/>
    <n v="34193"/>
    <n v="187"/>
    <n v="2062"/>
    <n v="6186954"/>
    <n v="502292"/>
    <n v="162169"/>
    <n v="6851416"/>
    <n v="6805"/>
    <n v="2"/>
    <n v="1.4846635013942271E-2"/>
    <n v="394"/>
    <x v="417"/>
    <s v="Medium"/>
    <x v="22"/>
    <n v="112"/>
    <n v="1"/>
    <n v="3000.4626576139672"/>
    <n v="650"/>
    <n v="3881"/>
    <m/>
    <m/>
    <n v="31.715210355987054"/>
    <x v="0"/>
  </r>
  <r>
    <x v="832"/>
    <x v="4"/>
    <x v="0"/>
    <x v="16"/>
    <n v="11"/>
    <x v="816"/>
    <x v="12"/>
    <x v="2"/>
    <x v="83"/>
    <x v="12"/>
    <n v="32"/>
    <n v="1047"/>
    <n v="16041"/>
    <n v="77"/>
    <n v="2477"/>
    <n v="743160"/>
    <n v="721433"/>
    <n v="548116"/>
    <n v="8701149"/>
    <n v="8670"/>
    <n v="5"/>
    <n v="2.2985907001281183E-2"/>
    <n v="610"/>
    <x v="462"/>
    <s v="Medium"/>
    <x v="499"/>
    <n v="193"/>
    <n v="2"/>
    <n v="300.02422285022203"/>
    <n v="445"/>
    <n v="1047"/>
    <m/>
    <m/>
    <n v="57.928802588996767"/>
    <x v="0"/>
  </r>
  <r>
    <x v="833"/>
    <x v="0"/>
    <x v="0"/>
    <x v="14"/>
    <n v="16"/>
    <x v="817"/>
    <x v="3"/>
    <x v="0"/>
    <x v="50"/>
    <x v="3"/>
    <n v="20"/>
    <n v="649"/>
    <n v="26372"/>
    <n v="307"/>
    <n v="6145"/>
    <n v="6144626"/>
    <n v="3575215"/>
    <n v="557138"/>
    <n v="1027698"/>
    <n v="17204"/>
    <n v="6"/>
    <n v="2.6151179440801867E-2"/>
    <n v="694"/>
    <x v="463"/>
    <s v="Low"/>
    <x v="500"/>
    <n v="212"/>
    <n v="5"/>
    <n v="999.93913751017089"/>
    <n v="347"/>
    <n v="649"/>
    <m/>
    <m/>
    <n v="64.077669902912632"/>
    <x v="0"/>
  </r>
  <r>
    <x v="834"/>
    <x v="0"/>
    <x v="2"/>
    <x v="1"/>
    <n v="17"/>
    <x v="818"/>
    <x v="149"/>
    <x v="0"/>
    <x v="67"/>
    <x v="149"/>
    <n v="23"/>
    <n v="537"/>
    <n v="22541"/>
    <n v="119"/>
    <n v="2744"/>
    <n v="13717568"/>
    <n v="1627436"/>
    <n v="1037661"/>
    <n v="16382665"/>
    <n v="9327"/>
    <n v="8"/>
    <n v="2.9241088250810159E-2"/>
    <n v="776"/>
    <x v="237"/>
    <s v="High"/>
    <x v="501"/>
    <n v="240"/>
    <n v="5"/>
    <n v="4999.1137026239066"/>
    <n v="290"/>
    <n v="537"/>
    <m/>
    <m/>
    <n v="73.139158576051784"/>
    <x v="0"/>
  </r>
  <r>
    <x v="835"/>
    <x v="0"/>
    <x v="2"/>
    <x v="7"/>
    <n v="12"/>
    <x v="819"/>
    <x v="94"/>
    <x v="2"/>
    <x v="132"/>
    <x v="94"/>
    <n v="12"/>
    <n v="9902"/>
    <n v="52747"/>
    <n v="149"/>
    <n v="1783"/>
    <n v="891695"/>
    <n v="166441"/>
    <n v="122589"/>
    <n v="920598"/>
    <n v="5706"/>
    <n v="1"/>
    <n v="1.6014771271384429E-2"/>
    <n v="425"/>
    <x v="426"/>
    <s v="High"/>
    <x v="42"/>
    <n v="127"/>
    <n v="3"/>
    <n v="500.10936623667976"/>
    <n v="605"/>
    <n v="9902"/>
    <m/>
    <m/>
    <n v="36.569579288025892"/>
    <x v="1"/>
  </r>
  <r>
    <x v="836"/>
    <x v="0"/>
    <x v="3"/>
    <x v="17"/>
    <n v="9"/>
    <x v="820"/>
    <x v="157"/>
    <x v="1"/>
    <x v="105"/>
    <x v="157"/>
    <n v="16"/>
    <n v="1120"/>
    <n v="28052"/>
    <n v="259"/>
    <n v="4150"/>
    <n v="414952"/>
    <n v="484495"/>
    <n v="62909"/>
    <n v="4696925"/>
    <n v="12448"/>
    <n v="1"/>
    <n v="1.96322254879795E-2"/>
    <n v="521"/>
    <x v="26"/>
    <s v="Low"/>
    <x v="502"/>
    <n v="153"/>
    <n v="1"/>
    <n v="99.988433734939761"/>
    <n v="517"/>
    <n v="1120"/>
    <m/>
    <m/>
    <n v="44.983818770226534"/>
    <x v="0"/>
  </r>
  <r>
    <x v="837"/>
    <x v="1"/>
    <x v="1"/>
    <x v="13"/>
    <n v="6"/>
    <x v="821"/>
    <x v="117"/>
    <x v="1"/>
    <x v="71"/>
    <x v="117"/>
    <n v="8"/>
    <n v="1029"/>
    <n v="34659"/>
    <n v="88"/>
    <n v="702"/>
    <n v="702247"/>
    <n v="825818"/>
    <n v="985692"/>
    <n v="2513757"/>
    <n v="772"/>
    <n v="7"/>
    <n v="2.0009043635541488E-2"/>
    <n v="531"/>
    <x v="464"/>
    <s v="Low"/>
    <x v="503"/>
    <n v="183"/>
    <n v="3"/>
    <n v="1000.3518518518518"/>
    <n v="483"/>
    <n v="1029"/>
    <m/>
    <m/>
    <n v="54.692556634304211"/>
    <x v="0"/>
  </r>
  <r>
    <x v="838"/>
    <x v="3"/>
    <x v="0"/>
    <x v="0"/>
    <n v="15"/>
    <x v="822"/>
    <x v="123"/>
    <x v="2"/>
    <x v="102"/>
    <x v="123"/>
    <n v="24"/>
    <n v="853"/>
    <n v="21579"/>
    <n v="269"/>
    <n v="6449"/>
    <n v="6449449"/>
    <n v="1329271"/>
    <n v="550733"/>
    <n v="8329454"/>
    <n v="7739"/>
    <n v="4"/>
    <n v="1.9820634561760496E-2"/>
    <n v="526"/>
    <x v="358"/>
    <s v="Low"/>
    <x v="273"/>
    <n v="153"/>
    <n v="2"/>
    <n v="1000.0696231973949"/>
    <n v="521"/>
    <n v="853"/>
    <m/>
    <m/>
    <n v="44.983818770226534"/>
    <x v="0"/>
  </r>
  <r>
    <x v="839"/>
    <x v="4"/>
    <x v="0"/>
    <x v="12"/>
    <n v="10"/>
    <x v="823"/>
    <x v="135"/>
    <x v="1"/>
    <x v="66"/>
    <x v="135"/>
    <n v="9"/>
    <n v="7541"/>
    <n v="42341"/>
    <n v="281"/>
    <n v="2529"/>
    <n v="2528834"/>
    <n v="3227137"/>
    <n v="671865"/>
    <n v="6427836"/>
    <n v="11632"/>
    <n v="9"/>
    <n v="1.4771271384429874E-2"/>
    <n v="392"/>
    <x v="168"/>
    <s v="Low"/>
    <x v="22"/>
    <n v="134"/>
    <n v="3"/>
    <n v="999.93436140767096"/>
    <n v="650"/>
    <n v="7541"/>
    <m/>
    <m/>
    <n v="38.834951456310677"/>
    <x v="1"/>
  </r>
  <r>
    <x v="840"/>
    <x v="2"/>
    <x v="3"/>
    <x v="16"/>
    <n v="11"/>
    <x v="824"/>
    <x v="43"/>
    <x v="0"/>
    <x v="92"/>
    <x v="43"/>
    <n v="9"/>
    <n v="6074"/>
    <n v="59462"/>
    <n v="180"/>
    <n v="1617"/>
    <n v="484993"/>
    <n v="1584805"/>
    <n v="876955"/>
    <n v="7311689"/>
    <n v="7436"/>
    <n v="7"/>
    <n v="1.6391589418946417E-2"/>
    <n v="435"/>
    <x v="214"/>
    <s v="Medium"/>
    <x v="50"/>
    <n v="142"/>
    <n v="1"/>
    <n v="299.93382807668524"/>
    <n v="569"/>
    <n v="6074"/>
    <m/>
    <m/>
    <n v="41.42394822006473"/>
    <x v="1"/>
  </r>
  <r>
    <x v="841"/>
    <x v="0"/>
    <x v="3"/>
    <x v="9"/>
    <n v="1"/>
    <x v="825"/>
    <x v="65"/>
    <x v="0"/>
    <x v="74"/>
    <x v="65"/>
    <n v="0"/>
    <n v="9587"/>
    <n v="49041"/>
    <n v="167"/>
    <n v="0"/>
    <n v="0"/>
    <n v="249064"/>
    <n v="585487"/>
    <n v="3076127"/>
    <n v="0"/>
    <n v="9"/>
    <n v="7.0464993594091495E-3"/>
    <n v="187"/>
    <x v="436"/>
    <s v="Medium"/>
    <x v="504"/>
    <n v="63"/>
    <n v="2"/>
    <n v="0"/>
    <n v="820"/>
    <n v="9587"/>
    <m/>
    <m/>
    <n v="15.857605177993527"/>
    <x v="1"/>
  </r>
  <r>
    <x v="842"/>
    <x v="4"/>
    <x v="2"/>
    <x v="10"/>
    <n v="19"/>
    <x v="826"/>
    <x v="99"/>
    <x v="1"/>
    <x v="157"/>
    <x v="99"/>
    <n v="127"/>
    <n v="391"/>
    <n v="5000"/>
    <n v="271"/>
    <n v="34371"/>
    <n v="34371488"/>
    <n v="4318991"/>
    <n v="528846"/>
    <n v="39219325"/>
    <n v="137485"/>
    <n v="9"/>
    <n v="3.285854246740523E-2"/>
    <n v="872"/>
    <x v="465"/>
    <s v="Low"/>
    <x v="505"/>
    <n v="243"/>
    <n v="2"/>
    <n v="1000.0141980157691"/>
    <n v="227"/>
    <n v="391"/>
    <m/>
    <m/>
    <n v="74.110032362459549"/>
    <x v="0"/>
  </r>
  <r>
    <x v="843"/>
    <x v="0"/>
    <x v="1"/>
    <x v="1"/>
    <n v="17"/>
    <x v="827"/>
    <x v="62"/>
    <x v="0"/>
    <x v="56"/>
    <x v="62"/>
    <n v="132"/>
    <n v="386"/>
    <n v="5000"/>
    <n v="320"/>
    <n v="42294"/>
    <n v="211470245"/>
    <n v="803237"/>
    <n v="171273"/>
    <n v="212444755"/>
    <n v="118423"/>
    <n v="2"/>
    <n v="2.667872484738865E-2"/>
    <n v="708"/>
    <x v="452"/>
    <s v="High"/>
    <x v="506"/>
    <n v="220"/>
    <n v="2"/>
    <n v="5000.0057927838461"/>
    <n v="341"/>
    <n v="386"/>
    <m/>
    <m/>
    <n v="66.666666666666657"/>
    <x v="0"/>
  </r>
  <r>
    <x v="844"/>
    <x v="2"/>
    <x v="1"/>
    <x v="0"/>
    <n v="15"/>
    <x v="828"/>
    <x v="117"/>
    <x v="0"/>
    <x v="133"/>
    <x v="117"/>
    <n v="15"/>
    <n v="3774"/>
    <n v="41080"/>
    <n v="118"/>
    <n v="1776"/>
    <n v="1775809"/>
    <n v="998736"/>
    <n v="663785"/>
    <n v="3438331"/>
    <n v="2130"/>
    <n v="8"/>
    <n v="3.09367699148391E-2"/>
    <n v="821"/>
    <x v="466"/>
    <s v="Low"/>
    <x v="507"/>
    <n v="242"/>
    <n v="2"/>
    <n v="999.89245495495493"/>
    <n v="225"/>
    <n v="3774"/>
    <m/>
    <m/>
    <n v="73.786407766990294"/>
    <x v="0"/>
  </r>
  <r>
    <x v="845"/>
    <x v="1"/>
    <x v="1"/>
    <x v="3"/>
    <n v="18"/>
    <x v="829"/>
    <x v="79"/>
    <x v="1"/>
    <x v="127"/>
    <x v="79"/>
    <n v="170"/>
    <n v="269"/>
    <n v="5000"/>
    <n v="294"/>
    <n v="49951"/>
    <n v="249756296"/>
    <n v="343235"/>
    <n v="319239"/>
    <n v="253507884"/>
    <n v="114887"/>
    <n v="6"/>
    <n v="2.9391815509834954E-2"/>
    <n v="780"/>
    <x v="437"/>
    <s v="High"/>
    <x v="508"/>
    <n v="241"/>
    <n v="3"/>
    <n v="5000.0259454265179"/>
    <n v="282"/>
    <n v="269"/>
    <m/>
    <m/>
    <n v="73.462783171521039"/>
    <x v="0"/>
  </r>
  <r>
    <x v="846"/>
    <x v="1"/>
    <x v="3"/>
    <x v="11"/>
    <n v="3"/>
    <x v="830"/>
    <x v="58"/>
    <x v="1"/>
    <x v="3"/>
    <x v="58"/>
    <n v="3"/>
    <n v="9525"/>
    <n v="76713"/>
    <n v="67"/>
    <n v="202"/>
    <n v="605658"/>
    <n v="303145"/>
    <n v="25854"/>
    <n v="1167342"/>
    <n v="545"/>
    <n v="3"/>
    <n v="4.182681437938051E-3"/>
    <n v="111"/>
    <x v="222"/>
    <s v="Medium"/>
    <x v="509"/>
    <n v="54"/>
    <n v="2"/>
    <n v="2998.3069306930693"/>
    <n v="912"/>
    <n v="9525"/>
    <m/>
    <m/>
    <n v="12.944983818770226"/>
    <x v="1"/>
  </r>
  <r>
    <x v="847"/>
    <x v="2"/>
    <x v="1"/>
    <x v="7"/>
    <n v="12"/>
    <x v="831"/>
    <x v="112"/>
    <x v="0"/>
    <x v="25"/>
    <x v="112"/>
    <n v="46"/>
    <n v="680"/>
    <n v="9735"/>
    <n v="224"/>
    <n v="10296"/>
    <n v="51482255"/>
    <n v="1348766"/>
    <n v="831263"/>
    <n v="53662284"/>
    <n v="17503"/>
    <n v="6"/>
    <n v="2.2119225261888614E-2"/>
    <n v="587"/>
    <x v="467"/>
    <s v="High"/>
    <x v="426"/>
    <n v="196"/>
    <n v="4"/>
    <n v="5000.2190170940175"/>
    <n v="441"/>
    <n v="680"/>
    <m/>
    <m/>
    <n v="58.899676375404532"/>
    <x v="0"/>
  </r>
  <r>
    <x v="848"/>
    <x v="1"/>
    <x v="0"/>
    <x v="13"/>
    <n v="6"/>
    <x v="832"/>
    <x v="79"/>
    <x v="0"/>
    <x v="80"/>
    <x v="79"/>
    <n v="7"/>
    <n v="4566"/>
    <n v="38141"/>
    <n v="253"/>
    <n v="1774"/>
    <n v="8869191"/>
    <n v="1090117"/>
    <n v="174875"/>
    <n v="10134183"/>
    <n v="6385"/>
    <n v="3"/>
    <n v="1.5411862235285251E-2"/>
    <n v="409"/>
    <x v="246"/>
    <s v="High"/>
    <x v="114"/>
    <n v="132"/>
    <n v="4"/>
    <n v="4999.5439684329203"/>
    <n v="600"/>
    <n v="4566"/>
    <m/>
    <m/>
    <n v="38.187702265372167"/>
    <x v="0"/>
  </r>
  <r>
    <x v="849"/>
    <x v="2"/>
    <x v="3"/>
    <x v="13"/>
    <n v="6"/>
    <x v="833"/>
    <x v="100"/>
    <x v="2"/>
    <x v="54"/>
    <x v="100"/>
    <n v="4"/>
    <n v="5080"/>
    <n v="38127"/>
    <n v="227"/>
    <n v="908"/>
    <n v="2723302"/>
    <n v="3543998"/>
    <n v="1192808"/>
    <n v="7460108"/>
    <n v="3540"/>
    <n v="10"/>
    <n v="7.9885447283141158E-3"/>
    <n v="212"/>
    <x v="44"/>
    <s v="Medium"/>
    <x v="368"/>
    <n v="67"/>
    <n v="2"/>
    <n v="2999.2312775330397"/>
    <n v="808"/>
    <n v="5080"/>
    <m/>
    <m/>
    <n v="17.15210355987055"/>
    <x v="1"/>
  </r>
  <r>
    <x v="850"/>
    <x v="4"/>
    <x v="0"/>
    <x v="10"/>
    <n v="19"/>
    <x v="834"/>
    <x v="133"/>
    <x v="0"/>
    <x v="12"/>
    <x v="133"/>
    <n v="133"/>
    <n v="143"/>
    <n v="5000"/>
    <n v="156"/>
    <n v="20762"/>
    <n v="103808887"/>
    <n v="1111906"/>
    <n v="602506"/>
    <n v="105523299"/>
    <n v="78894"/>
    <n v="6"/>
    <n v="2.6565679403120053E-2"/>
    <n v="705"/>
    <x v="468"/>
    <s v="High"/>
    <x v="479"/>
    <n v="203"/>
    <n v="1"/>
    <n v="4999.9463924477413"/>
    <n v="348"/>
    <n v="143"/>
    <m/>
    <m/>
    <n v="61.165048543689316"/>
    <x v="0"/>
  </r>
  <r>
    <x v="851"/>
    <x v="3"/>
    <x v="2"/>
    <x v="13"/>
    <n v="6"/>
    <x v="835"/>
    <x v="128"/>
    <x v="1"/>
    <x v="131"/>
    <x v="128"/>
    <n v="6"/>
    <n v="6464"/>
    <n v="53770"/>
    <n v="237"/>
    <n v="1422"/>
    <n v="710984"/>
    <n v="1651949"/>
    <n v="342557"/>
    <n v="9104346"/>
    <n v="6683"/>
    <n v="4"/>
    <n v="1.1982817092471173E-2"/>
    <n v="318"/>
    <x v="215"/>
    <s v="High"/>
    <x v="398"/>
    <n v="85"/>
    <n v="2"/>
    <n v="499.98874824191279"/>
    <n v="745"/>
    <n v="6464"/>
    <m/>
    <m/>
    <n v="22.97734627831715"/>
    <x v="1"/>
  </r>
  <r>
    <x v="852"/>
    <x v="3"/>
    <x v="2"/>
    <x v="0"/>
    <n v="15"/>
    <x v="836"/>
    <x v="171"/>
    <x v="2"/>
    <x v="40"/>
    <x v="171"/>
    <n v="54"/>
    <n v="105"/>
    <n v="10763"/>
    <n v="202"/>
    <n v="10908"/>
    <n v="32723518"/>
    <n v="1486399"/>
    <n v="344151"/>
    <n v="34554068"/>
    <n v="40359"/>
    <n v="4"/>
    <n v="2.6942497550682041E-2"/>
    <n v="715"/>
    <x v="15"/>
    <s v="Medium"/>
    <x v="83"/>
    <n v="213"/>
    <n v="1"/>
    <n v="2999.9558122478916"/>
    <n v="362"/>
    <n v="105"/>
    <m/>
    <m/>
    <n v="64.401294498381873"/>
    <x v="0"/>
  </r>
  <r>
    <x v="853"/>
    <x v="1"/>
    <x v="1"/>
    <x v="12"/>
    <n v="10"/>
    <x v="837"/>
    <x v="115"/>
    <x v="2"/>
    <x v="65"/>
    <x v="115"/>
    <n v="16"/>
    <n v="2727"/>
    <n v="21745"/>
    <n v="94"/>
    <n v="1505"/>
    <n v="7525975"/>
    <n v="943234"/>
    <n v="929212"/>
    <n v="9398421"/>
    <n v="2709"/>
    <n v="7"/>
    <n v="1.5223453161504258E-2"/>
    <n v="404"/>
    <x v="11"/>
    <s v="High"/>
    <x v="510"/>
    <n v="119"/>
    <n v="4"/>
    <n v="5000.6478405315611"/>
    <n v="623"/>
    <n v="2727"/>
    <m/>
    <m/>
    <n v="33.980582524271846"/>
    <x v="0"/>
  </r>
  <r>
    <x v="854"/>
    <x v="4"/>
    <x v="3"/>
    <x v="15"/>
    <n v="2"/>
    <x v="838"/>
    <x v="133"/>
    <x v="0"/>
    <x v="37"/>
    <x v="133"/>
    <n v="2"/>
    <n v="13489"/>
    <n v="73006"/>
    <n v="104"/>
    <n v="209"/>
    <n v="626772"/>
    <n v="279139"/>
    <n v="133955"/>
    <n v="1039866"/>
    <n v="543"/>
    <n v="2"/>
    <n v="4.7102268445248325E-3"/>
    <n v="125"/>
    <x v="339"/>
    <s v="Medium"/>
    <x v="289"/>
    <n v="55"/>
    <n v="5"/>
    <n v="2998.909090909091"/>
    <n v="889"/>
    <n v="13489"/>
    <m/>
    <m/>
    <n v="13.268608414239482"/>
    <x v="1"/>
  </r>
  <r>
    <x v="855"/>
    <x v="4"/>
    <x v="2"/>
    <x v="18"/>
    <n v="8"/>
    <x v="839"/>
    <x v="87"/>
    <x v="0"/>
    <x v="131"/>
    <x v="87"/>
    <n v="7"/>
    <n v="8829"/>
    <n v="50269"/>
    <n v="70"/>
    <n v="492"/>
    <n v="2461116"/>
    <n v="19891"/>
    <n v="138927"/>
    <n v="2798953"/>
    <n v="2116"/>
    <n v="2"/>
    <n v="1.6655362122239808E-2"/>
    <n v="442"/>
    <x v="451"/>
    <s v="High"/>
    <x v="114"/>
    <n v="126"/>
    <n v="4"/>
    <n v="5002.2682926829266"/>
    <n v="600"/>
    <n v="8829"/>
    <m/>
    <m/>
    <n v="36.245954692556637"/>
    <x v="1"/>
  </r>
  <r>
    <x v="856"/>
    <x v="3"/>
    <x v="1"/>
    <x v="13"/>
    <n v="6"/>
    <x v="840"/>
    <x v="133"/>
    <x v="0"/>
    <x v="17"/>
    <x v="133"/>
    <n v="6"/>
    <n v="12682"/>
    <n v="64513"/>
    <n v="142"/>
    <n v="853"/>
    <n v="2557684"/>
    <n v="720807"/>
    <n v="276402"/>
    <n v="3554892"/>
    <n v="3239"/>
    <n v="3"/>
    <n v="1.0437862687467029E-2"/>
    <n v="277"/>
    <x v="443"/>
    <s v="Medium"/>
    <x v="203"/>
    <n v="97"/>
    <n v="3"/>
    <n v="2998.4572098475969"/>
    <n v="737"/>
    <n v="12682"/>
    <m/>
    <m/>
    <n v="26.860841423948216"/>
    <x v="1"/>
  </r>
  <r>
    <x v="857"/>
    <x v="4"/>
    <x v="0"/>
    <x v="4"/>
    <n v="13"/>
    <x v="841"/>
    <x v="119"/>
    <x v="0"/>
    <x v="134"/>
    <x v="119"/>
    <n v="28"/>
    <n v="891"/>
    <n v="16354"/>
    <n v="209"/>
    <n v="5859"/>
    <n v="17578337"/>
    <n v="233174"/>
    <n v="104928"/>
    <n v="17916439"/>
    <n v="20508"/>
    <n v="1"/>
    <n v="1.8916271007611726E-2"/>
    <n v="502"/>
    <x v="370"/>
    <s v="Medium"/>
    <x v="8"/>
    <n v="162"/>
    <n v="2"/>
    <n v="3000.2281959378734"/>
    <n v="522"/>
    <n v="891"/>
    <m/>
    <m/>
    <n v="47.896440129449836"/>
    <x v="0"/>
  </r>
  <r>
    <x v="858"/>
    <x v="2"/>
    <x v="0"/>
    <x v="18"/>
    <n v="8"/>
    <x v="842"/>
    <x v="148"/>
    <x v="1"/>
    <x v="115"/>
    <x v="148"/>
    <n v="4"/>
    <n v="10765"/>
    <n v="69939"/>
    <n v="112"/>
    <n v="446"/>
    <n v="1339403"/>
    <n v="1290692"/>
    <n v="859142"/>
    <n v="3489237"/>
    <n v="2009"/>
    <n v="6"/>
    <n v="1.1266862612103398E-2"/>
    <n v="299"/>
    <x v="53"/>
    <s v="Medium"/>
    <x v="511"/>
    <n v="87"/>
    <n v="4"/>
    <n v="3003.1457399103138"/>
    <n v="771"/>
    <n v="10765"/>
    <m/>
    <m/>
    <n v="23.624595469255663"/>
    <x v="1"/>
  </r>
  <r>
    <x v="859"/>
    <x v="1"/>
    <x v="0"/>
    <x v="14"/>
    <n v="16"/>
    <x v="843"/>
    <x v="120"/>
    <x v="2"/>
    <x v="2"/>
    <x v="120"/>
    <n v="27"/>
    <n v="540"/>
    <n v="23800"/>
    <n v="295"/>
    <n v="7972"/>
    <n v="23916836"/>
    <n v="417591"/>
    <n v="852642"/>
    <n v="28945387"/>
    <n v="35875"/>
    <n v="9"/>
    <n v="2.8826588288491974E-2"/>
    <n v="765"/>
    <x v="320"/>
    <s v="Medium"/>
    <x v="17"/>
    <n v="216"/>
    <n v="2"/>
    <n v="3000.1048670346213"/>
    <n v="325"/>
    <n v="540"/>
    <m/>
    <m/>
    <n v="65.372168284789637"/>
    <x v="0"/>
  </r>
  <r>
    <x v="860"/>
    <x v="2"/>
    <x v="2"/>
    <x v="13"/>
    <n v="6"/>
    <x v="844"/>
    <x v="95"/>
    <x v="0"/>
    <x v="148"/>
    <x v="95"/>
    <n v="4"/>
    <n v="12934"/>
    <n v="74147"/>
    <n v="90"/>
    <n v="361"/>
    <n v="361406"/>
    <n v="1183621"/>
    <n v="89275"/>
    <n v="2437777"/>
    <n v="505"/>
    <n v="10"/>
    <n v="1.3866907830281106E-2"/>
    <n v="368"/>
    <x v="469"/>
    <s v="Low"/>
    <x v="197"/>
    <n v="114"/>
    <n v="5"/>
    <n v="1001.1246537396122"/>
    <n v="709"/>
    <n v="12934"/>
    <m/>
    <m/>
    <n v="32.362459546925564"/>
    <x v="1"/>
  </r>
  <r>
    <x v="861"/>
    <x v="2"/>
    <x v="2"/>
    <x v="17"/>
    <n v="9"/>
    <x v="845"/>
    <x v="94"/>
    <x v="0"/>
    <x v="147"/>
    <x v="94"/>
    <n v="6"/>
    <n v="7304"/>
    <n v="42141"/>
    <n v="130"/>
    <n v="780"/>
    <n v="779772"/>
    <n v="247082"/>
    <n v="76084"/>
    <n v="1102938"/>
    <n v="2027"/>
    <n v="1"/>
    <n v="1.2359635240033161E-2"/>
    <n v="328"/>
    <x v="222"/>
    <s v="Low"/>
    <x v="294"/>
    <n v="110"/>
    <n v="4"/>
    <n v="999.70769230769235"/>
    <n v="692"/>
    <n v="7304"/>
    <m/>
    <m/>
    <n v="31.067961165048541"/>
    <x v="1"/>
  </r>
  <r>
    <x v="862"/>
    <x v="3"/>
    <x v="3"/>
    <x v="5"/>
    <n v="5"/>
    <x v="846"/>
    <x v="157"/>
    <x v="0"/>
    <x v="7"/>
    <x v="157"/>
    <n v="7"/>
    <n v="5691"/>
    <n v="36421"/>
    <n v="52"/>
    <n v="365"/>
    <n v="1093591"/>
    <n v="417692"/>
    <n v="902592"/>
    <n v="2413874"/>
    <n v="1385"/>
    <n v="8"/>
    <n v="1.4959680458210868E-2"/>
    <n v="397"/>
    <x v="202"/>
    <s v="Medium"/>
    <x v="200"/>
    <n v="136"/>
    <n v="5"/>
    <n v="2996.139726027397"/>
    <n v="624"/>
    <n v="5691"/>
    <m/>
    <m/>
    <n v="39.482200647249186"/>
    <x v="1"/>
  </r>
  <r>
    <x v="863"/>
    <x v="2"/>
    <x v="1"/>
    <x v="15"/>
    <n v="2"/>
    <x v="847"/>
    <x v="62"/>
    <x v="2"/>
    <x v="109"/>
    <x v="62"/>
    <n v="1"/>
    <n v="9910"/>
    <n v="85381"/>
    <n v="237"/>
    <n v="237"/>
    <n v="710706"/>
    <n v="41060"/>
    <n v="93137"/>
    <n v="1214442"/>
    <n v="615"/>
    <n v="1"/>
    <n v="8.8929082824628827E-3"/>
    <n v="236"/>
    <x v="303"/>
    <s v="Medium"/>
    <x v="204"/>
    <n v="83"/>
    <n v="2"/>
    <n v="2998.7594936708861"/>
    <n v="753"/>
    <n v="9910"/>
    <m/>
    <m/>
    <n v="22.330097087378643"/>
    <x v="1"/>
  </r>
  <r>
    <x v="864"/>
    <x v="4"/>
    <x v="0"/>
    <x v="14"/>
    <n v="16"/>
    <x v="848"/>
    <x v="67"/>
    <x v="2"/>
    <x v="9"/>
    <x v="67"/>
    <n v="19"/>
    <n v="492"/>
    <n v="31271"/>
    <n v="221"/>
    <n v="4194"/>
    <n v="12580944"/>
    <n v="877606"/>
    <n v="231767"/>
    <n v="13690317"/>
    <n v="5451"/>
    <n v="2"/>
    <n v="2.4003315999698547E-2"/>
    <n v="637"/>
    <x v="215"/>
    <s v="Medium"/>
    <x v="342"/>
    <n v="187"/>
    <n v="1"/>
    <n v="2999.7482117310442"/>
    <n v="395"/>
    <n v="492"/>
    <m/>
    <m/>
    <n v="55.98705501618123"/>
    <x v="0"/>
  </r>
  <r>
    <x v="865"/>
    <x v="0"/>
    <x v="2"/>
    <x v="9"/>
    <n v="1"/>
    <x v="849"/>
    <x v="42"/>
    <x v="1"/>
    <x v="31"/>
    <x v="42"/>
    <n v="2"/>
    <n v="11331"/>
    <n v="76511"/>
    <n v="234"/>
    <n v="469"/>
    <n v="140595"/>
    <n v="2673207"/>
    <n v="1417303"/>
    <n v="549646"/>
    <n v="515"/>
    <n v="10"/>
    <n v="5.9537267314793878E-3"/>
    <n v="158"/>
    <x v="386"/>
    <s v="Medium"/>
    <x v="270"/>
    <n v="54"/>
    <n v="4"/>
    <n v="299.7761194029851"/>
    <n v="840"/>
    <n v="11331"/>
    <m/>
    <m/>
    <n v="12.944983818770226"/>
    <x v="1"/>
  </r>
  <r>
    <x v="866"/>
    <x v="3"/>
    <x v="0"/>
    <x v="5"/>
    <n v="5"/>
    <x v="850"/>
    <x v="23"/>
    <x v="1"/>
    <x v="73"/>
    <x v="23"/>
    <n v="4"/>
    <n v="7356"/>
    <n v="59608"/>
    <n v="215"/>
    <n v="858"/>
    <n v="2575172"/>
    <n v="570226"/>
    <n v="121581"/>
    <n v="3266978"/>
    <n v="2918"/>
    <n v="2"/>
    <n v="1.1945135277714975E-2"/>
    <n v="317"/>
    <x v="265"/>
    <s v="Medium"/>
    <x v="474"/>
    <n v="95"/>
    <n v="2"/>
    <n v="3001.3659673659672"/>
    <n v="723"/>
    <n v="7356"/>
    <m/>
    <m/>
    <n v="26.21359223300971"/>
    <x v="1"/>
  </r>
  <r>
    <x v="867"/>
    <x v="1"/>
    <x v="1"/>
    <x v="2"/>
    <n v="14"/>
    <x v="851"/>
    <x v="45"/>
    <x v="0"/>
    <x v="54"/>
    <x v="45"/>
    <n v="14"/>
    <n v="2220"/>
    <n v="35987"/>
    <n v="177"/>
    <n v="2473"/>
    <n v="7419941"/>
    <n v="486549"/>
    <n v="101612"/>
    <n v="8008101"/>
    <n v="4204"/>
    <n v="2"/>
    <n v="2.5849724922752278E-2"/>
    <n v="686"/>
    <x v="368"/>
    <s v="Medium"/>
    <x v="442"/>
    <n v="191"/>
    <n v="2"/>
    <n v="3000.3805095026282"/>
    <n v="396"/>
    <n v="2220"/>
    <m/>
    <m/>
    <n v="57.28155339805825"/>
    <x v="0"/>
  </r>
  <r>
    <x v="868"/>
    <x v="1"/>
    <x v="3"/>
    <x v="2"/>
    <n v="14"/>
    <x v="852"/>
    <x v="118"/>
    <x v="2"/>
    <x v="127"/>
    <x v="118"/>
    <n v="87"/>
    <n v="306"/>
    <n v="5000"/>
    <n v="104"/>
    <n v="9085"/>
    <n v="45427046"/>
    <n v="1247248"/>
    <n v="468237"/>
    <n v="4714253"/>
    <n v="39975"/>
    <n v="6"/>
    <n v="2.0046725450297686E-2"/>
    <n v="532"/>
    <x v="115"/>
    <s v="High"/>
    <x v="41"/>
    <n v="147"/>
    <n v="3"/>
    <n v="5000.2252063841497"/>
    <n v="537"/>
    <n v="306"/>
    <m/>
    <m/>
    <n v="43.042071197411005"/>
    <x v="0"/>
  </r>
  <r>
    <x v="869"/>
    <x v="1"/>
    <x v="3"/>
    <x v="11"/>
    <n v="3"/>
    <x v="853"/>
    <x v="151"/>
    <x v="0"/>
    <x v="86"/>
    <x v="151"/>
    <n v="1"/>
    <n v="15534"/>
    <n v="87171"/>
    <n v="132"/>
    <n v="132"/>
    <n v="397031"/>
    <n v="1222979"/>
    <n v="532744"/>
    <n v="2152754"/>
    <n v="595"/>
    <n v="9"/>
    <n v="4.8986359183058256E-3"/>
    <n v="130"/>
    <x v="16"/>
    <s v="Medium"/>
    <x v="512"/>
    <n v="51"/>
    <n v="2"/>
    <n v="3007.810606060606"/>
    <n v="887"/>
    <n v="15534"/>
    <m/>
    <m/>
    <n v="11.974110032362459"/>
    <x v="1"/>
  </r>
  <r>
    <x v="870"/>
    <x v="2"/>
    <x v="3"/>
    <x v="15"/>
    <n v="2"/>
    <x v="854"/>
    <x v="161"/>
    <x v="2"/>
    <x v="55"/>
    <x v="161"/>
    <n v="1"/>
    <n v="13141"/>
    <n v="89838"/>
    <n v="180"/>
    <n v="180"/>
    <n v="540634"/>
    <n v="1561539"/>
    <n v="696939"/>
    <n v="2799112"/>
    <n v="288"/>
    <n v="6"/>
    <n v="7.3479538774587384E-3"/>
    <n v="195"/>
    <x v="16"/>
    <s v="Medium"/>
    <x v="364"/>
    <n v="87"/>
    <n v="3"/>
    <n v="3003.5222222222224"/>
    <n v="805"/>
    <n v="13141"/>
    <m/>
    <m/>
    <n v="23.624595469255663"/>
    <x v="1"/>
  </r>
  <r>
    <x v="871"/>
    <x v="3"/>
    <x v="1"/>
    <x v="1"/>
    <n v="17"/>
    <x v="855"/>
    <x v="33"/>
    <x v="2"/>
    <x v="54"/>
    <x v="33"/>
    <n v="145"/>
    <n v="293"/>
    <n v="5000"/>
    <n v="159"/>
    <n v="23045"/>
    <n v="69136233"/>
    <n v="1603506"/>
    <n v="1286986"/>
    <n v="72026725"/>
    <n v="99095"/>
    <n v="9"/>
    <n v="2.2609088853719195E-2"/>
    <n v="600"/>
    <x v="470"/>
    <s v="Medium"/>
    <x v="446"/>
    <n v="169"/>
    <n v="3"/>
    <n v="3000.0535040138857"/>
    <n v="459"/>
    <n v="293"/>
    <m/>
    <m/>
    <n v="50.161812297734635"/>
    <x v="0"/>
  </r>
  <r>
    <x v="872"/>
    <x v="4"/>
    <x v="1"/>
    <x v="6"/>
    <n v="7"/>
    <x v="856"/>
    <x v="48"/>
    <x v="2"/>
    <x v="32"/>
    <x v="48"/>
    <n v="3"/>
    <n v="8215"/>
    <n v="64578"/>
    <n v="82"/>
    <n v="247"/>
    <n v="246964"/>
    <n v="1299886"/>
    <n v="43130"/>
    <n v="197815"/>
    <n v="617"/>
    <n v="8"/>
    <n v="9.3074082447810683E-3"/>
    <n v="247"/>
    <x v="128"/>
    <s v="Low"/>
    <x v="247"/>
    <n v="91"/>
    <n v="3"/>
    <n v="999.85425101214571"/>
    <n v="795"/>
    <n v="8215"/>
    <m/>
    <m/>
    <n v="24.919093851132686"/>
    <x v="1"/>
  </r>
  <r>
    <x v="873"/>
    <x v="4"/>
    <x v="3"/>
    <x v="13"/>
    <n v="6"/>
    <x v="857"/>
    <x v="10"/>
    <x v="2"/>
    <x v="65"/>
    <x v="10"/>
    <n v="4"/>
    <n v="9377"/>
    <n v="67546"/>
    <n v="171"/>
    <n v="682"/>
    <n v="3410045"/>
    <n v="3021922"/>
    <n v="1335726"/>
    <n v="7767693"/>
    <n v="2659"/>
    <n v="9"/>
    <n v="9.6465445775868568E-3"/>
    <n v="256"/>
    <x v="148"/>
    <s v="High"/>
    <x v="285"/>
    <n v="72"/>
    <n v="4"/>
    <n v="5000.0659824046925"/>
    <n v="788"/>
    <n v="9377"/>
    <m/>
    <m/>
    <n v="18.770226537216828"/>
    <x v="1"/>
  </r>
  <r>
    <x v="874"/>
    <x v="1"/>
    <x v="0"/>
    <x v="3"/>
    <n v="18"/>
    <x v="858"/>
    <x v="0"/>
    <x v="0"/>
    <x v="5"/>
    <x v="0"/>
    <n v="113"/>
    <n v="484"/>
    <n v="5000"/>
    <n v="299"/>
    <n v="33794"/>
    <n v="101381086"/>
    <n v="1380086"/>
    <n v="393387"/>
    <n v="103154558"/>
    <n v="81104"/>
    <n v="3"/>
    <n v="3.0032406360690329E-2"/>
    <n v="797"/>
    <x v="23"/>
    <s v="Medium"/>
    <x v="513"/>
    <n v="226"/>
    <n v="2"/>
    <n v="2999.9729537787771"/>
    <n v="293"/>
    <n v="484"/>
    <m/>
    <m/>
    <n v="68.608414239482201"/>
    <x v="0"/>
  </r>
  <r>
    <x v="875"/>
    <x v="3"/>
    <x v="2"/>
    <x v="5"/>
    <n v="5"/>
    <x v="859"/>
    <x v="115"/>
    <x v="0"/>
    <x v="43"/>
    <x v="115"/>
    <n v="2"/>
    <n v="10746"/>
    <n v="57981"/>
    <n v="207"/>
    <n v="415"/>
    <n v="1244043"/>
    <n v="1880635"/>
    <n v="726948"/>
    <n v="3851626"/>
    <n v="663"/>
    <n v="5"/>
    <n v="8.176953802095108E-3"/>
    <n v="217"/>
    <x v="195"/>
    <s v="Medium"/>
    <x v="408"/>
    <n v="74"/>
    <n v="2"/>
    <n v="2997.6939759036145"/>
    <n v="810"/>
    <n v="10746"/>
    <m/>
    <m/>
    <n v="19.417475728155338"/>
    <x v="1"/>
  </r>
  <r>
    <x v="876"/>
    <x v="0"/>
    <x v="3"/>
    <x v="16"/>
    <n v="11"/>
    <x v="860"/>
    <x v="90"/>
    <x v="2"/>
    <x v="29"/>
    <x v="90"/>
    <n v="28"/>
    <n v="3818"/>
    <n v="19872"/>
    <n v="181"/>
    <n v="5069"/>
    <n v="5068551"/>
    <n v="1230818"/>
    <n v="422559"/>
    <n v="6721927"/>
    <n v="13685"/>
    <n v="6"/>
    <n v="1.3075589720400934E-2"/>
    <n v="347"/>
    <x v="374"/>
    <s v="Low"/>
    <x v="514"/>
    <n v="86"/>
    <n v="4"/>
    <n v="999.91142237127633"/>
    <n v="742"/>
    <n v="3818"/>
    <m/>
    <m/>
    <n v="23.300970873786408"/>
    <x v="0"/>
  </r>
  <r>
    <x v="877"/>
    <x v="2"/>
    <x v="3"/>
    <x v="9"/>
    <n v="1"/>
    <x v="861"/>
    <x v="128"/>
    <x v="2"/>
    <x v="65"/>
    <x v="128"/>
    <n v="1"/>
    <n v="12940"/>
    <n v="66254"/>
    <n v="206"/>
    <n v="206"/>
    <n v="1028751"/>
    <n v="203205"/>
    <n v="738506"/>
    <n v="3799307"/>
    <n v="267"/>
    <n v="7"/>
    <n v="5.4638631396488058E-3"/>
    <n v="145"/>
    <x v="471"/>
    <s v="High"/>
    <x v="515"/>
    <n v="44"/>
    <n v="1"/>
    <n v="4993.9368932038833"/>
    <n v="909"/>
    <n v="12940"/>
    <m/>
    <m/>
    <n v="9.7087378640776691"/>
    <x v="1"/>
  </r>
  <r>
    <x v="878"/>
    <x v="1"/>
    <x v="2"/>
    <x v="12"/>
    <n v="10"/>
    <x v="862"/>
    <x v="95"/>
    <x v="1"/>
    <x v="106"/>
    <x v="95"/>
    <n v="26"/>
    <n v="1292"/>
    <n v="19057"/>
    <n v="265"/>
    <n v="6886"/>
    <n v="20659428"/>
    <n v="4216992"/>
    <n v="1199853"/>
    <n v="26076273"/>
    <n v="14461"/>
    <n v="8"/>
    <n v="2.0461225412615872E-2"/>
    <n v="543"/>
    <x v="365"/>
    <s v="Medium"/>
    <x v="516"/>
    <n v="168"/>
    <n v="5"/>
    <n v="3000.2073772872495"/>
    <n v="518"/>
    <n v="1292"/>
    <m/>
    <m/>
    <n v="49.838187702265373"/>
    <x v="0"/>
  </r>
  <r>
    <x v="879"/>
    <x v="3"/>
    <x v="1"/>
    <x v="18"/>
    <n v="8"/>
    <x v="863"/>
    <x v="99"/>
    <x v="0"/>
    <x v="24"/>
    <x v="99"/>
    <n v="7"/>
    <n v="2045"/>
    <n v="57582"/>
    <n v="160"/>
    <n v="1119"/>
    <n v="335717"/>
    <n v="1340744"/>
    <n v="109782"/>
    <n v="5795734"/>
    <n v="1902"/>
    <n v="8"/>
    <n v="1.9782952747004295E-2"/>
    <n v="525"/>
    <x v="472"/>
    <s v="Medium"/>
    <x v="291"/>
    <n v="161"/>
    <n v="2"/>
    <n v="300.01519213583555"/>
    <n v="530"/>
    <n v="2045"/>
    <m/>
    <m/>
    <n v="47.572815533980581"/>
    <x v="0"/>
  </r>
  <r>
    <x v="880"/>
    <x v="3"/>
    <x v="2"/>
    <x v="14"/>
    <n v="16"/>
    <x v="864"/>
    <x v="109"/>
    <x v="0"/>
    <x v="75"/>
    <x v="109"/>
    <n v="118"/>
    <n v="592"/>
    <n v="6696"/>
    <n v="205"/>
    <n v="24148"/>
    <n v="72443699"/>
    <n v="1109425"/>
    <n v="335023"/>
    <n v="73888147"/>
    <n v="67614"/>
    <n v="4"/>
    <n v="2.6075815811289472E-2"/>
    <n v="692"/>
    <x v="253"/>
    <s v="Medium"/>
    <x v="14"/>
    <n v="204"/>
    <n v="2"/>
    <n v="2999.9875351996025"/>
    <n v="351"/>
    <n v="592"/>
    <m/>
    <m/>
    <n v="61.488673139158578"/>
    <x v="0"/>
  </r>
  <r>
    <x v="881"/>
    <x v="2"/>
    <x v="0"/>
    <x v="2"/>
    <n v="14"/>
    <x v="865"/>
    <x v="50"/>
    <x v="1"/>
    <x v="6"/>
    <x v="50"/>
    <n v="9"/>
    <n v="2079"/>
    <n v="50394"/>
    <n v="177"/>
    <n v="1590"/>
    <n v="4771151"/>
    <n v="1509215"/>
    <n v="476172"/>
    <n v="6756539"/>
    <n v="2067"/>
    <n v="7"/>
    <n v="2.7281633883487828E-2"/>
    <n v="724"/>
    <x v="31"/>
    <s v="Medium"/>
    <x v="241"/>
    <n v="229"/>
    <n v="3"/>
    <n v="3000.7238993710694"/>
    <n v="326"/>
    <n v="2079"/>
    <m/>
    <m/>
    <n v="69.579288025889966"/>
    <x v="0"/>
  </r>
  <r>
    <x v="882"/>
    <x v="2"/>
    <x v="3"/>
    <x v="12"/>
    <n v="10"/>
    <x v="866"/>
    <x v="52"/>
    <x v="1"/>
    <x v="2"/>
    <x v="52"/>
    <n v="21"/>
    <n v="2694"/>
    <n v="19248"/>
    <n v="274"/>
    <n v="5748"/>
    <n v="1724522"/>
    <n v="617842"/>
    <n v="224463"/>
    <n v="18087525"/>
    <n v="13221"/>
    <n v="2"/>
    <n v="1.7522043861632378E-2"/>
    <n v="465"/>
    <x v="377"/>
    <s v="Medium"/>
    <x v="397"/>
    <n v="141"/>
    <n v="4"/>
    <n v="300.02122477383438"/>
    <n v="596"/>
    <n v="2694"/>
    <m/>
    <m/>
    <n v="41.100323624595468"/>
    <x v="0"/>
  </r>
  <r>
    <x v="883"/>
    <x v="3"/>
    <x v="2"/>
    <x v="15"/>
    <n v="2"/>
    <x v="867"/>
    <x v="10"/>
    <x v="0"/>
    <x v="31"/>
    <x v="10"/>
    <n v="2"/>
    <n v="7051"/>
    <n v="49163"/>
    <n v="246"/>
    <n v="493"/>
    <n v="1478677"/>
    <n v="2855868"/>
    <n v="690845"/>
    <n v="502539"/>
    <n v="1133"/>
    <n v="8"/>
    <n v="4.8232722887934284E-3"/>
    <n v="128"/>
    <x v="473"/>
    <s v="Medium"/>
    <x v="517"/>
    <n v="56"/>
    <n v="2"/>
    <n v="2999.344827586207"/>
    <n v="902"/>
    <n v="7051"/>
    <m/>
    <m/>
    <n v="13.592233009708737"/>
    <x v="1"/>
  </r>
  <r>
    <x v="884"/>
    <x v="2"/>
    <x v="3"/>
    <x v="13"/>
    <n v="6"/>
    <x v="868"/>
    <x v="22"/>
    <x v="2"/>
    <x v="49"/>
    <x v="22"/>
    <n v="7"/>
    <n v="7348"/>
    <n v="38232"/>
    <n v="154"/>
    <n v="1081"/>
    <n v="1081081"/>
    <n v="598282"/>
    <n v="100226"/>
    <n v="1779588"/>
    <n v="4216"/>
    <n v="2"/>
    <n v="1.066395357600422E-2"/>
    <n v="283"/>
    <x v="329"/>
    <s v="Low"/>
    <x v="54"/>
    <n v="95"/>
    <n v="1"/>
    <n v="1000.0749306197965"/>
    <n v="740"/>
    <n v="7348"/>
    <m/>
    <m/>
    <n v="26.21359223300971"/>
    <x v="1"/>
  </r>
  <r>
    <x v="885"/>
    <x v="1"/>
    <x v="0"/>
    <x v="9"/>
    <n v="1"/>
    <x v="869"/>
    <x v="99"/>
    <x v="0"/>
    <x v="14"/>
    <x v="99"/>
    <n v="1"/>
    <n v="8679"/>
    <n v="73044"/>
    <n v="127"/>
    <n v="127"/>
    <n v="127198"/>
    <n v="1238421"/>
    <n v="727077"/>
    <n v="2092697"/>
    <n v="508"/>
    <n v="5"/>
    <n v="1.1379908056371995E-2"/>
    <n v="302"/>
    <x v="140"/>
    <s v="Low"/>
    <x v="119"/>
    <n v="92"/>
    <n v="5"/>
    <n v="1001.5590551181102"/>
    <n v="727"/>
    <n v="8679"/>
    <m/>
    <m/>
    <n v="25.242718446601941"/>
    <x v="1"/>
  </r>
  <r>
    <x v="886"/>
    <x v="1"/>
    <x v="1"/>
    <x v="2"/>
    <n v="14"/>
    <x v="870"/>
    <x v="111"/>
    <x v="1"/>
    <x v="86"/>
    <x v="111"/>
    <n v="24"/>
    <n v="2448"/>
    <n v="27345"/>
    <n v="183"/>
    <n v="4402"/>
    <n v="13206257"/>
    <n v="2619596"/>
    <n v="839618"/>
    <n v="16665471"/>
    <n v="9684"/>
    <n v="8"/>
    <n v="2.6603361217876254E-2"/>
    <n v="706"/>
    <x v="474"/>
    <s v="Medium"/>
    <x v="449"/>
    <n v="225"/>
    <n v="2"/>
    <n v="3000.0583825533849"/>
    <n v="322"/>
    <n v="2448"/>
    <m/>
    <m/>
    <n v="68.284789644012946"/>
    <x v="0"/>
  </r>
  <r>
    <x v="887"/>
    <x v="3"/>
    <x v="2"/>
    <x v="6"/>
    <n v="7"/>
    <x v="871"/>
    <x v="187"/>
    <x v="2"/>
    <x v="111"/>
    <x v="187"/>
    <n v="5"/>
    <n v="2003"/>
    <n v="64190"/>
    <n v="204"/>
    <n v="1019"/>
    <n v="3057086"/>
    <n v="1401196"/>
    <n v="872904"/>
    <n v="5331185"/>
    <n v="1019"/>
    <n v="6"/>
    <n v="1.997136182078529E-2"/>
    <n v="530"/>
    <x v="202"/>
    <s v="Medium"/>
    <x v="363"/>
    <n v="155"/>
    <n v="1"/>
    <n v="3000.0843964671244"/>
    <n v="527"/>
    <n v="2003"/>
    <m/>
    <m/>
    <n v="45.631067961165051"/>
    <x v="0"/>
  </r>
  <r>
    <x v="888"/>
    <x v="4"/>
    <x v="1"/>
    <x v="6"/>
    <n v="7"/>
    <x v="872"/>
    <x v="2"/>
    <x v="1"/>
    <x v="18"/>
    <x v="2"/>
    <n v="6"/>
    <n v="12983"/>
    <n v="71551"/>
    <n v="162"/>
    <n v="975"/>
    <n v="974628"/>
    <n v="1273683"/>
    <n v="657105"/>
    <n v="2905417"/>
    <n v="1169"/>
    <n v="5"/>
    <n v="1.3490089682719119E-2"/>
    <n v="358"/>
    <x v="53"/>
    <s v="Low"/>
    <x v="445"/>
    <n v="110"/>
    <n v="4"/>
    <n v="999.61846153846159"/>
    <n v="667"/>
    <n v="12983"/>
    <m/>
    <m/>
    <n v="31.067961165048541"/>
    <x v="1"/>
  </r>
  <r>
    <x v="889"/>
    <x v="0"/>
    <x v="0"/>
    <x v="16"/>
    <n v="11"/>
    <x v="873"/>
    <x v="135"/>
    <x v="2"/>
    <x v="109"/>
    <x v="135"/>
    <n v="36"/>
    <n v="2007"/>
    <n v="15258"/>
    <n v="122"/>
    <n v="4408"/>
    <n v="13224707"/>
    <n v="1236575"/>
    <n v="578024"/>
    <n v="15039305"/>
    <n v="14106"/>
    <n v="8"/>
    <n v="1.7446680232119979E-2"/>
    <n v="463"/>
    <x v="340"/>
    <s v="Medium"/>
    <x v="319"/>
    <n v="145"/>
    <n v="2"/>
    <n v="3000.1603901996368"/>
    <n v="556"/>
    <n v="2007"/>
    <m/>
    <m/>
    <n v="42.394822006472495"/>
    <x v="0"/>
  </r>
  <r>
    <x v="890"/>
    <x v="3"/>
    <x v="0"/>
    <x v="9"/>
    <n v="1"/>
    <x v="874"/>
    <x v="149"/>
    <x v="1"/>
    <x v="3"/>
    <x v="149"/>
    <n v="0"/>
    <n v="13725"/>
    <n v="90045"/>
    <n v="83"/>
    <n v="0"/>
    <n v="0"/>
    <n v="940727"/>
    <n v="306976"/>
    <n v="1247703"/>
    <n v="0"/>
    <n v="6"/>
    <n v="7.6494083955083274E-3"/>
    <n v="203"/>
    <x v="45"/>
    <s v="Medium"/>
    <x v="143"/>
    <n v="71"/>
    <n v="2"/>
    <n v="0"/>
    <n v="846"/>
    <n v="13725"/>
    <m/>
    <m/>
    <n v="18.446601941747574"/>
    <x v="1"/>
  </r>
  <r>
    <x v="891"/>
    <x v="0"/>
    <x v="3"/>
    <x v="17"/>
    <n v="9"/>
    <x v="875"/>
    <x v="2"/>
    <x v="2"/>
    <x v="76"/>
    <x v="2"/>
    <n v="6"/>
    <n v="8157"/>
    <n v="56548"/>
    <n v="265"/>
    <n v="1589"/>
    <n v="7946066"/>
    <n v="841774"/>
    <n v="15085"/>
    <n v="8938691"/>
    <n v="5880"/>
    <n v="2"/>
    <n v="1.4846635013942271E-2"/>
    <n v="394"/>
    <x v="417"/>
    <s v="High"/>
    <x v="518"/>
    <n v="112"/>
    <n v="3"/>
    <n v="5000.6708621774706"/>
    <n v="656"/>
    <n v="8157"/>
    <m/>
    <m/>
    <n v="31.715210355987054"/>
    <x v="1"/>
  </r>
  <r>
    <x v="892"/>
    <x v="0"/>
    <x v="3"/>
    <x v="10"/>
    <n v="19"/>
    <x v="876"/>
    <x v="83"/>
    <x v="1"/>
    <x v="12"/>
    <x v="83"/>
    <n v="124"/>
    <n v="479"/>
    <n v="5000"/>
    <n v="146"/>
    <n v="18150"/>
    <n v="90750214"/>
    <n v="614171"/>
    <n v="191064"/>
    <n v="91555449"/>
    <n v="47190"/>
    <n v="3"/>
    <n v="2.6038133996533274E-2"/>
    <n v="691"/>
    <x v="169"/>
    <s v="High"/>
    <x v="519"/>
    <n v="202"/>
    <n v="4"/>
    <n v="5000.0117906336091"/>
    <n v="384"/>
    <n v="479"/>
    <m/>
    <m/>
    <n v="60.841423948220061"/>
    <x v="0"/>
  </r>
  <r>
    <x v="893"/>
    <x v="3"/>
    <x v="0"/>
    <x v="12"/>
    <n v="10"/>
    <x v="877"/>
    <x v="135"/>
    <x v="2"/>
    <x v="85"/>
    <x v="135"/>
    <n v="20"/>
    <n v="3542"/>
    <n v="22035"/>
    <n v="286"/>
    <n v="5710"/>
    <n v="28551506"/>
    <n v="407225"/>
    <n v="63101"/>
    <n v="29021832"/>
    <n v="27980"/>
    <n v="1"/>
    <n v="1.4921998643454669E-2"/>
    <n v="396"/>
    <x v="475"/>
    <s v="High"/>
    <x v="16"/>
    <n v="116"/>
    <n v="2"/>
    <n v="5000.2637478108581"/>
    <n v="644"/>
    <n v="3542"/>
    <m/>
    <m/>
    <n v="33.009708737864081"/>
    <x v="0"/>
  </r>
  <r>
    <x v="894"/>
    <x v="1"/>
    <x v="1"/>
    <x v="14"/>
    <n v="16"/>
    <x v="878"/>
    <x v="165"/>
    <x v="2"/>
    <x v="121"/>
    <x v="165"/>
    <n v="24"/>
    <n v="3063"/>
    <n v="31913"/>
    <n v="116"/>
    <n v="2782"/>
    <n v="2781596"/>
    <n v="489654"/>
    <n v="242904"/>
    <n v="3514154"/>
    <n v="10570"/>
    <n v="3"/>
    <n v="3.4026678724847388E-2"/>
    <n v="903"/>
    <x v="39"/>
    <s v="Low"/>
    <x v="275"/>
    <n v="267"/>
    <n v="2"/>
    <n v="999.85478073328545"/>
    <n v="171"/>
    <n v="3063"/>
    <m/>
    <m/>
    <n v="81.877022653721681"/>
    <x v="0"/>
  </r>
  <r>
    <x v="895"/>
    <x v="2"/>
    <x v="1"/>
    <x v="18"/>
    <n v="8"/>
    <x v="879"/>
    <x v="97"/>
    <x v="1"/>
    <x v="46"/>
    <x v="97"/>
    <n v="8"/>
    <n v="6569"/>
    <n v="63657"/>
    <n v="201"/>
    <n v="1612"/>
    <n v="4835983"/>
    <n v="1452098"/>
    <n v="844348"/>
    <n v="713243"/>
    <n v="7898"/>
    <n v="6"/>
    <n v="1.6316225789434018E-2"/>
    <n v="433"/>
    <x v="48"/>
    <s v="Medium"/>
    <x v="520"/>
    <n v="138"/>
    <n v="3"/>
    <n v="2999.9894540942928"/>
    <n v="576"/>
    <n v="6569"/>
    <m/>
    <m/>
    <n v="40.129449838187703"/>
    <x v="1"/>
  </r>
  <r>
    <x v="896"/>
    <x v="4"/>
    <x v="1"/>
    <x v="10"/>
    <n v="19"/>
    <x v="880"/>
    <x v="94"/>
    <x v="1"/>
    <x v="55"/>
    <x v="94"/>
    <n v="29"/>
    <n v="2412"/>
    <n v="30006"/>
    <n v="160"/>
    <n v="4641"/>
    <n v="13921532"/>
    <n v="206771"/>
    <n v="1431029"/>
    <n v="17420271"/>
    <n v="19954"/>
    <n v="10"/>
    <n v="2.5133770442384504E-2"/>
    <n v="667"/>
    <x v="266"/>
    <s v="Medium"/>
    <x v="102"/>
    <n v="213"/>
    <n v="5"/>
    <n v="2999.6836888601592"/>
    <n v="376"/>
    <n v="2412"/>
    <m/>
    <m/>
    <n v="64.401294498381873"/>
    <x v="0"/>
  </r>
  <r>
    <x v="897"/>
    <x v="3"/>
    <x v="2"/>
    <x v="16"/>
    <n v="11"/>
    <x v="881"/>
    <x v="42"/>
    <x v="1"/>
    <x v="58"/>
    <x v="42"/>
    <n v="7"/>
    <n v="8516"/>
    <n v="57703"/>
    <n v="190"/>
    <n v="1327"/>
    <n v="1327316"/>
    <n v="2200985"/>
    <n v="817823"/>
    <n v="4346124"/>
    <n v="4512"/>
    <n v="8"/>
    <n v="1.7069862084557991E-2"/>
    <n v="453"/>
    <x v="476"/>
    <s v="Low"/>
    <x v="521"/>
    <n v="143"/>
    <n v="5"/>
    <n v="1000.2381311228335"/>
    <n v="599"/>
    <n v="8516"/>
    <m/>
    <m/>
    <n v="41.747572815533978"/>
    <x v="1"/>
  </r>
  <r>
    <x v="898"/>
    <x v="4"/>
    <x v="1"/>
    <x v="15"/>
    <n v="2"/>
    <x v="608"/>
    <x v="68"/>
    <x v="2"/>
    <x v="38"/>
    <x v="68"/>
    <n v="1"/>
    <n v="7180"/>
    <n v="49204"/>
    <n v="236"/>
    <n v="236"/>
    <n v="1177561"/>
    <n v="2467116"/>
    <n v="675646"/>
    <n v="4320323"/>
    <n v="1106"/>
    <n v="6"/>
    <n v="4.4087723264752427E-3"/>
    <n v="117"/>
    <x v="317"/>
    <s v="High"/>
    <x v="522"/>
    <n v="34"/>
    <n v="3"/>
    <n v="4989.6652542372885"/>
    <n v="931"/>
    <n v="7180"/>
    <m/>
    <m/>
    <n v="6.4724919093851128"/>
    <x v="1"/>
  </r>
  <r>
    <x v="899"/>
    <x v="1"/>
    <x v="1"/>
    <x v="5"/>
    <n v="5"/>
    <x v="882"/>
    <x v="123"/>
    <x v="0"/>
    <x v="26"/>
    <x v="123"/>
    <n v="6"/>
    <n v="5537"/>
    <n v="35798"/>
    <n v="198"/>
    <n v="1189"/>
    <n v="5946519"/>
    <n v="2995385"/>
    <n v="1137043"/>
    <n v="10078946"/>
    <n v="2973"/>
    <n v="9"/>
    <n v="7.197226618433944E-3"/>
    <n v="191"/>
    <x v="477"/>
    <s v="High"/>
    <x v="523"/>
    <n v="61"/>
    <n v="2"/>
    <n v="5001.2775441547519"/>
    <n v="830"/>
    <n v="5537"/>
    <m/>
    <m/>
    <n v="15.210355987055015"/>
    <x v="1"/>
  </r>
  <r>
    <x v="900"/>
    <x v="3"/>
    <x v="3"/>
    <x v="4"/>
    <n v="13"/>
    <x v="883"/>
    <x v="34"/>
    <x v="1"/>
    <x v="152"/>
    <x v="34"/>
    <n v="19"/>
    <n v="4373"/>
    <n v="34068"/>
    <n v="161"/>
    <n v="3055"/>
    <n v="3054765"/>
    <n v="1095149"/>
    <n v="234697"/>
    <n v="4384611"/>
    <n v="12830"/>
    <n v="4"/>
    <n v="1.4808953199186074E-2"/>
    <n v="393"/>
    <x v="478"/>
    <s v="Low"/>
    <x v="272"/>
    <n v="125"/>
    <n v="1"/>
    <n v="999.92307692307691"/>
    <n v="671"/>
    <n v="4373"/>
    <m/>
    <m/>
    <n v="35.922330097087382"/>
    <x v="0"/>
  </r>
  <r>
    <x v="901"/>
    <x v="1"/>
    <x v="2"/>
    <x v="18"/>
    <n v="8"/>
    <x v="884"/>
    <x v="66"/>
    <x v="1"/>
    <x v="120"/>
    <x v="66"/>
    <n v="7"/>
    <n v="3833"/>
    <n v="37927"/>
    <n v="171"/>
    <n v="1200"/>
    <n v="600002"/>
    <n v="177426"/>
    <n v="126923"/>
    <n v="6304369"/>
    <n v="5040"/>
    <n v="1"/>
    <n v="1.6090134900896828E-2"/>
    <n v="427"/>
    <x v="426"/>
    <s v="High"/>
    <x v="193"/>
    <n v="139"/>
    <n v="4"/>
    <n v="500.00166666666667"/>
    <n v="630"/>
    <n v="3833"/>
    <m/>
    <m/>
    <n v="40.453074433656958"/>
    <x v="0"/>
  </r>
  <r>
    <x v="902"/>
    <x v="2"/>
    <x v="1"/>
    <x v="0"/>
    <n v="15"/>
    <x v="885"/>
    <x v="69"/>
    <x v="0"/>
    <x v="134"/>
    <x v="69"/>
    <n v="55"/>
    <n v="332"/>
    <n v="13297"/>
    <n v="238"/>
    <n v="13097"/>
    <n v="39290146"/>
    <n v="4195463"/>
    <n v="599589"/>
    <n v="44085198"/>
    <n v="43219"/>
    <n v="10"/>
    <n v="2.411636144396714E-2"/>
    <n v="640"/>
    <x v="479"/>
    <s v="Medium"/>
    <x v="263"/>
    <n v="179"/>
    <n v="1"/>
    <n v="2999.9347942276859"/>
    <n v="423"/>
    <n v="332"/>
    <m/>
    <m/>
    <n v="53.398058252427184"/>
    <x v="0"/>
  </r>
  <r>
    <x v="903"/>
    <x v="1"/>
    <x v="1"/>
    <x v="18"/>
    <n v="8"/>
    <x v="886"/>
    <x v="111"/>
    <x v="2"/>
    <x v="33"/>
    <x v="111"/>
    <n v="17"/>
    <n v="491"/>
    <n v="24877"/>
    <n v="86"/>
    <n v="1466"/>
    <n v="4398541"/>
    <n v="307729"/>
    <n v="258373"/>
    <n v="4964643"/>
    <n v="1759"/>
    <n v="3"/>
    <n v="1.8916271007611726E-2"/>
    <n v="502"/>
    <x v="140"/>
    <s v="Medium"/>
    <x v="1"/>
    <n v="166"/>
    <n v="5"/>
    <n v="3000.3690313778989"/>
    <n v="511"/>
    <n v="491"/>
    <m/>
    <m/>
    <n v="49.190938511326863"/>
    <x v="0"/>
  </r>
  <r>
    <x v="904"/>
    <x v="0"/>
    <x v="0"/>
    <x v="3"/>
    <n v="18"/>
    <x v="887"/>
    <x v="11"/>
    <x v="0"/>
    <x v="14"/>
    <x v="11"/>
    <n v="56"/>
    <n v="1419"/>
    <n v="15359"/>
    <n v="284"/>
    <n v="15898"/>
    <n v="15897916"/>
    <n v="3375373"/>
    <n v="798651"/>
    <n v="20071939"/>
    <n v="15897"/>
    <n v="6"/>
    <n v="2.5359861330921697E-2"/>
    <n v="673"/>
    <x v="480"/>
    <s v="Low"/>
    <x v="479"/>
    <n v="213"/>
    <n v="5"/>
    <n v="999.99471631651784"/>
    <n v="348"/>
    <n v="1419"/>
    <m/>
    <m/>
    <n v="64.401294498381873"/>
    <x v="0"/>
  </r>
  <r>
    <x v="905"/>
    <x v="1"/>
    <x v="3"/>
    <x v="17"/>
    <n v="9"/>
    <x v="888"/>
    <x v="93"/>
    <x v="2"/>
    <x v="123"/>
    <x v="93"/>
    <n v="18"/>
    <n v="4165"/>
    <n v="24140"/>
    <n v="162"/>
    <n v="2923"/>
    <n v="292258"/>
    <n v="516993"/>
    <n v="208023"/>
    <n v="3647597"/>
    <n v="10229"/>
    <n v="2"/>
    <n v="1.7635089305900971E-2"/>
    <n v="468"/>
    <x v="22"/>
    <s v="Low"/>
    <x v="309"/>
    <n v="137"/>
    <n v="5"/>
    <n v="99.985631200821075"/>
    <n v="575"/>
    <n v="4165"/>
    <m/>
    <m/>
    <n v="39.805825242718448"/>
    <x v="0"/>
  </r>
  <r>
    <x v="906"/>
    <x v="1"/>
    <x v="3"/>
    <x v="2"/>
    <n v="14"/>
    <x v="889"/>
    <x v="117"/>
    <x v="1"/>
    <x v="83"/>
    <x v="117"/>
    <n v="23"/>
    <n v="1363"/>
    <n v="27958"/>
    <n v="182"/>
    <n v="4192"/>
    <n v="12575687"/>
    <n v="1901386"/>
    <n v="463579"/>
    <n v="14940653"/>
    <n v="17605"/>
    <n v="9"/>
    <n v="2.8223679252392796E-2"/>
    <n v="749"/>
    <x v="481"/>
    <s v="Medium"/>
    <x v="180"/>
    <n v="231"/>
    <n v="4"/>
    <n v="2999.9253339694656"/>
    <n v="320"/>
    <n v="1363"/>
    <m/>
    <m/>
    <n v="70.226537216828476"/>
    <x v="0"/>
  </r>
  <r>
    <x v="907"/>
    <x v="3"/>
    <x v="3"/>
    <x v="17"/>
    <n v="9"/>
    <x v="890"/>
    <x v="41"/>
    <x v="1"/>
    <x v="71"/>
    <x v="41"/>
    <n v="5"/>
    <n v="11410"/>
    <n v="64362"/>
    <n v="209"/>
    <n v="1044"/>
    <n v="1043775"/>
    <n v="125210"/>
    <n v="260155"/>
    <n v="255603"/>
    <n v="2505"/>
    <n v="5"/>
    <n v="1.4319089607355491E-2"/>
    <n v="380"/>
    <x v="80"/>
    <s v="Low"/>
    <x v="248"/>
    <n v="122"/>
    <n v="5"/>
    <n v="999.7844827586207"/>
    <n v="655"/>
    <n v="11410"/>
    <m/>
    <m/>
    <n v="34.95145631067961"/>
    <x v="1"/>
  </r>
  <r>
    <x v="908"/>
    <x v="1"/>
    <x v="3"/>
    <x v="1"/>
    <n v="17"/>
    <x v="891"/>
    <x v="125"/>
    <x v="1"/>
    <x v="38"/>
    <x v="125"/>
    <n v="130"/>
    <n v="187"/>
    <n v="5000"/>
    <n v="145"/>
    <n v="18850"/>
    <n v="9425126"/>
    <n v="1568779"/>
    <n v="475894"/>
    <n v="96295933"/>
    <n v="20735"/>
    <n v="7"/>
    <n v="2.3061270630793579E-2"/>
    <n v="612"/>
    <x v="0"/>
    <s v="High"/>
    <x v="524"/>
    <n v="164"/>
    <n v="1"/>
    <n v="500.00668435013262"/>
    <n v="488"/>
    <n v="187"/>
    <m/>
    <m/>
    <n v="48.543689320388353"/>
    <x v="0"/>
  </r>
  <r>
    <x v="909"/>
    <x v="1"/>
    <x v="1"/>
    <x v="3"/>
    <n v="18"/>
    <x v="892"/>
    <x v="84"/>
    <x v="2"/>
    <x v="74"/>
    <x v="84"/>
    <n v="171"/>
    <n v="164"/>
    <n v="5000"/>
    <n v="286"/>
    <n v="48929"/>
    <n v="146788386"/>
    <n v="1248933"/>
    <n v="37433"/>
    <n v="148411649"/>
    <n v="63608"/>
    <n v="3"/>
    <n v="3.2820860652649032E-2"/>
    <n v="871"/>
    <x v="411"/>
    <s v="Medium"/>
    <x v="525"/>
    <n v="261"/>
    <n v="2"/>
    <n v="3000.0283267591817"/>
    <n v="163"/>
    <n v="164"/>
    <m/>
    <m/>
    <n v="79.935275080906152"/>
    <x v="0"/>
  </r>
  <r>
    <x v="910"/>
    <x v="1"/>
    <x v="0"/>
    <x v="9"/>
    <n v="1"/>
    <x v="893"/>
    <x v="146"/>
    <x v="0"/>
    <x v="56"/>
    <x v="146"/>
    <n v="2"/>
    <n v="9896"/>
    <n v="80947"/>
    <n v="149"/>
    <n v="298"/>
    <n v="1487944"/>
    <n v="1673681"/>
    <n v="695944"/>
    <n v="3857569"/>
    <n v="327"/>
    <n v="8"/>
    <n v="8.8175446529504854E-3"/>
    <n v="234"/>
    <x v="120"/>
    <s v="High"/>
    <x v="94"/>
    <n v="85"/>
    <n v="1"/>
    <n v="4993.10067114094"/>
    <n v="770"/>
    <n v="9896"/>
    <m/>
    <m/>
    <n v="22.97734627831715"/>
    <x v="1"/>
  </r>
  <r>
    <x v="911"/>
    <x v="0"/>
    <x v="1"/>
    <x v="14"/>
    <n v="16"/>
    <x v="894"/>
    <x v="98"/>
    <x v="1"/>
    <x v="99"/>
    <x v="98"/>
    <n v="27"/>
    <n v="782"/>
    <n v="29273"/>
    <n v="141"/>
    <n v="3805"/>
    <n v="11413666"/>
    <n v="1001883"/>
    <n v="303014"/>
    <n v="12718563"/>
    <n v="17881"/>
    <n v="5"/>
    <n v="2.7545406586781219E-2"/>
    <n v="731"/>
    <x v="204"/>
    <s v="Medium"/>
    <x v="86"/>
    <n v="219"/>
    <n v="4"/>
    <n v="2999.6494086727989"/>
    <n v="327"/>
    <n v="782"/>
    <m/>
    <m/>
    <n v="66.343042071197416"/>
    <x v="0"/>
  </r>
  <r>
    <x v="912"/>
    <x v="3"/>
    <x v="3"/>
    <x v="10"/>
    <n v="19"/>
    <x v="895"/>
    <x v="14"/>
    <x v="0"/>
    <x v="7"/>
    <x v="14"/>
    <n v="156"/>
    <n v="136"/>
    <n v="5000"/>
    <n v="228"/>
    <n v="35631"/>
    <n v="106894326"/>
    <n v="1544534"/>
    <n v="245585"/>
    <n v="108684445"/>
    <n v="163904"/>
    <n v="4"/>
    <n v="2.860049739995478E-2"/>
    <n v="759"/>
    <x v="214"/>
    <s v="Medium"/>
    <x v="118"/>
    <n v="230"/>
    <n v="4"/>
    <n v="3000.0372147848784"/>
    <n v="311"/>
    <n v="136"/>
    <m/>
    <m/>
    <n v="69.902912621359221"/>
    <x v="0"/>
  </r>
  <r>
    <x v="913"/>
    <x v="1"/>
    <x v="1"/>
    <x v="1"/>
    <n v="17"/>
    <x v="896"/>
    <x v="151"/>
    <x v="0"/>
    <x v="122"/>
    <x v="151"/>
    <n v="112"/>
    <n v="435"/>
    <n v="5000"/>
    <n v="138"/>
    <n v="15493"/>
    <n v="46477602"/>
    <n v="1437406"/>
    <n v="636556"/>
    <n v="48551565"/>
    <n v="71265"/>
    <n v="6"/>
    <n v="2.275981611274399E-2"/>
    <n v="604"/>
    <x v="476"/>
    <s v="Medium"/>
    <x v="151"/>
    <n v="193"/>
    <n v="4"/>
    <n v="2999.9097657006391"/>
    <n v="447"/>
    <n v="435"/>
    <m/>
    <m/>
    <n v="57.928802588996767"/>
    <x v="0"/>
  </r>
  <r>
    <x v="914"/>
    <x v="4"/>
    <x v="0"/>
    <x v="16"/>
    <n v="11"/>
    <x v="268"/>
    <x v="32"/>
    <x v="1"/>
    <x v="43"/>
    <x v="32"/>
    <n v="9"/>
    <n v="7522"/>
    <n v="52644"/>
    <n v="267"/>
    <n v="2403"/>
    <n v="7209867"/>
    <n v="3752554"/>
    <n v="1065992"/>
    <n v="12028413"/>
    <n v="6729"/>
    <n v="8"/>
    <n v="1.7295952973095184E-2"/>
    <n v="459"/>
    <x v="482"/>
    <s v="Medium"/>
    <x v="64"/>
    <n v="135"/>
    <n v="2"/>
    <n v="3000.3607990012483"/>
    <n v="582"/>
    <n v="7522"/>
    <m/>
    <m/>
    <n v="39.158576051779939"/>
    <x v="1"/>
  </r>
  <r>
    <x v="915"/>
    <x v="4"/>
    <x v="3"/>
    <x v="12"/>
    <n v="10"/>
    <x v="897"/>
    <x v="124"/>
    <x v="1"/>
    <x v="112"/>
    <x v="124"/>
    <n v="22"/>
    <n v="1268"/>
    <n v="21016"/>
    <n v="267"/>
    <n v="5883"/>
    <n v="588345"/>
    <n v="542123"/>
    <n v="169817"/>
    <n v="659539"/>
    <n v="8236"/>
    <n v="2"/>
    <n v="2.1516316225789433E-2"/>
    <n v="571"/>
    <x v="327"/>
    <s v="Low"/>
    <x v="131"/>
    <n v="181"/>
    <n v="3"/>
    <n v="100.00764915859256"/>
    <n v="491"/>
    <n v="1268"/>
    <m/>
    <m/>
    <n v="54.045307443365701"/>
    <x v="0"/>
  </r>
  <r>
    <x v="916"/>
    <x v="0"/>
    <x v="1"/>
    <x v="13"/>
    <n v="6"/>
    <x v="898"/>
    <x v="1"/>
    <x v="1"/>
    <x v="25"/>
    <x v="1"/>
    <n v="4"/>
    <n v="5371"/>
    <n v="42936"/>
    <n v="71"/>
    <n v="283"/>
    <n v="1414578"/>
    <n v="883771"/>
    <n v="746705"/>
    <n v="3045054"/>
    <n v="1244"/>
    <n v="8"/>
    <n v="7.2349084331901426E-3"/>
    <n v="192"/>
    <x v="161"/>
    <s v="High"/>
    <x v="448"/>
    <n v="57"/>
    <n v="1"/>
    <n v="4998.5088339222611"/>
    <n v="854"/>
    <n v="5371"/>
    <m/>
    <m/>
    <n v="13.915857605177994"/>
    <x v="1"/>
  </r>
  <r>
    <x v="917"/>
    <x v="0"/>
    <x v="0"/>
    <x v="1"/>
    <n v="17"/>
    <x v="899"/>
    <x v="166"/>
    <x v="2"/>
    <x v="2"/>
    <x v="166"/>
    <n v="16"/>
    <n v="3375"/>
    <n v="41902"/>
    <n v="139"/>
    <n v="2221"/>
    <n v="6662349"/>
    <n v="203788"/>
    <n v="138833"/>
    <n v="700497"/>
    <n v="6884"/>
    <n v="1"/>
    <n v="2.3211997889818373E-2"/>
    <n v="616"/>
    <x v="98"/>
    <s v="Medium"/>
    <x v="399"/>
    <n v="187"/>
    <n v="5"/>
    <n v="2999.706888788834"/>
    <n v="442"/>
    <n v="3375"/>
    <m/>
    <m/>
    <n v="55.98705501618123"/>
    <x v="0"/>
  </r>
  <r>
    <x v="918"/>
    <x v="2"/>
    <x v="3"/>
    <x v="7"/>
    <n v="12"/>
    <x v="900"/>
    <x v="178"/>
    <x v="0"/>
    <x v="73"/>
    <x v="178"/>
    <n v="11"/>
    <n v="2505"/>
    <n v="40799"/>
    <n v="98"/>
    <n v="1075"/>
    <n v="3224018"/>
    <n v="436274"/>
    <n v="360449"/>
    <n v="4020741"/>
    <n v="4728"/>
    <n v="3"/>
    <n v="1.8916271007611726E-2"/>
    <n v="502"/>
    <x v="140"/>
    <s v="Medium"/>
    <x v="265"/>
    <n v="144"/>
    <n v="4"/>
    <n v="2999.0865116279069"/>
    <n v="558"/>
    <n v="2505"/>
    <m/>
    <m/>
    <n v="42.071197411003233"/>
    <x v="0"/>
  </r>
  <r>
    <x v="919"/>
    <x v="4"/>
    <x v="2"/>
    <x v="10"/>
    <n v="19"/>
    <x v="901"/>
    <x v="90"/>
    <x v="1"/>
    <x v="22"/>
    <x v="90"/>
    <n v="181"/>
    <n v="264"/>
    <n v="5000"/>
    <n v="312"/>
    <n v="56443"/>
    <n v="169327547"/>
    <n v="322530"/>
    <n v="1203873"/>
    <n v="17375672"/>
    <n v="270924"/>
    <n v="9"/>
    <n v="2.6301906699826665E-2"/>
    <n v="698"/>
    <x v="483"/>
    <s v="Medium"/>
    <x v="136"/>
    <n v="213"/>
    <n v="3"/>
    <n v="2999.9742572152436"/>
    <n v="357"/>
    <n v="264"/>
    <m/>
    <m/>
    <n v="64.401294498381873"/>
    <x v="0"/>
  </r>
  <r>
    <x v="920"/>
    <x v="0"/>
    <x v="2"/>
    <x v="7"/>
    <n v="12"/>
    <x v="525"/>
    <x v="44"/>
    <x v="2"/>
    <x v="65"/>
    <x v="44"/>
    <n v="20"/>
    <n v="3997"/>
    <n v="20685"/>
    <n v="299"/>
    <n v="5980"/>
    <n v="29902084"/>
    <n v="4425458"/>
    <n v="132715"/>
    <n v="35654692"/>
    <n v="29304"/>
    <n v="10"/>
    <n v="1.5675634938578643E-2"/>
    <n v="416"/>
    <x v="463"/>
    <s v="High"/>
    <x v="76"/>
    <n v="127"/>
    <n v="3"/>
    <n v="5000.3484949832773"/>
    <n v="664"/>
    <n v="3997"/>
    <m/>
    <m/>
    <n v="36.569579288025892"/>
    <x v="0"/>
  </r>
  <r>
    <x v="921"/>
    <x v="0"/>
    <x v="1"/>
    <x v="13"/>
    <n v="6"/>
    <x v="902"/>
    <x v="98"/>
    <x v="2"/>
    <x v="69"/>
    <x v="98"/>
    <n v="4"/>
    <n v="6287"/>
    <n v="59846"/>
    <n v="100"/>
    <n v="398"/>
    <n v="398254"/>
    <n v="1014078"/>
    <n v="36958"/>
    <n v="1781912"/>
    <n v="1234"/>
    <n v="7"/>
    <n v="1.5374180420529052E-2"/>
    <n v="408"/>
    <x v="15"/>
    <s v="Low"/>
    <x v="49"/>
    <n v="130"/>
    <n v="3"/>
    <n v="1000.6381909547739"/>
    <n v="614"/>
    <n v="6287"/>
    <m/>
    <m/>
    <n v="37.540453074433657"/>
    <x v="1"/>
  </r>
  <r>
    <x v="922"/>
    <x v="1"/>
    <x v="0"/>
    <x v="7"/>
    <n v="12"/>
    <x v="903"/>
    <x v="86"/>
    <x v="2"/>
    <x v="122"/>
    <x v="86"/>
    <n v="11"/>
    <n v="3978"/>
    <n v="48043"/>
    <n v="232"/>
    <n v="2548"/>
    <n v="7644609"/>
    <n v="2850079"/>
    <n v="684051"/>
    <n v="1117874"/>
    <n v="5606"/>
    <n v="8"/>
    <n v="2.3777225111161353E-2"/>
    <n v="631"/>
    <x v="484"/>
    <s v="Medium"/>
    <x v="526"/>
    <n v="193"/>
    <n v="2"/>
    <n v="3000.2390109890111"/>
    <n v="434"/>
    <n v="3978"/>
    <m/>
    <m/>
    <n v="57.928802588996767"/>
    <x v="0"/>
  </r>
  <r>
    <x v="923"/>
    <x v="3"/>
    <x v="1"/>
    <x v="11"/>
    <n v="3"/>
    <x v="904"/>
    <x v="98"/>
    <x v="0"/>
    <x v="157"/>
    <x v="98"/>
    <n v="4"/>
    <n v="10546"/>
    <n v="56096"/>
    <n v="152"/>
    <n v="610"/>
    <n v="609599"/>
    <n v="47683"/>
    <n v="278396"/>
    <n v="1364825"/>
    <n v="1889"/>
    <n v="3"/>
    <n v="9.3827718742934656E-3"/>
    <n v="249"/>
    <x v="203"/>
    <s v="Low"/>
    <x v="176"/>
    <n v="83"/>
    <n v="1"/>
    <n v="999.34262295081965"/>
    <n v="804"/>
    <n v="10546"/>
    <m/>
    <m/>
    <n v="22.330097087378643"/>
    <x v="1"/>
  </r>
  <r>
    <x v="924"/>
    <x v="2"/>
    <x v="1"/>
    <x v="15"/>
    <n v="2"/>
    <x v="905"/>
    <x v="112"/>
    <x v="2"/>
    <x v="115"/>
    <x v="112"/>
    <n v="0"/>
    <n v="15598"/>
    <n v="79469"/>
    <n v="154"/>
    <n v="0"/>
    <n v="0"/>
    <n v="595952"/>
    <n v="242788"/>
    <n v="838741"/>
    <n v="0"/>
    <n v="2"/>
    <n v="9.0436355414876789E-3"/>
    <n v="240"/>
    <x v="103"/>
    <s v="Medium"/>
    <x v="94"/>
    <n v="91"/>
    <n v="3"/>
    <n v="0"/>
    <n v="770"/>
    <n v="15598"/>
    <m/>
    <m/>
    <n v="24.919093851132686"/>
    <x v="1"/>
  </r>
  <r>
    <x v="925"/>
    <x v="1"/>
    <x v="0"/>
    <x v="2"/>
    <n v="14"/>
    <x v="906"/>
    <x v="134"/>
    <x v="2"/>
    <x v="47"/>
    <x v="134"/>
    <n v="47"/>
    <n v="756"/>
    <n v="14100"/>
    <n v="180"/>
    <n v="8478"/>
    <n v="25434355"/>
    <n v="163398"/>
    <n v="491292"/>
    <n v="27559628"/>
    <n v="8478"/>
    <n v="8"/>
    <n v="2.3927952370186148E-2"/>
    <n v="635"/>
    <x v="458"/>
    <s v="Medium"/>
    <x v="46"/>
    <n v="185"/>
    <n v="2"/>
    <n v="3000.0418730832744"/>
    <n v="410"/>
    <n v="756"/>
    <m/>
    <m/>
    <n v="55.339805825242713"/>
    <x v="0"/>
  </r>
  <r>
    <x v="926"/>
    <x v="4"/>
    <x v="3"/>
    <x v="2"/>
    <n v="14"/>
    <x v="907"/>
    <x v="94"/>
    <x v="0"/>
    <x v="93"/>
    <x v="94"/>
    <n v="11"/>
    <n v="4916"/>
    <n v="47534"/>
    <n v="131"/>
    <n v="1441"/>
    <n v="4322781"/>
    <n v="666334"/>
    <n v="340762"/>
    <n v="5329877"/>
    <n v="7060"/>
    <n v="4"/>
    <n v="1.6956816640289397E-2"/>
    <n v="450"/>
    <x v="283"/>
    <s v="Medium"/>
    <x v="49"/>
    <n v="132"/>
    <n v="2"/>
    <n v="2999.848022206801"/>
    <n v="614"/>
    <n v="4916"/>
    <m/>
    <m/>
    <n v="38.187702265372167"/>
    <x v="0"/>
  </r>
  <r>
    <x v="927"/>
    <x v="3"/>
    <x v="2"/>
    <x v="5"/>
    <n v="5"/>
    <x v="908"/>
    <x v="99"/>
    <x v="0"/>
    <x v="0"/>
    <x v="99"/>
    <n v="5"/>
    <n v="4352"/>
    <n v="35319"/>
    <n v="83"/>
    <n v="415"/>
    <n v="124628"/>
    <n v="350179"/>
    <n v="435294"/>
    <n v="2031752"/>
    <n v="1910"/>
    <n v="3"/>
    <n v="1.5072725902479463E-2"/>
    <n v="400"/>
    <x v="220"/>
    <s v="Medium"/>
    <x v="266"/>
    <n v="125"/>
    <n v="3"/>
    <n v="300.30843373493974"/>
    <n v="663"/>
    <n v="4352"/>
    <m/>
    <m/>
    <n v="35.922330097087382"/>
    <x v="0"/>
  </r>
  <r>
    <x v="928"/>
    <x v="4"/>
    <x v="1"/>
    <x v="5"/>
    <n v="5"/>
    <x v="909"/>
    <x v="135"/>
    <x v="1"/>
    <x v="25"/>
    <x v="135"/>
    <n v="6"/>
    <n v="5719"/>
    <n v="38264"/>
    <n v="251"/>
    <n v="1505"/>
    <n v="7525324"/>
    <n v="3212476"/>
    <n v="935564"/>
    <n v="11673364"/>
    <n v="3010"/>
    <n v="7"/>
    <n v="8.365362875876102E-3"/>
    <n v="222"/>
    <x v="95"/>
    <s v="High"/>
    <x v="527"/>
    <n v="66"/>
    <n v="5"/>
    <n v="5000.2152823920269"/>
    <n v="809"/>
    <n v="5719"/>
    <m/>
    <m/>
    <n v="16.828478964401295"/>
    <x v="1"/>
  </r>
  <r>
    <x v="929"/>
    <x v="3"/>
    <x v="0"/>
    <x v="17"/>
    <n v="9"/>
    <x v="910"/>
    <x v="135"/>
    <x v="2"/>
    <x v="75"/>
    <x v="135"/>
    <n v="9"/>
    <n v="5686"/>
    <n v="37470"/>
    <n v="176"/>
    <n v="1583"/>
    <n v="4749205"/>
    <n v="544372"/>
    <n v="382018"/>
    <n v="5675595"/>
    <n v="2057"/>
    <n v="3"/>
    <n v="1.2811817017107544E-2"/>
    <n v="340"/>
    <x v="473"/>
    <s v="Medium"/>
    <x v="5"/>
    <n v="115"/>
    <n v="4"/>
    <n v="3000.129500947568"/>
    <n v="712"/>
    <n v="5686"/>
    <m/>
    <m/>
    <n v="32.686084142394819"/>
    <x v="1"/>
  </r>
  <r>
    <x v="930"/>
    <x v="1"/>
    <x v="1"/>
    <x v="1"/>
    <n v="17"/>
    <x v="911"/>
    <x v="26"/>
    <x v="0"/>
    <x v="132"/>
    <x v="26"/>
    <n v="106"/>
    <n v="354"/>
    <n v="5000"/>
    <n v="281"/>
    <n v="29782"/>
    <n v="148910114"/>
    <n v="1812828"/>
    <n v="451312"/>
    <n v="151174255"/>
    <n v="104237"/>
    <n v="4"/>
    <n v="2.2156907076644812E-2"/>
    <n v="588"/>
    <x v="441"/>
    <s v="High"/>
    <x v="158"/>
    <n v="174"/>
    <n v="5"/>
    <n v="5000.0038278154589"/>
    <n v="455"/>
    <n v="354"/>
    <m/>
    <m/>
    <n v="51.779935275080902"/>
    <x v="0"/>
  </r>
  <r>
    <x v="931"/>
    <x v="1"/>
    <x v="3"/>
    <x v="10"/>
    <n v="19"/>
    <x v="912"/>
    <x v="35"/>
    <x v="2"/>
    <x v="57"/>
    <x v="35"/>
    <n v="29"/>
    <n v="273"/>
    <n v="28106"/>
    <n v="254"/>
    <n v="7375"/>
    <n v="22126046"/>
    <n v="2394018"/>
    <n v="68801"/>
    <n v="25208075"/>
    <n v="24338"/>
    <n v="7"/>
    <n v="3.4554224131434171E-2"/>
    <n v="917"/>
    <x v="485"/>
    <s v="Medium"/>
    <x v="528"/>
    <n v="266"/>
    <n v="5"/>
    <n v="3000.1418305084744"/>
    <n v="129"/>
    <n v="273"/>
    <m/>
    <m/>
    <n v="81.553398058252426"/>
    <x v="0"/>
  </r>
  <r>
    <x v="932"/>
    <x v="1"/>
    <x v="1"/>
    <x v="14"/>
    <n v="16"/>
    <x v="913"/>
    <x v="10"/>
    <x v="2"/>
    <x v="89"/>
    <x v="10"/>
    <n v="14"/>
    <n v="846"/>
    <n v="44151"/>
    <n v="244"/>
    <n v="3418"/>
    <n v="1709058"/>
    <n v="3129995"/>
    <n v="581011"/>
    <n v="20801586"/>
    <n v="15723"/>
    <n v="9"/>
    <n v="2.3626497852136559E-2"/>
    <n v="627"/>
    <x v="474"/>
    <s v="High"/>
    <x v="321"/>
    <n v="187"/>
    <n v="4"/>
    <n v="500.01696898771212"/>
    <n v="420"/>
    <n v="846"/>
    <m/>
    <m/>
    <n v="55.98705501618123"/>
    <x v="0"/>
  </r>
  <r>
    <x v="933"/>
    <x v="4"/>
    <x v="1"/>
    <x v="18"/>
    <n v="8"/>
    <x v="914"/>
    <x v="135"/>
    <x v="1"/>
    <x v="39"/>
    <x v="135"/>
    <n v="5"/>
    <n v="9119"/>
    <n v="52333"/>
    <n v="142"/>
    <n v="710"/>
    <n v="2128809"/>
    <n v="790727"/>
    <n v="620152"/>
    <n v="3539688"/>
    <n v="2199"/>
    <n v="5"/>
    <n v="1.2472680684301756E-2"/>
    <n v="331"/>
    <x v="252"/>
    <s v="Medium"/>
    <x v="205"/>
    <n v="99"/>
    <n v="4"/>
    <n v="2998.3225352112677"/>
    <n v="702"/>
    <n v="9119"/>
    <m/>
    <m/>
    <n v="27.508090614886733"/>
    <x v="1"/>
  </r>
  <r>
    <x v="934"/>
    <x v="2"/>
    <x v="0"/>
    <x v="6"/>
    <n v="7"/>
    <x v="915"/>
    <x v="188"/>
    <x v="2"/>
    <x v="105"/>
    <x v="188"/>
    <n v="6"/>
    <n v="1073"/>
    <n v="48258"/>
    <n v="251"/>
    <n v="1504"/>
    <n v="1503607"/>
    <n v="1139028"/>
    <n v="35746"/>
    <n v="3000095"/>
    <n v="1653"/>
    <n v="3"/>
    <n v="1.8953952822367927E-2"/>
    <n v="503"/>
    <x v="140"/>
    <s v="Low"/>
    <x v="265"/>
    <n v="151"/>
    <n v="2"/>
    <n v="999.73869680851067"/>
    <n v="558"/>
    <n v="1073"/>
    <m/>
    <m/>
    <n v="44.336569579288025"/>
    <x v="0"/>
  </r>
  <r>
    <x v="935"/>
    <x v="1"/>
    <x v="2"/>
    <x v="1"/>
    <n v="17"/>
    <x v="916"/>
    <x v="84"/>
    <x v="1"/>
    <x v="33"/>
    <x v="84"/>
    <n v="135"/>
    <n v="328"/>
    <n v="5000"/>
    <n v="263"/>
    <n v="35479"/>
    <n v="106436081"/>
    <n v="4423124"/>
    <n v="1121639"/>
    <n v="111980844"/>
    <n v="173845"/>
    <n v="9"/>
    <n v="2.9128042806541563E-2"/>
    <n v="773"/>
    <x v="486"/>
    <s v="Medium"/>
    <x v="18"/>
    <n v="223"/>
    <n v="5"/>
    <n v="2999.974097353364"/>
    <n v="302"/>
    <n v="328"/>
    <m/>
    <m/>
    <n v="67.637540453074436"/>
    <x v="0"/>
  </r>
  <r>
    <x v="936"/>
    <x v="2"/>
    <x v="2"/>
    <x v="17"/>
    <n v="9"/>
    <x v="546"/>
    <x v="161"/>
    <x v="2"/>
    <x v="2"/>
    <x v="161"/>
    <n v="11"/>
    <n v="5015"/>
    <n v="36749"/>
    <n v="276"/>
    <n v="3035"/>
    <n v="9105875"/>
    <n v="2919393"/>
    <n v="1074365"/>
    <n v="13099633"/>
    <n v="14265"/>
    <n v="8"/>
    <n v="1.5261134976260457E-2"/>
    <n v="405"/>
    <x v="487"/>
    <s v="Medium"/>
    <x v="193"/>
    <n v="141"/>
    <n v="3"/>
    <n v="3000.2883031301481"/>
    <n v="630"/>
    <n v="5015"/>
    <m/>
    <m/>
    <n v="41.100323624595468"/>
    <x v="1"/>
  </r>
  <r>
    <x v="937"/>
    <x v="3"/>
    <x v="3"/>
    <x v="3"/>
    <n v="18"/>
    <x v="917"/>
    <x v="128"/>
    <x v="2"/>
    <x v="83"/>
    <x v="128"/>
    <n v="29"/>
    <n v="2775"/>
    <n v="28429"/>
    <n v="113"/>
    <n v="3270"/>
    <n v="9810173"/>
    <n v="930075"/>
    <n v="581462"/>
    <n v="11321709"/>
    <n v="7194"/>
    <n v="6"/>
    <n v="2.8788906473735776E-2"/>
    <n v="764"/>
    <x v="488"/>
    <s v="Medium"/>
    <x v="352"/>
    <n v="222"/>
    <n v="5"/>
    <n v="3000.0529051987769"/>
    <n v="301"/>
    <n v="2775"/>
    <m/>
    <m/>
    <n v="67.313915857605181"/>
    <x v="0"/>
  </r>
  <r>
    <x v="938"/>
    <x v="0"/>
    <x v="0"/>
    <x v="11"/>
    <n v="3"/>
    <x v="918"/>
    <x v="43"/>
    <x v="1"/>
    <x v="7"/>
    <x v="43"/>
    <n v="2"/>
    <n v="10112"/>
    <n v="73629"/>
    <n v="205"/>
    <n v="410"/>
    <n v="1230303"/>
    <n v="337336"/>
    <n v="83486"/>
    <n v="1651125"/>
    <n v="1886"/>
    <n v="1"/>
    <n v="4.2203632526942496E-3"/>
    <n v="112"/>
    <x v="489"/>
    <s v="Medium"/>
    <x v="529"/>
    <n v="39"/>
    <n v="2"/>
    <n v="3000.7390243902437"/>
    <n v="907"/>
    <n v="10112"/>
    <m/>
    <m/>
    <n v="8.090614886731391"/>
    <x v="1"/>
  </r>
  <r>
    <x v="939"/>
    <x v="2"/>
    <x v="1"/>
    <x v="10"/>
    <n v="19"/>
    <x v="919"/>
    <x v="94"/>
    <x v="2"/>
    <x v="99"/>
    <x v="94"/>
    <n v="39"/>
    <n v="1413"/>
    <n v="17309"/>
    <n v="282"/>
    <n v="11013"/>
    <n v="33038186"/>
    <n v="4231625"/>
    <n v="1033327"/>
    <n v="38303138"/>
    <n v="16519"/>
    <n v="10"/>
    <n v="2.4267088702991935E-2"/>
    <n v="644"/>
    <x v="412"/>
    <s v="Medium"/>
    <x v="44"/>
    <n v="191"/>
    <n v="2"/>
    <n v="2999.9260873513122"/>
    <n v="415"/>
    <n v="1413"/>
    <m/>
    <m/>
    <n v="57.28155339805825"/>
    <x v="0"/>
  </r>
  <r>
    <x v="940"/>
    <x v="3"/>
    <x v="1"/>
    <x v="12"/>
    <n v="10"/>
    <x v="920"/>
    <x v="65"/>
    <x v="0"/>
    <x v="22"/>
    <x v="65"/>
    <n v="17"/>
    <n v="2931"/>
    <n v="24434"/>
    <n v="240"/>
    <n v="4075"/>
    <n v="12224139"/>
    <n v="2792009"/>
    <n v="619411"/>
    <n v="15635559"/>
    <n v="19151"/>
    <n v="6"/>
    <n v="1.8351043786268745E-2"/>
    <n v="487"/>
    <x v="490"/>
    <s v="Medium"/>
    <x v="67"/>
    <n v="146"/>
    <n v="1"/>
    <n v="2999.7887116564416"/>
    <n v="546"/>
    <n v="2931"/>
    <m/>
    <m/>
    <n v="42.718446601941743"/>
    <x v="0"/>
  </r>
  <r>
    <x v="941"/>
    <x v="0"/>
    <x v="1"/>
    <x v="18"/>
    <n v="8"/>
    <x v="921"/>
    <x v="90"/>
    <x v="0"/>
    <x v="73"/>
    <x v="90"/>
    <n v="8"/>
    <n v="8546"/>
    <n v="45651"/>
    <n v="162"/>
    <n v="1294"/>
    <n v="3882179"/>
    <n v="438344"/>
    <n v="29651"/>
    <n v="4617033"/>
    <n v="4917"/>
    <n v="2"/>
    <n v="1.3414726053206722E-2"/>
    <n v="356"/>
    <x v="13"/>
    <s v="Medium"/>
    <x v="433"/>
    <n v="129"/>
    <n v="5"/>
    <n v="3000.1383307573415"/>
    <n v="652"/>
    <n v="8546"/>
    <m/>
    <m/>
    <n v="37.216828478964402"/>
    <x v="1"/>
  </r>
  <r>
    <x v="942"/>
    <x v="2"/>
    <x v="0"/>
    <x v="8"/>
    <n v="4"/>
    <x v="922"/>
    <x v="43"/>
    <x v="2"/>
    <x v="68"/>
    <x v="43"/>
    <n v="2"/>
    <n v="6256"/>
    <n v="50756"/>
    <n v="63"/>
    <n v="125"/>
    <n v="625317"/>
    <n v="63604"/>
    <n v="79264"/>
    <n v="768185"/>
    <n v="500"/>
    <n v="1"/>
    <n v="7.1595448036777453E-3"/>
    <n v="190"/>
    <x v="460"/>
    <s v="High"/>
    <x v="530"/>
    <n v="86"/>
    <n v="4"/>
    <n v="5002.5360000000001"/>
    <n v="801"/>
    <n v="6256"/>
    <m/>
    <m/>
    <n v="23.300970873786408"/>
    <x v="1"/>
  </r>
  <r>
    <x v="943"/>
    <x v="2"/>
    <x v="3"/>
    <x v="16"/>
    <n v="11"/>
    <x v="923"/>
    <x v="31"/>
    <x v="1"/>
    <x v="15"/>
    <x v="31"/>
    <n v="12"/>
    <n v="7360"/>
    <n v="42954"/>
    <n v="159"/>
    <n v="1906"/>
    <n v="9531149"/>
    <n v="1711031"/>
    <n v="695464"/>
    <n v="11937644"/>
    <n v="4003"/>
    <n v="8"/>
    <n v="1.7295952973095184E-2"/>
    <n v="459"/>
    <x v="482"/>
    <s v="High"/>
    <x v="187"/>
    <n v="148"/>
    <n v="5"/>
    <n v="5000.6028331584466"/>
    <n v="597"/>
    <n v="7360"/>
    <m/>
    <m/>
    <n v="43.36569579288026"/>
    <x v="1"/>
  </r>
  <r>
    <x v="944"/>
    <x v="4"/>
    <x v="0"/>
    <x v="15"/>
    <n v="2"/>
    <x v="924"/>
    <x v="130"/>
    <x v="1"/>
    <x v="63"/>
    <x v="130"/>
    <n v="1"/>
    <n v="8643"/>
    <n v="69270"/>
    <n v="143"/>
    <n v="143"/>
    <n v="142851"/>
    <n v="1245103"/>
    <n v="876284"/>
    <n v="2264238"/>
    <n v="614"/>
    <n v="7"/>
    <n v="6.518953952822368E-3"/>
    <n v="173"/>
    <x v="158"/>
    <s v="Low"/>
    <x v="79"/>
    <n v="64"/>
    <n v="2"/>
    <n v="998.95804195804192"/>
    <n v="828"/>
    <n v="8643"/>
    <m/>
    <m/>
    <n v="16.181229773462782"/>
    <x v="1"/>
  </r>
  <r>
    <x v="945"/>
    <x v="4"/>
    <x v="1"/>
    <x v="12"/>
    <n v="10"/>
    <x v="925"/>
    <x v="100"/>
    <x v="0"/>
    <x v="19"/>
    <x v="100"/>
    <n v="16"/>
    <n v="3889"/>
    <n v="32198"/>
    <n v="136"/>
    <n v="2172"/>
    <n v="6515601"/>
    <n v="2243133"/>
    <n v="1060265"/>
    <n v="9818999"/>
    <n v="6298"/>
    <n v="9"/>
    <n v="1.2359635240033161E-2"/>
    <n v="328"/>
    <x v="491"/>
    <s v="Medium"/>
    <x v="150"/>
    <n v="103"/>
    <n v="4"/>
    <n v="2999.8162983425414"/>
    <n v="715"/>
    <n v="3889"/>
    <m/>
    <m/>
    <n v="28.802588996763756"/>
    <x v="0"/>
  </r>
  <r>
    <x v="946"/>
    <x v="0"/>
    <x v="2"/>
    <x v="7"/>
    <n v="12"/>
    <x v="926"/>
    <x v="118"/>
    <x v="1"/>
    <x v="13"/>
    <x v="118"/>
    <n v="35"/>
    <n v="182"/>
    <n v="16775"/>
    <n v="166"/>
    <n v="5805"/>
    <n v="17413527"/>
    <n v="367695"/>
    <n v="258347"/>
    <n v="18039569"/>
    <n v="14511"/>
    <n v="2"/>
    <n v="2.1478634411033235E-2"/>
    <n v="570"/>
    <x v="327"/>
    <s v="Medium"/>
    <x v="142"/>
    <n v="200"/>
    <n v="2"/>
    <n v="2999.7462532299742"/>
    <n v="424"/>
    <n v="182"/>
    <m/>
    <m/>
    <n v="60.194174757281552"/>
    <x v="0"/>
  </r>
  <r>
    <x v="947"/>
    <x v="1"/>
    <x v="3"/>
    <x v="0"/>
    <n v="15"/>
    <x v="927"/>
    <x v="10"/>
    <x v="2"/>
    <x v="106"/>
    <x v="10"/>
    <n v="15"/>
    <n v="2916"/>
    <n v="47682"/>
    <n v="163"/>
    <n v="2440"/>
    <n v="7318751"/>
    <n v="2725223"/>
    <n v="1286841"/>
    <n v="11330815"/>
    <n v="11710"/>
    <n v="10"/>
    <n v="2.219458889140101E-2"/>
    <n v="589"/>
    <x v="342"/>
    <s v="Medium"/>
    <x v="446"/>
    <n v="169"/>
    <n v="3"/>
    <n v="2999.4881147540982"/>
    <n v="459"/>
    <n v="2916"/>
    <m/>
    <m/>
    <n v="50.161812297734635"/>
    <x v="0"/>
  </r>
  <r>
    <x v="948"/>
    <x v="4"/>
    <x v="3"/>
    <x v="10"/>
    <n v="19"/>
    <x v="928"/>
    <x v="109"/>
    <x v="2"/>
    <x v="52"/>
    <x v="109"/>
    <n v="66"/>
    <n v="362"/>
    <n v="8950"/>
    <n v="160"/>
    <n v="10547"/>
    <n v="52734891"/>
    <n v="2025469"/>
    <n v="695684"/>
    <n v="55456045"/>
    <n v="41133"/>
    <n v="8"/>
    <n v="3.0446906323008515E-2"/>
    <n v="808"/>
    <x v="492"/>
    <s v="High"/>
    <x v="531"/>
    <n v="249"/>
    <n v="2"/>
    <n v="4999.9896653076703"/>
    <n v="233"/>
    <n v="362"/>
    <m/>
    <m/>
    <n v="76.051779935275079"/>
    <x v="0"/>
  </r>
  <r>
    <x v="949"/>
    <x v="1"/>
    <x v="0"/>
    <x v="9"/>
    <n v="1"/>
    <x v="929"/>
    <x v="166"/>
    <x v="2"/>
    <x v="7"/>
    <x v="166"/>
    <n v="1"/>
    <n v="5703"/>
    <n v="50857"/>
    <n v="37"/>
    <n v="37"/>
    <n v="10971"/>
    <n v="581637"/>
    <n v="750735"/>
    <n v="1442082"/>
    <n v="95"/>
    <n v="8"/>
    <n v="2.52468158866531E-3"/>
    <n v="67"/>
    <x v="86"/>
    <s v="Medium"/>
    <x v="405"/>
    <n v="34"/>
    <n v="5"/>
    <n v="296.51351351351349"/>
    <n v="956"/>
    <n v="5703"/>
    <m/>
    <m/>
    <n v="6.4724919093851128"/>
    <x v="1"/>
  </r>
  <r>
    <x v="950"/>
    <x v="4"/>
    <x v="3"/>
    <x v="5"/>
    <n v="5"/>
    <x v="930"/>
    <x v="102"/>
    <x v="1"/>
    <x v="44"/>
    <x v="102"/>
    <n v="5"/>
    <n v="12021"/>
    <n v="62967"/>
    <n v="167"/>
    <n v="836"/>
    <n v="4180215"/>
    <n v="56073"/>
    <n v="208287"/>
    <n v="4949232"/>
    <n v="1170"/>
    <n v="2"/>
    <n v="6.7827266561157583E-3"/>
    <n v="180"/>
    <x v="146"/>
    <s v="High"/>
    <x v="340"/>
    <n v="54"/>
    <n v="5"/>
    <n v="5000.2571770334926"/>
    <n v="851"/>
    <n v="12021"/>
    <m/>
    <m/>
    <n v="12.944983818770226"/>
    <x v="1"/>
  </r>
  <r>
    <x v="951"/>
    <x v="2"/>
    <x v="3"/>
    <x v="2"/>
    <n v="14"/>
    <x v="931"/>
    <x v="102"/>
    <x v="1"/>
    <x v="82"/>
    <x v="102"/>
    <n v="107"/>
    <n v="646"/>
    <n v="5119"/>
    <n v="293"/>
    <n v="31298"/>
    <n v="156488375"/>
    <n v="4077418"/>
    <n v="520896"/>
    <n v="161086689"/>
    <n v="122060"/>
    <n v="7"/>
    <n v="1.5788680382847239E-2"/>
    <n v="419"/>
    <x v="415"/>
    <s v="High"/>
    <x v="149"/>
    <n v="104"/>
    <n v="3"/>
    <n v="4999.9480797495044"/>
    <n v="678"/>
    <n v="646"/>
    <m/>
    <m/>
    <n v="29.126213592233007"/>
    <x v="0"/>
  </r>
  <r>
    <x v="952"/>
    <x v="3"/>
    <x v="1"/>
    <x v="7"/>
    <n v="12"/>
    <x v="932"/>
    <x v="14"/>
    <x v="0"/>
    <x v="99"/>
    <x v="14"/>
    <n v="37"/>
    <n v="584"/>
    <n v="11171"/>
    <n v="295"/>
    <n v="10920"/>
    <n v="32759332"/>
    <n v="1516104"/>
    <n v="295362"/>
    <n v="34570798"/>
    <n v="52414"/>
    <n v="3"/>
    <n v="1.8878589192855528E-2"/>
    <n v="501"/>
    <x v="445"/>
    <s v="Medium"/>
    <x v="532"/>
    <n v="149"/>
    <n v="5"/>
    <n v="2999.9388278388278"/>
    <n v="567"/>
    <n v="584"/>
    <m/>
    <m/>
    <n v="43.689320388349515"/>
    <x v="0"/>
  </r>
  <r>
    <x v="953"/>
    <x v="1"/>
    <x v="3"/>
    <x v="17"/>
    <n v="9"/>
    <x v="933"/>
    <x v="27"/>
    <x v="1"/>
    <x v="83"/>
    <x v="27"/>
    <n v="9"/>
    <n v="6558"/>
    <n v="55182"/>
    <n v="171"/>
    <n v="1535"/>
    <n v="4604419"/>
    <n v="1334413"/>
    <n v="551825"/>
    <n v="6490657"/>
    <n v="5064"/>
    <n v="4"/>
    <n v="1.4808953199186074E-2"/>
    <n v="393"/>
    <x v="478"/>
    <s v="Medium"/>
    <x v="268"/>
    <n v="133"/>
    <n v="5"/>
    <n v="2999.6214983713353"/>
    <n v="647"/>
    <n v="6558"/>
    <m/>
    <m/>
    <n v="38.511326860841422"/>
    <x v="1"/>
  </r>
  <r>
    <x v="954"/>
    <x v="4"/>
    <x v="3"/>
    <x v="9"/>
    <n v="1"/>
    <x v="934"/>
    <x v="146"/>
    <x v="0"/>
    <x v="3"/>
    <x v="146"/>
    <n v="1"/>
    <n v="5997"/>
    <n v="46956"/>
    <n v="66"/>
    <n v="66"/>
    <n v="199069"/>
    <n v="917047"/>
    <n v="623238"/>
    <n v="1739354"/>
    <n v="212"/>
    <n v="7"/>
    <n v="1.009872635466124E-2"/>
    <n v="268"/>
    <x v="376"/>
    <s v="Medium"/>
    <x v="47"/>
    <n v="97"/>
    <n v="4"/>
    <n v="3016.1969696969695"/>
    <n v="713"/>
    <n v="5997"/>
    <m/>
    <m/>
    <n v="26.860841423948216"/>
    <x v="1"/>
  </r>
  <r>
    <x v="955"/>
    <x v="3"/>
    <x v="0"/>
    <x v="13"/>
    <n v="6"/>
    <x v="935"/>
    <x v="115"/>
    <x v="0"/>
    <x v="44"/>
    <x v="115"/>
    <n v="5"/>
    <n v="4414"/>
    <n v="39345"/>
    <n v="114"/>
    <n v="569"/>
    <n v="2846636"/>
    <n v="95407"/>
    <n v="299012"/>
    <n v="4099718"/>
    <n v="1138"/>
    <n v="5"/>
    <n v="9.3827718742934656E-3"/>
    <n v="249"/>
    <x v="185"/>
    <s v="High"/>
    <x v="533"/>
    <n v="79"/>
    <n v="5"/>
    <n v="5002.8752196836558"/>
    <n v="782"/>
    <n v="4414"/>
    <m/>
    <m/>
    <n v="21.035598705501616"/>
    <x v="0"/>
  </r>
  <r>
    <x v="956"/>
    <x v="4"/>
    <x v="2"/>
    <x v="15"/>
    <n v="2"/>
    <x v="936"/>
    <x v="118"/>
    <x v="0"/>
    <x v="24"/>
    <x v="118"/>
    <n v="0"/>
    <n v="10355"/>
    <n v="76567"/>
    <n v="98"/>
    <n v="0"/>
    <n v="0"/>
    <n v="663815"/>
    <n v="60461"/>
    <n v="1268425"/>
    <n v="0"/>
    <n v="6"/>
    <n v="6.1044539905041823E-3"/>
    <n v="162"/>
    <x v="366"/>
    <s v="Medium"/>
    <x v="491"/>
    <n v="59"/>
    <n v="1"/>
    <n v="0"/>
    <n v="853"/>
    <n v="10355"/>
    <m/>
    <m/>
    <n v="14.563106796116504"/>
    <x v="1"/>
  </r>
  <r>
    <x v="957"/>
    <x v="3"/>
    <x v="0"/>
    <x v="1"/>
    <n v="17"/>
    <x v="937"/>
    <x v="20"/>
    <x v="1"/>
    <x v="130"/>
    <x v="20"/>
    <n v="108"/>
    <n v="174"/>
    <n v="5000"/>
    <n v="310"/>
    <n v="33454"/>
    <n v="100360867"/>
    <n v="175322"/>
    <n v="349667"/>
    <n v="102463754"/>
    <n v="53525"/>
    <n v="3"/>
    <n v="2.9843997286909337E-2"/>
    <n v="792"/>
    <x v="151"/>
    <s v="Medium"/>
    <x v="534"/>
    <n v="238"/>
    <n v="3"/>
    <n v="2999.9661325999882"/>
    <n v="272"/>
    <n v="174"/>
    <m/>
    <m/>
    <n v="72.491909385113274"/>
    <x v="0"/>
  </r>
  <r>
    <x v="958"/>
    <x v="1"/>
    <x v="3"/>
    <x v="9"/>
    <n v="1"/>
    <x v="938"/>
    <x v="47"/>
    <x v="2"/>
    <x v="44"/>
    <x v="47"/>
    <n v="1"/>
    <n v="9561"/>
    <n v="60212"/>
    <n v="68"/>
    <n v="68"/>
    <n v="340753"/>
    <n v="615007"/>
    <n v="710072"/>
    <n v="1665832"/>
    <n v="252"/>
    <n v="6"/>
    <n v="7.5740447659959301E-3"/>
    <n v="201"/>
    <x v="158"/>
    <s v="High"/>
    <x v="221"/>
    <n v="86"/>
    <n v="3"/>
    <n v="5011.0735294117649"/>
    <n v="802"/>
    <n v="9561"/>
    <m/>
    <m/>
    <n v="23.300970873786408"/>
    <x v="1"/>
  </r>
  <r>
    <x v="959"/>
    <x v="3"/>
    <x v="2"/>
    <x v="18"/>
    <n v="8"/>
    <x v="939"/>
    <x v="36"/>
    <x v="0"/>
    <x v="41"/>
    <x v="36"/>
    <n v="9"/>
    <n v="4905"/>
    <n v="30654"/>
    <n v="151"/>
    <n v="1361"/>
    <n v="408326"/>
    <n v="692577"/>
    <n v="22510"/>
    <n v="5000937"/>
    <n v="5036"/>
    <n v="3"/>
    <n v="1.0626271761248021E-2"/>
    <n v="282"/>
    <x v="164"/>
    <s v="Medium"/>
    <x v="391"/>
    <n v="81"/>
    <n v="4"/>
    <n v="300.01910360029387"/>
    <n v="747"/>
    <n v="4905"/>
    <m/>
    <m/>
    <n v="21.68284789644013"/>
    <x v="0"/>
  </r>
  <r>
    <x v="960"/>
    <x v="4"/>
    <x v="2"/>
    <x v="9"/>
    <n v="1"/>
    <x v="940"/>
    <x v="119"/>
    <x v="2"/>
    <x v="75"/>
    <x v="119"/>
    <n v="0"/>
    <n v="7005"/>
    <n v="58399"/>
    <n v="117"/>
    <n v="0"/>
    <n v="0"/>
    <n v="1500897"/>
    <n v="703603"/>
    <n v="2204499"/>
    <n v="0"/>
    <n v="10"/>
    <n v="4.8232722887934284E-3"/>
    <n v="128"/>
    <x v="174"/>
    <s v="Medium"/>
    <x v="535"/>
    <n v="73"/>
    <n v="4"/>
    <n v="0"/>
    <n v="845"/>
    <n v="7005"/>
    <m/>
    <m/>
    <n v="19.093851132686083"/>
    <x v="1"/>
  </r>
  <r>
    <x v="961"/>
    <x v="3"/>
    <x v="3"/>
    <x v="4"/>
    <n v="13"/>
    <x v="941"/>
    <x v="55"/>
    <x v="0"/>
    <x v="70"/>
    <x v="55"/>
    <n v="19"/>
    <n v="2505"/>
    <n v="29320"/>
    <n v="172"/>
    <n v="3264"/>
    <n v="3264174"/>
    <n v="1702636"/>
    <n v="317557"/>
    <n v="5284367"/>
    <n v="14035"/>
    <n v="6"/>
    <n v="2.8072951993368001E-2"/>
    <n v="745"/>
    <x v="291"/>
    <s v="Low"/>
    <x v="500"/>
    <n v="206"/>
    <n v="4"/>
    <n v="1000.0533088235294"/>
    <n v="347"/>
    <n v="2505"/>
    <m/>
    <m/>
    <n v="62.135922330097081"/>
    <x v="0"/>
  </r>
  <r>
    <x v="962"/>
    <x v="3"/>
    <x v="1"/>
    <x v="13"/>
    <n v="6"/>
    <x v="942"/>
    <x v="107"/>
    <x v="2"/>
    <x v="75"/>
    <x v="107"/>
    <n v="5"/>
    <n v="6963"/>
    <n v="63559"/>
    <n v="222"/>
    <n v="1109"/>
    <n v="3326552"/>
    <n v="1484808"/>
    <n v="435553"/>
    <n v="5246912"/>
    <n v="5100"/>
    <n v="4"/>
    <n v="1.4432135051624086E-2"/>
    <n v="383"/>
    <x v="232"/>
    <s v="Medium"/>
    <x v="536"/>
    <n v="119"/>
    <n v="5"/>
    <n v="2999.5960324616772"/>
    <n v="662"/>
    <n v="6963"/>
    <m/>
    <m/>
    <n v="33.980582524271846"/>
    <x v="1"/>
  </r>
  <r>
    <x v="963"/>
    <x v="0"/>
    <x v="0"/>
    <x v="2"/>
    <n v="14"/>
    <x v="943"/>
    <x v="128"/>
    <x v="0"/>
    <x v="40"/>
    <x v="128"/>
    <n v="16"/>
    <n v="241"/>
    <n v="28786"/>
    <n v="175"/>
    <n v="2799"/>
    <n v="8396488"/>
    <n v="2007454"/>
    <n v="800083"/>
    <n v="11204025"/>
    <n v="7836"/>
    <n v="6"/>
    <n v="2.3852588740673752E-2"/>
    <n v="633"/>
    <x v="328"/>
    <s v="Medium"/>
    <x v="43"/>
    <n v="195"/>
    <n v="5"/>
    <n v="2999.8170775276885"/>
    <n v="419"/>
    <n v="241"/>
    <m/>
    <m/>
    <n v="58.576051779935277"/>
    <x v="0"/>
  </r>
  <r>
    <x v="964"/>
    <x v="0"/>
    <x v="1"/>
    <x v="10"/>
    <n v="19"/>
    <x v="944"/>
    <x v="12"/>
    <x v="2"/>
    <x v="158"/>
    <x v="12"/>
    <n v="164"/>
    <n v="481"/>
    <n v="5000"/>
    <n v="253"/>
    <n v="41556"/>
    <n v="41556474"/>
    <n v="1841915"/>
    <n v="653675"/>
    <n v="44052064"/>
    <n v="124669"/>
    <n v="7"/>
    <n v="3.2255633431306052E-2"/>
    <n v="856"/>
    <x v="77"/>
    <s v="Low"/>
    <x v="117"/>
    <n v="245"/>
    <n v="5"/>
    <n v="1000.0114062951199"/>
    <n v="236"/>
    <n v="481"/>
    <m/>
    <m/>
    <n v="74.757281553398059"/>
    <x v="0"/>
  </r>
  <r>
    <x v="965"/>
    <x v="1"/>
    <x v="3"/>
    <x v="0"/>
    <n v="15"/>
    <x v="945"/>
    <x v="93"/>
    <x v="0"/>
    <x v="142"/>
    <x v="93"/>
    <n v="49"/>
    <n v="1087"/>
    <n v="12468"/>
    <n v="229"/>
    <n v="11202"/>
    <n v="1120204"/>
    <n v="2129024"/>
    <n v="585748"/>
    <n v="13916812"/>
    <n v="33606"/>
    <n v="5"/>
    <n v="2.4719270480066322E-2"/>
    <n v="656"/>
    <x v="394"/>
    <s v="Low"/>
    <x v="283"/>
    <n v="194"/>
    <n v="5"/>
    <n v="100.00035707909302"/>
    <n v="411"/>
    <n v="1087"/>
    <m/>
    <m/>
    <n v="58.252427184466015"/>
    <x v="0"/>
  </r>
  <r>
    <x v="966"/>
    <x v="0"/>
    <x v="0"/>
    <x v="6"/>
    <n v="7"/>
    <x v="946"/>
    <x v="65"/>
    <x v="0"/>
    <x v="109"/>
    <x v="65"/>
    <n v="5"/>
    <n v="4313"/>
    <n v="43014"/>
    <n v="208"/>
    <n v="1040"/>
    <n v="3119587"/>
    <n v="2199447"/>
    <n v="732238"/>
    <n v="6051272"/>
    <n v="2183"/>
    <n v="7"/>
    <n v="1.3942271459793504E-2"/>
    <n v="370"/>
    <x v="97"/>
    <s v="Medium"/>
    <x v="431"/>
    <n v="119"/>
    <n v="5"/>
    <n v="2999.6028846153845"/>
    <n v="666"/>
    <n v="4313"/>
    <m/>
    <m/>
    <n v="33.980582524271846"/>
    <x v="0"/>
  </r>
  <r>
    <x v="967"/>
    <x v="3"/>
    <x v="1"/>
    <x v="16"/>
    <n v="11"/>
    <x v="947"/>
    <x v="34"/>
    <x v="2"/>
    <x v="11"/>
    <x v="34"/>
    <n v="14"/>
    <n v="6380"/>
    <n v="37249"/>
    <n v="163"/>
    <n v="2278"/>
    <n v="11388886"/>
    <n v="1149755"/>
    <n v="330744"/>
    <n v="12869385"/>
    <n v="9794"/>
    <n v="6"/>
    <n v="1.4394453236867888E-2"/>
    <n v="382"/>
    <x v="229"/>
    <s v="High"/>
    <x v="537"/>
    <n v="129"/>
    <n v="5"/>
    <n v="4999.5109745390691"/>
    <n v="640"/>
    <n v="6380"/>
    <m/>
    <m/>
    <n v="37.216828478964402"/>
    <x v="1"/>
  </r>
  <r>
    <x v="968"/>
    <x v="0"/>
    <x v="3"/>
    <x v="4"/>
    <n v="13"/>
    <x v="948"/>
    <x v="3"/>
    <x v="2"/>
    <x v="47"/>
    <x v="3"/>
    <n v="13"/>
    <n v="313"/>
    <n v="34502"/>
    <n v="196"/>
    <n v="2546"/>
    <n v="7639026"/>
    <n v="1147257"/>
    <n v="742191"/>
    <n v="9528474"/>
    <n v="6111"/>
    <n v="5"/>
    <n v="2.0951089004446453E-2"/>
    <n v="556"/>
    <x v="444"/>
    <s v="Medium"/>
    <x v="219"/>
    <n v="156"/>
    <n v="1"/>
    <n v="3000.4029850746269"/>
    <n v="502"/>
    <n v="313"/>
    <m/>
    <m/>
    <n v="45.954692556634299"/>
    <x v="0"/>
  </r>
  <r>
    <x v="969"/>
    <x v="0"/>
    <x v="1"/>
    <x v="9"/>
    <n v="1"/>
    <x v="949"/>
    <x v="51"/>
    <x v="2"/>
    <x v="7"/>
    <x v="51"/>
    <n v="0"/>
    <n v="13056"/>
    <n v="92358"/>
    <n v="85"/>
    <n v="0"/>
    <n v="0"/>
    <n v="93412"/>
    <n v="138119"/>
    <n v="231531"/>
    <n v="0"/>
    <n v="1"/>
    <n v="8.7421810234380882E-3"/>
    <n v="232"/>
    <x v="298"/>
    <s v="Medium"/>
    <x v="538"/>
    <n v="76"/>
    <n v="2"/>
    <n v="0"/>
    <n v="826"/>
    <n v="13056"/>
    <m/>
    <m/>
    <n v="20.064724919093852"/>
    <x v="1"/>
  </r>
  <r>
    <x v="970"/>
    <x v="0"/>
    <x v="1"/>
    <x v="12"/>
    <n v="10"/>
    <x v="950"/>
    <x v="14"/>
    <x v="2"/>
    <x v="10"/>
    <x v="14"/>
    <n v="20"/>
    <n v="2754"/>
    <n v="18358"/>
    <n v="82"/>
    <n v="1644"/>
    <n v="8220245"/>
    <n v="963638"/>
    <n v="1074163"/>
    <n v="10258046"/>
    <n v="1972"/>
    <n v="9"/>
    <n v="1.6090134900896828E-2"/>
    <n v="427"/>
    <x v="493"/>
    <s v="High"/>
    <x v="537"/>
    <n v="137"/>
    <n v="3"/>
    <n v="5000.1490267639902"/>
    <n v="640"/>
    <n v="2754"/>
    <m/>
    <m/>
    <n v="39.805825242718448"/>
    <x v="0"/>
  </r>
  <r>
    <x v="971"/>
    <x v="4"/>
    <x v="0"/>
    <x v="6"/>
    <n v="7"/>
    <x v="951"/>
    <x v="32"/>
    <x v="2"/>
    <x v="75"/>
    <x v="32"/>
    <n v="9"/>
    <n v="7427"/>
    <n v="45125"/>
    <n v="226"/>
    <n v="2031"/>
    <n v="6093617"/>
    <n v="1660812"/>
    <n v="621931"/>
    <n v="837636"/>
    <n v="5078"/>
    <n v="5"/>
    <n v="1.1756726203933981E-2"/>
    <n v="312"/>
    <x v="308"/>
    <s v="Medium"/>
    <x v="380"/>
    <n v="109"/>
    <n v="3"/>
    <n v="3000.3037912358445"/>
    <n v="726"/>
    <n v="7427"/>
    <m/>
    <m/>
    <n v="30.744336569579289"/>
    <x v="1"/>
  </r>
  <r>
    <x v="972"/>
    <x v="4"/>
    <x v="2"/>
    <x v="15"/>
    <n v="2"/>
    <x v="952"/>
    <x v="105"/>
    <x v="1"/>
    <x v="146"/>
    <x v="105"/>
    <n v="1"/>
    <n v="9826"/>
    <n v="51465"/>
    <n v="61"/>
    <n v="61"/>
    <n v="60956"/>
    <n v="65668"/>
    <n v="118231"/>
    <n v="244855"/>
    <n v="115"/>
    <n v="1"/>
    <n v="1.0174089984173637E-2"/>
    <n v="270"/>
    <x v="186"/>
    <s v="Low"/>
    <x v="539"/>
    <n v="94"/>
    <n v="4"/>
    <n v="999.27868852459017"/>
    <n v="746"/>
    <n v="9826"/>
    <m/>
    <m/>
    <n v="25.889967637540451"/>
    <x v="1"/>
  </r>
  <r>
    <x v="973"/>
    <x v="0"/>
    <x v="3"/>
    <x v="3"/>
    <n v="18"/>
    <x v="953"/>
    <x v="78"/>
    <x v="0"/>
    <x v="42"/>
    <x v="78"/>
    <n v="109"/>
    <n v="439"/>
    <n v="5000"/>
    <n v="157"/>
    <n v="17062"/>
    <n v="17061548"/>
    <n v="998882"/>
    <n v="337096"/>
    <n v="18397526"/>
    <n v="54596"/>
    <n v="4"/>
    <n v="2.4719270480066322E-2"/>
    <n v="656"/>
    <x v="494"/>
    <s v="Low"/>
    <x v="312"/>
    <n v="189"/>
    <n v="4"/>
    <n v="999.97350838119803"/>
    <n v="398"/>
    <n v="439"/>
    <m/>
    <m/>
    <n v="56.634304207119747"/>
    <x v="0"/>
  </r>
  <r>
    <x v="974"/>
    <x v="4"/>
    <x v="3"/>
    <x v="0"/>
    <n v="15"/>
    <x v="954"/>
    <x v="65"/>
    <x v="2"/>
    <x v="134"/>
    <x v="65"/>
    <n v="59"/>
    <n v="125"/>
    <n v="8792"/>
    <n v="274"/>
    <n v="16146"/>
    <n v="48438241"/>
    <n v="3086956"/>
    <n v="974646"/>
    <n v="52499843"/>
    <n v="24219"/>
    <n v="10"/>
    <n v="2.4003315999698547E-2"/>
    <n v="637"/>
    <x v="495"/>
    <s v="Medium"/>
    <x v="321"/>
    <n v="192"/>
    <n v="3"/>
    <n v="3000.0149262975351"/>
    <n v="420"/>
    <n v="125"/>
    <m/>
    <m/>
    <n v="57.605177993527512"/>
    <x v="0"/>
  </r>
  <r>
    <x v="975"/>
    <x v="4"/>
    <x v="3"/>
    <x v="15"/>
    <n v="2"/>
    <x v="955"/>
    <x v="19"/>
    <x v="1"/>
    <x v="128"/>
    <x v="19"/>
    <n v="3"/>
    <n v="5306"/>
    <n v="47021"/>
    <n v="220"/>
    <n v="660"/>
    <n v="3301582"/>
    <n v="2589169"/>
    <n v="908411"/>
    <n v="6799162"/>
    <n v="1320"/>
    <n v="10"/>
    <n v="1.013640816941744E-2"/>
    <n v="269"/>
    <x v="21"/>
    <s v="High"/>
    <x v="398"/>
    <n v="89"/>
    <n v="5"/>
    <n v="5002.3969696969698"/>
    <n v="745"/>
    <n v="5306"/>
    <m/>
    <m/>
    <n v="24.271844660194176"/>
    <x v="1"/>
  </r>
  <r>
    <x v="976"/>
    <x v="0"/>
    <x v="3"/>
    <x v="2"/>
    <n v="14"/>
    <x v="956"/>
    <x v="80"/>
    <x v="0"/>
    <x v="124"/>
    <x v="80"/>
    <n v="21"/>
    <n v="964"/>
    <n v="32469"/>
    <n v="307"/>
    <n v="6440"/>
    <n v="6440081"/>
    <n v="681014"/>
    <n v="105497"/>
    <n v="7226592"/>
    <n v="26404"/>
    <n v="2"/>
    <n v="2.9542542768859748E-2"/>
    <n v="784"/>
    <x v="478"/>
    <s v="Low"/>
    <x v="328"/>
    <n v="230"/>
    <n v="3"/>
    <n v="1000.0125776397515"/>
    <n v="313"/>
    <n v="964"/>
    <m/>
    <m/>
    <n v="69.902912621359221"/>
    <x v="0"/>
  </r>
  <r>
    <x v="977"/>
    <x v="4"/>
    <x v="3"/>
    <x v="2"/>
    <n v="14"/>
    <x v="957"/>
    <x v="30"/>
    <x v="0"/>
    <x v="111"/>
    <x v="30"/>
    <n v="24"/>
    <n v="491"/>
    <n v="30480"/>
    <n v="310"/>
    <n v="7437"/>
    <n v="22311432"/>
    <n v="3003312"/>
    <n v="306826"/>
    <n v="2562157"/>
    <n v="11155"/>
    <n v="5"/>
    <n v="2.9542542768859748E-2"/>
    <n v="784"/>
    <x v="496"/>
    <s v="Medium"/>
    <x v="540"/>
    <n v="239"/>
    <n v="4"/>
    <n v="3000.0580879386848"/>
    <n v="285"/>
    <n v="491"/>
    <m/>
    <m/>
    <n v="72.815533980582529"/>
    <x v="0"/>
  </r>
  <r>
    <x v="978"/>
    <x v="3"/>
    <x v="2"/>
    <x v="12"/>
    <n v="10"/>
    <x v="958"/>
    <x v="92"/>
    <x v="2"/>
    <x v="142"/>
    <x v="92"/>
    <n v="7"/>
    <n v="9538"/>
    <n v="53258"/>
    <n v="220"/>
    <n v="1539"/>
    <n v="1539367"/>
    <n v="1980444"/>
    <n v="780288"/>
    <n v="4300099"/>
    <n v="4310"/>
    <n v="8"/>
    <n v="1.8011907453462959E-2"/>
    <n v="478"/>
    <x v="154"/>
    <s v="Low"/>
    <x v="273"/>
    <n v="157"/>
    <n v="5"/>
    <n v="1000.2384665367122"/>
    <n v="521"/>
    <n v="9538"/>
    <m/>
    <m/>
    <n v="46.278317152103561"/>
    <x v="1"/>
  </r>
  <r>
    <x v="979"/>
    <x v="1"/>
    <x v="2"/>
    <x v="8"/>
    <n v="4"/>
    <x v="959"/>
    <x v="37"/>
    <x v="2"/>
    <x v="93"/>
    <x v="37"/>
    <n v="4"/>
    <n v="10304"/>
    <n v="55693"/>
    <n v="249"/>
    <n v="997"/>
    <n v="2991959"/>
    <n v="2250651"/>
    <n v="716589"/>
    <n v="5959198"/>
    <n v="4487"/>
    <n v="7"/>
    <n v="1.6655362122239808E-2"/>
    <n v="442"/>
    <x v="226"/>
    <s v="Medium"/>
    <x v="459"/>
    <n v="144"/>
    <n v="2"/>
    <n v="3000.9618856569709"/>
    <n v="566"/>
    <n v="10304"/>
    <m/>
    <m/>
    <n v="42.071197411003233"/>
    <x v="1"/>
  </r>
  <r>
    <x v="980"/>
    <x v="3"/>
    <x v="0"/>
    <x v="10"/>
    <n v="19"/>
    <x v="960"/>
    <x v="25"/>
    <x v="2"/>
    <x v="22"/>
    <x v="25"/>
    <n v="93"/>
    <n v="486"/>
    <n v="9734"/>
    <n v="330"/>
    <n v="30728"/>
    <n v="92185426"/>
    <n v="3750025"/>
    <n v="637759"/>
    <n v="9657321"/>
    <n v="138278"/>
    <n v="6"/>
    <n v="2.860049739995478E-2"/>
    <n v="759"/>
    <x v="177"/>
    <s v="Medium"/>
    <x v="297"/>
    <n v="228"/>
    <n v="5"/>
    <n v="3000.0464071856286"/>
    <n v="321"/>
    <n v="486"/>
    <m/>
    <m/>
    <n v="69.255663430420711"/>
    <x v="0"/>
  </r>
  <r>
    <x v="981"/>
    <x v="0"/>
    <x v="3"/>
    <x v="6"/>
    <n v="7"/>
    <x v="961"/>
    <x v="89"/>
    <x v="1"/>
    <x v="63"/>
    <x v="89"/>
    <n v="10"/>
    <n v="952"/>
    <n v="26508"/>
    <n v="94"/>
    <n v="941"/>
    <n v="941057"/>
    <n v="1638204"/>
    <n v="71258"/>
    <n v="3291841"/>
    <n v="3293"/>
    <n v="9"/>
    <n v="2.2948225186524982E-2"/>
    <n v="609"/>
    <x v="384"/>
    <s v="Low"/>
    <x v="55"/>
    <n v="178"/>
    <n v="1"/>
    <n v="1000.0605738575983"/>
    <n v="433"/>
    <n v="952"/>
    <m/>
    <m/>
    <n v="53.074433656957929"/>
    <x v="0"/>
  </r>
  <r>
    <x v="982"/>
    <x v="1"/>
    <x v="3"/>
    <x v="14"/>
    <n v="16"/>
    <x v="962"/>
    <x v="36"/>
    <x v="0"/>
    <x v="32"/>
    <x v="36"/>
    <n v="17"/>
    <n v="2749"/>
    <n v="46050"/>
    <n v="101"/>
    <n v="1722"/>
    <n v="1722222"/>
    <n v="576662"/>
    <n v="410035"/>
    <n v="2708919"/>
    <n v="4994"/>
    <n v="4"/>
    <n v="2.0235134524078678E-2"/>
    <n v="537"/>
    <x v="364"/>
    <s v="Low"/>
    <x v="8"/>
    <n v="162"/>
    <n v="5"/>
    <n v="1000.1289198606272"/>
    <n v="522"/>
    <n v="2749"/>
    <m/>
    <m/>
    <n v="47.896440129449836"/>
    <x v="0"/>
  </r>
  <r>
    <x v="983"/>
    <x v="4"/>
    <x v="1"/>
    <x v="18"/>
    <n v="8"/>
    <x v="963"/>
    <x v="9"/>
    <x v="2"/>
    <x v="82"/>
    <x v="9"/>
    <n v="11"/>
    <n v="5352"/>
    <n v="32524"/>
    <n v="279"/>
    <n v="3065"/>
    <n v="15327373"/>
    <n v="954536"/>
    <n v="184556"/>
    <n v="16466465"/>
    <n v="4291"/>
    <n v="2"/>
    <n v="1.458286231064888E-2"/>
    <n v="387"/>
    <x v="275"/>
    <s v="High"/>
    <x v="453"/>
    <n v="126"/>
    <n v="3"/>
    <n v="5000.774225122349"/>
    <n v="672"/>
    <n v="5352"/>
    <m/>
    <m/>
    <n v="36.245954692556637"/>
    <x v="1"/>
  </r>
  <r>
    <x v="984"/>
    <x v="0"/>
    <x v="0"/>
    <x v="14"/>
    <n v="16"/>
    <x v="964"/>
    <x v="84"/>
    <x v="0"/>
    <x v="115"/>
    <x v="84"/>
    <n v="143"/>
    <n v="273"/>
    <n v="5000"/>
    <n v="303"/>
    <n v="43357"/>
    <n v="13006962"/>
    <n v="684228"/>
    <n v="199796"/>
    <n v="130953644"/>
    <n v="125733"/>
    <n v="2"/>
    <n v="3.0070088175446531E-2"/>
    <n v="798"/>
    <x v="497"/>
    <s v="Medium"/>
    <x v="541"/>
    <n v="249"/>
    <n v="1"/>
    <n v="299.99681712295592"/>
    <n v="235"/>
    <n v="273"/>
    <m/>
    <m/>
    <n v="76.051779935275079"/>
    <x v="0"/>
  </r>
  <r>
    <x v="985"/>
    <x v="0"/>
    <x v="0"/>
    <x v="12"/>
    <n v="10"/>
    <x v="965"/>
    <x v="123"/>
    <x v="0"/>
    <x v="111"/>
    <x v="123"/>
    <n v="7"/>
    <n v="9786"/>
    <n v="54168"/>
    <n v="160"/>
    <n v="1120"/>
    <n v="3361304"/>
    <n v="1227152"/>
    <n v="293306"/>
    <n v="4881762"/>
    <n v="3697"/>
    <n v="4"/>
    <n v="1.2698771572838947E-2"/>
    <n v="337"/>
    <x v="385"/>
    <s v="Medium"/>
    <x v="175"/>
    <n v="115"/>
    <n v="3"/>
    <n v="3001.1642857142856"/>
    <n v="711"/>
    <n v="9786"/>
    <m/>
    <m/>
    <n v="32.686084142394819"/>
    <x v="1"/>
  </r>
  <r>
    <x v="986"/>
    <x v="3"/>
    <x v="1"/>
    <x v="3"/>
    <n v="18"/>
    <x v="966"/>
    <x v="36"/>
    <x v="1"/>
    <x v="74"/>
    <x v="36"/>
    <n v="126"/>
    <n v="228"/>
    <n v="5000"/>
    <n v="198"/>
    <n v="24995"/>
    <n v="74986165"/>
    <n v="1872579"/>
    <n v="933098"/>
    <n v="77791842"/>
    <n v="32494"/>
    <n v="7"/>
    <n v="2.332504333408697E-2"/>
    <n v="619"/>
    <x v="498"/>
    <s v="Medium"/>
    <x v="542"/>
    <n v="199"/>
    <n v="1"/>
    <n v="3000.0466093218643"/>
    <n v="435"/>
    <n v="228"/>
    <m/>
    <m/>
    <n v="59.870550161812297"/>
    <x v="0"/>
  </r>
  <r>
    <x v="987"/>
    <x v="3"/>
    <x v="2"/>
    <x v="12"/>
    <n v="10"/>
    <x v="967"/>
    <x v="133"/>
    <x v="0"/>
    <x v="32"/>
    <x v="133"/>
    <n v="7"/>
    <n v="8720"/>
    <n v="60505"/>
    <n v="156"/>
    <n v="1094"/>
    <n v="1093888"/>
    <n v="1943482"/>
    <n v="1038455"/>
    <n v="4075824"/>
    <n v="1531"/>
    <n v="9"/>
    <n v="1.3942271459793504E-2"/>
    <n v="370"/>
    <x v="499"/>
    <s v="Low"/>
    <x v="81"/>
    <n v="106"/>
    <n v="4"/>
    <n v="999.89762340036566"/>
    <n v="682"/>
    <n v="8720"/>
    <m/>
    <m/>
    <n v="29.773462783171524"/>
    <x v="1"/>
  </r>
  <r>
    <x v="988"/>
    <x v="0"/>
    <x v="0"/>
    <x v="14"/>
    <n v="16"/>
    <x v="968"/>
    <x v="73"/>
    <x v="1"/>
    <x v="92"/>
    <x v="73"/>
    <n v="17"/>
    <n v="3636"/>
    <n v="45966"/>
    <n v="164"/>
    <n v="2781"/>
    <n v="8342388"/>
    <n v="90356"/>
    <n v="363014"/>
    <n v="9608962"/>
    <n v="10288"/>
    <n v="4"/>
    <n v="2.1591679855301832E-2"/>
    <n v="573"/>
    <x v="229"/>
    <s v="Medium"/>
    <x v="543"/>
    <n v="171"/>
    <n v="3"/>
    <n v="2999.7799352750808"/>
    <n v="448"/>
    <n v="3636"/>
    <m/>
    <m/>
    <n v="50.809061488673137"/>
    <x v="0"/>
  </r>
  <r>
    <x v="989"/>
    <x v="3"/>
    <x v="1"/>
    <x v="12"/>
    <n v="10"/>
    <x v="969"/>
    <x v="153"/>
    <x v="1"/>
    <x v="70"/>
    <x v="153"/>
    <n v="28"/>
    <n v="1870"/>
    <n v="17691"/>
    <n v="107"/>
    <n v="2999"/>
    <n v="299875"/>
    <n v="1019445"/>
    <n v="1293536"/>
    <n v="531173"/>
    <n v="12594"/>
    <n v="9"/>
    <n v="1.3716180571256311E-2"/>
    <n v="364"/>
    <x v="394"/>
    <s v="Low"/>
    <x v="544"/>
    <n v="115"/>
    <n v="2"/>
    <n v="99.991663887962659"/>
    <n v="673"/>
    <n v="1870"/>
    <m/>
    <m/>
    <n v="32.686084142394819"/>
    <x v="0"/>
  </r>
  <r>
    <x v="990"/>
    <x v="3"/>
    <x v="3"/>
    <x v="15"/>
    <n v="2"/>
    <x v="970"/>
    <x v="111"/>
    <x v="2"/>
    <x v="115"/>
    <x v="111"/>
    <n v="1"/>
    <n v="9660"/>
    <n v="79623"/>
    <n v="90"/>
    <n v="90"/>
    <n v="269961"/>
    <n v="1255355"/>
    <n v="1064218"/>
    <n v="2589533"/>
    <n v="251"/>
    <n v="10"/>
    <n v="1.1417589871128193E-2"/>
    <n v="303"/>
    <x v="500"/>
    <s v="Medium"/>
    <x v="296"/>
    <n v="118"/>
    <n v="5"/>
    <n v="2999.5666666666666"/>
    <n v="694"/>
    <n v="9660"/>
    <m/>
    <m/>
    <n v="33.656957928802591"/>
    <x v="1"/>
  </r>
  <r>
    <x v="991"/>
    <x v="2"/>
    <x v="2"/>
    <x v="9"/>
    <n v="1"/>
    <x v="971"/>
    <x v="74"/>
    <x v="0"/>
    <x v="73"/>
    <x v="74"/>
    <n v="1"/>
    <n v="5842"/>
    <n v="47223"/>
    <n v="72"/>
    <n v="72"/>
    <n v="216296"/>
    <n v="773761"/>
    <n v="684675"/>
    <n v="1674732"/>
    <n v="324"/>
    <n v="7"/>
    <n v="1.1417589871128193E-2"/>
    <n v="303"/>
    <x v="44"/>
    <s v="Medium"/>
    <x v="462"/>
    <n v="109"/>
    <n v="2"/>
    <n v="3004.1111111111113"/>
    <n v="697"/>
    <n v="5842"/>
    <m/>
    <m/>
    <n v="30.744336569579289"/>
    <x v="1"/>
  </r>
  <r>
    <x v="992"/>
    <x v="3"/>
    <x v="2"/>
    <x v="9"/>
    <n v="1"/>
    <x v="972"/>
    <x v="67"/>
    <x v="2"/>
    <x v="62"/>
    <x v="67"/>
    <n v="2"/>
    <n v="15190"/>
    <n v="82008"/>
    <n v="209"/>
    <n v="418"/>
    <n v="2091662"/>
    <n v="3238503"/>
    <n v="1196962"/>
    <n v="6527128"/>
    <n v="543"/>
    <n v="9"/>
    <n v="4.182681437938051E-3"/>
    <n v="111"/>
    <x v="423"/>
    <s v="High"/>
    <x v="354"/>
    <n v="57"/>
    <n v="1"/>
    <n v="5003.9760765550236"/>
    <n v="896"/>
    <n v="15190"/>
    <m/>
    <m/>
    <n v="13.915857605177994"/>
    <x v="1"/>
  </r>
  <r>
    <x v="993"/>
    <x v="4"/>
    <x v="0"/>
    <x v="9"/>
    <n v="1"/>
    <x v="973"/>
    <x v="38"/>
    <x v="2"/>
    <x v="44"/>
    <x v="38"/>
    <n v="0"/>
    <n v="10746"/>
    <n v="70729"/>
    <n v="183"/>
    <n v="0"/>
    <n v="0"/>
    <n v="1668607"/>
    <n v="491591"/>
    <n v="2160198"/>
    <n v="0"/>
    <n v="6"/>
    <n v="1.997136182078529E-3"/>
    <n v="53"/>
    <x v="501"/>
    <s v="High"/>
    <x v="545"/>
    <n v="35"/>
    <n v="5"/>
    <n v="0"/>
    <n v="951"/>
    <n v="10746"/>
    <m/>
    <m/>
    <n v="6.7961165048543686"/>
    <x v="1"/>
  </r>
  <r>
    <x v="994"/>
    <x v="2"/>
    <x v="3"/>
    <x v="0"/>
    <n v="15"/>
    <x v="974"/>
    <x v="157"/>
    <x v="1"/>
    <x v="3"/>
    <x v="157"/>
    <n v="130"/>
    <n v="273"/>
    <n v="5000"/>
    <n v="138"/>
    <n v="17949"/>
    <n v="53847505"/>
    <n v="1675785"/>
    <n v="549259"/>
    <n v="56072548"/>
    <n v="84361"/>
    <n v="7"/>
    <n v="2.4380134147260531E-2"/>
    <n v="647"/>
    <x v="356"/>
    <s v="Medium"/>
    <x v="546"/>
    <n v="174"/>
    <n v="4"/>
    <n v="3000.0281352721599"/>
    <n v="456"/>
    <n v="273"/>
    <m/>
    <m/>
    <n v="51.779935275080902"/>
    <x v="0"/>
  </r>
  <r>
    <x v="995"/>
    <x v="4"/>
    <x v="3"/>
    <x v="6"/>
    <n v="7"/>
    <x v="975"/>
    <x v="79"/>
    <x v="0"/>
    <x v="0"/>
    <x v="79"/>
    <n v="7"/>
    <n v="7771"/>
    <n v="56696"/>
    <n v="65"/>
    <n v="452"/>
    <n v="1356063"/>
    <n v="523004"/>
    <n v="774696"/>
    <n v="2653763"/>
    <n v="1762"/>
    <n v="6"/>
    <n v="1.4884316828698471E-2"/>
    <n v="395"/>
    <x v="5"/>
    <s v="Medium"/>
    <x v="468"/>
    <n v="114"/>
    <n v="1"/>
    <n v="3000.1393805309735"/>
    <n v="648"/>
    <n v="7771"/>
    <m/>
    <m/>
    <n v="32.362459546925564"/>
    <x v="1"/>
  </r>
  <r>
    <x v="996"/>
    <x v="1"/>
    <x v="2"/>
    <x v="7"/>
    <n v="12"/>
    <x v="976"/>
    <x v="6"/>
    <x v="0"/>
    <x v="8"/>
    <x v="6"/>
    <n v="9"/>
    <n v="4528"/>
    <n v="50627"/>
    <n v="239"/>
    <n v="2155"/>
    <n v="2154925"/>
    <n v="3324612"/>
    <n v="1311376"/>
    <n v="6790913"/>
    <n v="5387"/>
    <n v="9"/>
    <n v="2.4945361368603512E-2"/>
    <n v="662"/>
    <x v="502"/>
    <s v="Low"/>
    <x v="157"/>
    <n v="189"/>
    <n v="1"/>
    <n v="999.96519721577727"/>
    <n v="416"/>
    <n v="4528"/>
    <m/>
    <m/>
    <n v="56.634304207119747"/>
    <x v="0"/>
  </r>
  <r>
    <x v="997"/>
    <x v="3"/>
    <x v="3"/>
    <x v="2"/>
    <n v="14"/>
    <x v="977"/>
    <x v="103"/>
    <x v="1"/>
    <x v="93"/>
    <x v="103"/>
    <n v="15"/>
    <n v="1804"/>
    <n v="47633"/>
    <n v="162"/>
    <n v="2425"/>
    <n v="7275023"/>
    <n v="58270"/>
    <n v="448131"/>
    <n v="8305854"/>
    <n v="11882"/>
    <n v="3"/>
    <n v="2.6075815811289472E-2"/>
    <n v="692"/>
    <x v="169"/>
    <s v="Medium"/>
    <x v="31"/>
    <n v="204"/>
    <n v="2"/>
    <n v="3000.0094845360823"/>
    <n v="337"/>
    <n v="1804"/>
    <m/>
    <m/>
    <n v="61.488673139158578"/>
    <x v="0"/>
  </r>
  <r>
    <x v="998"/>
    <x v="3"/>
    <x v="3"/>
    <x v="9"/>
    <n v="1"/>
    <x v="978"/>
    <x v="52"/>
    <x v="1"/>
    <x v="72"/>
    <x v="52"/>
    <n v="0"/>
    <n v="10516"/>
    <n v="52934"/>
    <n v="106"/>
    <n v="0"/>
    <n v="0"/>
    <n v="1217559"/>
    <n v="978781"/>
    <n v="219634"/>
    <n v="0"/>
    <n v="7"/>
    <n v="7.3102720627025398E-3"/>
    <n v="194"/>
    <x v="385"/>
    <s v="High"/>
    <x v="77"/>
    <n v="78"/>
    <n v="1"/>
    <n v="0"/>
    <n v="824"/>
    <n v="10516"/>
    <m/>
    <m/>
    <n v="20.711974110032365"/>
    <x v="1"/>
  </r>
  <r>
    <x v="999"/>
    <x v="3"/>
    <x v="1"/>
    <x v="5"/>
    <n v="5"/>
    <x v="383"/>
    <x v="118"/>
    <x v="2"/>
    <x v="93"/>
    <x v="118"/>
    <n v="3"/>
    <n v="8078"/>
    <n v="57232"/>
    <n v="121"/>
    <n v="362"/>
    <n v="1084632"/>
    <n v="1314121"/>
    <n v="1002658"/>
    <n v="3401412"/>
    <n v="397"/>
    <n v="9"/>
    <n v="9.8726354661240485E-3"/>
    <n v="262"/>
    <x v="144"/>
    <s v="Medium"/>
    <x v="547"/>
    <n v="92"/>
    <n v="4"/>
    <n v="2996.220994475138"/>
    <n v="762"/>
    <n v="8078"/>
    <m/>
    <m/>
    <n v="25.24271844660194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6">
  <r>
    <x v="0"/>
    <x v="0"/>
    <x v="0"/>
    <d v="2009-02-28T00:00:00"/>
    <x v="0"/>
    <n v="61950"/>
    <d v="2023-11-14T00:00:00"/>
    <x v="0"/>
    <n v="65"/>
    <n v="103"/>
    <n v="124"/>
    <x v="0"/>
    <n v="5000"/>
    <n v="308"/>
    <n v="38239"/>
    <n v="114717422"/>
    <n v="2189631"/>
    <n v="482545"/>
    <n v="117389599"/>
    <n v="118541"/>
    <n v="6"/>
    <n v="2.6867133921169642E-2"/>
    <n v="713"/>
    <n v="428"/>
    <x v="0"/>
    <n v="358"/>
    <n v="202"/>
    <n v="2"/>
  </r>
  <r>
    <x v="1"/>
    <x v="1"/>
    <x v="1"/>
    <d v="2007-03-01T00:00:00"/>
    <x v="1"/>
    <n v="59058"/>
    <d v="2024-02-10T00:00:00"/>
    <x v="0"/>
    <n v="86"/>
    <n v="15"/>
    <n v="29"/>
    <x v="1"/>
    <n v="20703"/>
    <n v="189"/>
    <n v="5485"/>
    <n v="16455323"/>
    <n v="1216215"/>
    <n v="26821"/>
    <n v="17939747"/>
    <n v="26328"/>
    <n v="4"/>
    <n v="2.1252543522496042E-2"/>
    <n v="564"/>
    <n v="225"/>
    <x v="0"/>
    <n v="511"/>
    <n v="153"/>
    <n v="1"/>
  </r>
  <r>
    <x v="2"/>
    <x v="2"/>
    <x v="1"/>
    <d v="2010-02-28T00:00:00"/>
    <x v="2"/>
    <n v="45374"/>
    <d v="2024-01-03T00:00:00"/>
    <x v="0"/>
    <n v="70"/>
    <n v="53"/>
    <n v="26"/>
    <x v="2"/>
    <n v="16813"/>
    <n v="98"/>
    <n v="2537"/>
    <n v="7610107"/>
    <n v="171263"/>
    <n v="92516"/>
    <n v="7873885"/>
    <n v="3297"/>
    <n v="1"/>
    <n v="2.2496043409450599E-2"/>
    <n v="597"/>
    <n v="60"/>
    <x v="0"/>
    <n v="444"/>
    <n v="176"/>
    <n v="4"/>
  </r>
  <r>
    <x v="3"/>
    <x v="1"/>
    <x v="2"/>
    <d v="2006-03-01T00:00:00"/>
    <x v="3"/>
    <n v="67122"/>
    <d v="2023-12-25T00:00:00"/>
    <x v="0"/>
    <n v="54"/>
    <n v="62"/>
    <n v="19"/>
    <x v="3"/>
    <n v="38362"/>
    <n v="235"/>
    <n v="4474"/>
    <n v="13423367"/>
    <n v="2694598"/>
    <n v="1195864"/>
    <n v="17313829"/>
    <n v="15660"/>
    <n v="9"/>
    <n v="2.5435224960434096E-2"/>
    <n v="675"/>
    <n v="607"/>
    <x v="0"/>
    <n v="429"/>
    <n v="186"/>
    <n v="5"/>
  </r>
  <r>
    <x v="4"/>
    <x v="3"/>
    <x v="1"/>
    <d v="2011-02-28T00:00:00"/>
    <x v="4"/>
    <n v="52832"/>
    <d v="2023-12-22T00:00:00"/>
    <x v="1"/>
    <n v="134"/>
    <n v="65"/>
    <n v="10"/>
    <x v="4"/>
    <n v="50595"/>
    <n v="101"/>
    <n v="1013"/>
    <n v="1012898"/>
    <n v="1320994"/>
    <n v="786309"/>
    <n v="3120201"/>
    <n v="4355"/>
    <n v="7"/>
    <n v="2.0913407189690255E-2"/>
    <n v="555"/>
    <n v="388"/>
    <x v="1"/>
    <n v="509"/>
    <n v="155"/>
    <n v="2"/>
  </r>
  <r>
    <x v="5"/>
    <x v="3"/>
    <x v="1"/>
    <d v="2019-02-26T00:00:00"/>
    <x v="5"/>
    <n v="15490"/>
    <d v="2023-11-26T00:00:00"/>
    <x v="2"/>
    <n v="66"/>
    <n v="91"/>
    <n v="2"/>
    <x v="5"/>
    <n v="58514"/>
    <n v="168"/>
    <n v="337"/>
    <n v="1010886"/>
    <n v="1683595"/>
    <n v="367793"/>
    <n v="3062274"/>
    <n v="741"/>
    <n v="7"/>
    <n v="1.2774135202351345E-2"/>
    <n v="339"/>
    <n v="237"/>
    <x v="0"/>
    <n v="712"/>
    <n v="104"/>
    <n v="3"/>
  </r>
  <r>
    <x v="6"/>
    <x v="4"/>
    <x v="2"/>
    <d v="2017-02-26T00:00:00"/>
    <x v="6"/>
    <n v="29848"/>
    <d v="2023-10-16T00:00:00"/>
    <x v="0"/>
    <n v="76"/>
    <n v="132"/>
    <n v="9"/>
    <x v="6"/>
    <n v="40655"/>
    <n v="105"/>
    <n v="948"/>
    <n v="2844061"/>
    <n v="1386561"/>
    <n v="787048"/>
    <n v="501767"/>
    <n v="1422"/>
    <n v="7"/>
    <n v="1.9293089155173714E-2"/>
    <n v="512"/>
    <n v="359"/>
    <x v="0"/>
    <n v="541"/>
    <n v="160"/>
    <n v="3"/>
  </r>
  <r>
    <x v="7"/>
    <x v="0"/>
    <x v="1"/>
    <d v="2012-02-28T00:00:00"/>
    <x v="7"/>
    <n v="54948"/>
    <d v="2023-11-25T00:00:00"/>
    <x v="1"/>
    <n v="55"/>
    <n v="92"/>
    <n v="14"/>
    <x v="7"/>
    <n v="40728"/>
    <n v="140"/>
    <n v="1958"/>
    <n v="5874502"/>
    <n v="1642487"/>
    <n v="59819"/>
    <n v="8115179"/>
    <n v="7049"/>
    <n v="9"/>
    <n v="2.3701861481648955E-2"/>
    <n v="629"/>
    <n v="566"/>
    <x v="0"/>
    <n v="405"/>
    <n v="192"/>
    <n v="4"/>
  </r>
  <r>
    <x v="8"/>
    <x v="3"/>
    <x v="3"/>
    <d v="2019-02-26T00:00:00"/>
    <x v="5"/>
    <n v="21240"/>
    <d v="2023-09-26T00:00:00"/>
    <x v="2"/>
    <n v="133"/>
    <n v="152"/>
    <n v="4"/>
    <x v="8"/>
    <n v="44811"/>
    <n v="125"/>
    <n v="500"/>
    <n v="499994"/>
    <n v="156471"/>
    <n v="99725"/>
    <n v="75619"/>
    <n v="2299"/>
    <n v="1"/>
    <n v="1.9368452784686109E-2"/>
    <n v="514"/>
    <n v="51"/>
    <x v="1"/>
    <n v="522"/>
    <n v="173"/>
    <n v="2"/>
  </r>
  <r>
    <x v="9"/>
    <x v="3"/>
    <x v="1"/>
    <d v="2007-03-01T00:00:00"/>
    <x v="1"/>
    <n v="62866"/>
    <d v="2023-11-25T00:00:00"/>
    <x v="0"/>
    <n v="46"/>
    <n v="92"/>
    <n v="125"/>
    <x v="9"/>
    <n v="5000"/>
    <n v="305"/>
    <n v="38102"/>
    <n v="114306936"/>
    <n v="1323933"/>
    <n v="315868"/>
    <n v="115946737"/>
    <n v="49533"/>
    <n v="3"/>
    <n v="2.9391815509834954E-2"/>
    <n v="780"/>
    <n v="234"/>
    <x v="0"/>
    <n v="278"/>
    <n v="235"/>
    <n v="2"/>
  </r>
  <r>
    <x v="10"/>
    <x v="4"/>
    <x v="1"/>
    <d v="2007-03-01T00:00:00"/>
    <x v="1"/>
    <n v="64022"/>
    <d v="2023-12-17T00:00:00"/>
    <x v="0"/>
    <n v="19"/>
    <n v="70"/>
    <n v="128"/>
    <x v="10"/>
    <n v="5000"/>
    <n v="217"/>
    <n v="27751"/>
    <n v="138754388"/>
    <n v="793658"/>
    <n v="363345"/>
    <n v="139911391"/>
    <n v="77702"/>
    <n v="3"/>
    <n v="2.7922224734343207E-2"/>
    <n v="741"/>
    <n v="222"/>
    <x v="2"/>
    <n v="306"/>
    <n v="221"/>
    <n v="4"/>
  </r>
  <r>
    <x v="11"/>
    <x v="0"/>
    <x v="1"/>
    <d v="2017-02-26T00:00:00"/>
    <x v="6"/>
    <n v="33901"/>
    <d v="2024-01-17T00:00:00"/>
    <x v="0"/>
    <n v="22"/>
    <n v="39"/>
    <n v="6"/>
    <x v="11"/>
    <n v="55045"/>
    <n v="130"/>
    <n v="780"/>
    <n v="3901038"/>
    <n v="2197072"/>
    <n v="682147"/>
    <n v="6780257"/>
    <n v="1950"/>
    <n v="9"/>
    <n v="1.1832089833446378E-2"/>
    <n v="314"/>
    <n v="283"/>
    <x v="2"/>
    <n v="716"/>
    <n v="113"/>
    <n v="2"/>
  </r>
  <r>
    <x v="12"/>
    <x v="2"/>
    <x v="1"/>
    <d v="2007-03-01T00:00:00"/>
    <x v="1"/>
    <n v="51017"/>
    <d v="2024-02-13T00:00:00"/>
    <x v="1"/>
    <n v="44"/>
    <n v="12"/>
    <n v="37"/>
    <x v="12"/>
    <n v="13764"/>
    <n v="259"/>
    <n v="9586"/>
    <n v="47929564"/>
    <n v="1383384"/>
    <n v="342609"/>
    <n v="49655557"/>
    <n v="19171"/>
    <n v="3"/>
    <n v="2.1855452558595223E-2"/>
    <n v="580"/>
    <n v="174"/>
    <x v="2"/>
    <n v="479"/>
    <n v="183"/>
    <n v="4"/>
  </r>
  <r>
    <x v="13"/>
    <x v="3"/>
    <x v="1"/>
    <d v="2020-02-26T00:00:00"/>
    <x v="8"/>
    <n v="17780"/>
    <d v="2023-11-05T00:00:00"/>
    <x v="0"/>
    <n v="79"/>
    <n v="112"/>
    <n v="5"/>
    <x v="13"/>
    <n v="35431"/>
    <n v="102"/>
    <n v="512"/>
    <n v="1536939"/>
    <n v="338529"/>
    <n v="144854"/>
    <n v="2020322"/>
    <n v="2151"/>
    <n v="2"/>
    <n v="1.3377044238450524E-2"/>
    <n v="355"/>
    <n v="71"/>
    <x v="0"/>
    <n v="695"/>
    <n v="114"/>
    <n v="2"/>
  </r>
  <r>
    <x v="14"/>
    <x v="0"/>
    <x v="0"/>
    <d v="2010-02-28T00:00:00"/>
    <x v="2"/>
    <n v="60200"/>
    <d v="2023-10-13T00:00:00"/>
    <x v="2"/>
    <n v="97"/>
    <n v="135"/>
    <n v="15"/>
    <x v="14"/>
    <n v="46207"/>
    <n v="145"/>
    <n v="2177"/>
    <n v="2176524"/>
    <n v="1659468"/>
    <n v="560637"/>
    <n v="4396629"/>
    <n v="6529"/>
    <n v="6"/>
    <n v="2.7658452031049816E-2"/>
    <n v="734"/>
    <n v="441"/>
    <x v="1"/>
    <n v="351"/>
    <n v="212"/>
    <n v="5"/>
  </r>
  <r>
    <x v="15"/>
    <x v="3"/>
    <x v="1"/>
    <d v="2009-02-28T00:00:00"/>
    <x v="0"/>
    <n v="59385"/>
    <d v="2023-12-26T00:00:00"/>
    <x v="2"/>
    <n v="42"/>
    <n v="61"/>
    <n v="12"/>
    <x v="15"/>
    <n v="45697"/>
    <n v="314"/>
    <n v="3766"/>
    <n v="18828067"/>
    <n v="3064381"/>
    <n v="415375"/>
    <n v="22307822"/>
    <n v="15062"/>
    <n v="5"/>
    <n v="2.1553998040545634E-2"/>
    <n v="572"/>
    <n v="286"/>
    <x v="2"/>
    <n v="523"/>
    <n v="167"/>
    <n v="3"/>
  </r>
  <r>
    <x v="16"/>
    <x v="4"/>
    <x v="1"/>
    <d v="2023-02-25T00:00:00"/>
    <x v="9"/>
    <n v="4139"/>
    <d v="2023-09-18T00:00:00"/>
    <x v="2"/>
    <n v="174"/>
    <n v="160"/>
    <n v="0"/>
    <x v="16"/>
    <n v="63767"/>
    <n v="211"/>
    <n v="0"/>
    <n v="0"/>
    <n v="1258074"/>
    <n v="192025"/>
    <n v="1450099"/>
    <n v="0"/>
    <n v="3"/>
    <n v="1.462054412540508E-2"/>
    <n v="388"/>
    <n v="117"/>
    <x v="1"/>
    <n v="644"/>
    <n v="127"/>
    <n v="2"/>
  </r>
  <r>
    <x v="17"/>
    <x v="2"/>
    <x v="3"/>
    <d v="2007-03-01T00:00:00"/>
    <x v="1"/>
    <n v="70159"/>
    <d v="2024-01-17T00:00:00"/>
    <x v="1"/>
    <n v="87"/>
    <n v="39"/>
    <n v="35"/>
    <x v="17"/>
    <n v="20067"/>
    <n v="161"/>
    <n v="5648"/>
    <n v="1694338"/>
    <n v="1297617"/>
    <n v="902316"/>
    <n v="19143313"/>
    <n v="16378"/>
    <n v="8"/>
    <n v="2.6339588514582863E-2"/>
    <n v="699"/>
    <n v="559"/>
    <x v="0"/>
    <n v="325"/>
    <n v="210"/>
    <n v="5"/>
  </r>
  <r>
    <x v="18"/>
    <x v="3"/>
    <x v="1"/>
    <d v="2010-02-28T00:00:00"/>
    <x v="2"/>
    <n v="47586"/>
    <d v="2023-10-05T00:00:00"/>
    <x v="0"/>
    <n v="176"/>
    <n v="143"/>
    <n v="55"/>
    <x v="18"/>
    <n v="8814"/>
    <n v="124"/>
    <n v="6826"/>
    <n v="6826004"/>
    <n v="931006"/>
    <n v="323301"/>
    <n v="808031"/>
    <n v="16382"/>
    <n v="6"/>
    <n v="2.9090360991785365E-2"/>
    <n v="772"/>
    <n v="463"/>
    <x v="1"/>
    <n v="302"/>
    <n v="236"/>
    <n v="2"/>
  </r>
  <r>
    <x v="19"/>
    <x v="4"/>
    <x v="1"/>
    <d v="2019-02-26T00:00:00"/>
    <x v="5"/>
    <n v="19960"/>
    <d v="2024-02-20T00:00:00"/>
    <x v="2"/>
    <n v="42"/>
    <n v="5"/>
    <n v="2"/>
    <x v="19"/>
    <n v="81673"/>
    <n v="162"/>
    <n v="324"/>
    <n v="161898"/>
    <n v="956592"/>
    <n v="364379"/>
    <n v="2939951"/>
    <n v="906"/>
    <n v="3"/>
    <n v="7.6117265807521288E-3"/>
    <n v="202"/>
    <n v="61"/>
    <x v="2"/>
    <n v="797"/>
    <n v="69"/>
    <n v="4"/>
  </r>
  <r>
    <x v="20"/>
    <x v="3"/>
    <x v="1"/>
    <d v="2005-03-01T00:00:00"/>
    <x v="10"/>
    <n v="87913"/>
    <d v="2023-10-31T00:00:00"/>
    <x v="0"/>
    <n v="70"/>
    <n v="117"/>
    <n v="175"/>
    <x v="20"/>
    <n v="5000"/>
    <n v="316"/>
    <n v="55361"/>
    <n v="166082186"/>
    <n v="809807"/>
    <n v="290973"/>
    <n v="167182965"/>
    <n v="265731"/>
    <n v="2"/>
    <n v="3.2745497023136637E-2"/>
    <n v="869"/>
    <n v="174"/>
    <x v="0"/>
    <n v="221"/>
    <n v="255"/>
    <n v="1"/>
  </r>
  <r>
    <x v="21"/>
    <x v="1"/>
    <x v="3"/>
    <d v="2021-02-25T00:00:00"/>
    <x v="11"/>
    <n v="12297"/>
    <d v="2023-12-01T00:00:00"/>
    <x v="1"/>
    <n v="81"/>
    <n v="86"/>
    <n v="2"/>
    <x v="21"/>
    <n v="71938"/>
    <n v="45"/>
    <n v="90"/>
    <n v="270723"/>
    <n v="45895"/>
    <n v="126336"/>
    <n v="442955"/>
    <n v="270"/>
    <n v="1"/>
    <n v="9.8726354661240485E-3"/>
    <n v="262"/>
    <n v="26"/>
    <x v="0"/>
    <n v="781"/>
    <n v="75"/>
    <n v="4"/>
  </r>
  <r>
    <x v="22"/>
    <x v="0"/>
    <x v="0"/>
    <d v="2019-02-26T00:00:00"/>
    <x v="5"/>
    <n v="15110"/>
    <d v="2023-11-17T00:00:00"/>
    <x v="0"/>
    <n v="158"/>
    <n v="100"/>
    <n v="3"/>
    <x v="22"/>
    <n v="41301"/>
    <n v="61"/>
    <n v="182"/>
    <n v="181575"/>
    <n v="671855"/>
    <n v="1008161"/>
    <n v="1861591"/>
    <n v="599"/>
    <n v="7"/>
    <n v="1.4507498681136483E-2"/>
    <n v="385"/>
    <n v="269"/>
    <x v="1"/>
    <n v="650"/>
    <n v="111"/>
    <n v="2"/>
  </r>
  <r>
    <x v="23"/>
    <x v="0"/>
    <x v="3"/>
    <d v="2021-02-25T00:00:00"/>
    <x v="11"/>
    <n v="10137"/>
    <d v="2023-08-30T00:00:00"/>
    <x v="2"/>
    <n v="150"/>
    <n v="179"/>
    <n v="3"/>
    <x v="23"/>
    <n v="75429"/>
    <n v="50"/>
    <n v="151"/>
    <n v="150778"/>
    <n v="169174"/>
    <n v="114238"/>
    <n v="43419"/>
    <n v="256"/>
    <n v="2"/>
    <n v="1.771045293541337E-2"/>
    <n v="470"/>
    <n v="94"/>
    <x v="1"/>
    <n v="590"/>
    <n v="130"/>
    <n v="5"/>
  </r>
  <r>
    <x v="24"/>
    <x v="1"/>
    <x v="3"/>
    <d v="2014-02-27T00:00:00"/>
    <x v="12"/>
    <n v="46250"/>
    <d v="2023-10-13T00:00:00"/>
    <x v="0"/>
    <n v="85"/>
    <n v="135"/>
    <n v="25"/>
    <x v="24"/>
    <n v="18136"/>
    <n v="283"/>
    <n v="7072"/>
    <n v="21215079"/>
    <n v="1774735"/>
    <n v="43037"/>
    <n v="23420184"/>
    <n v="31115"/>
    <n v="4"/>
    <n v="2.2533725224206796E-2"/>
    <n v="598"/>
    <n v="239"/>
    <x v="0"/>
    <n v="478"/>
    <n v="172"/>
    <n v="2"/>
  </r>
  <r>
    <x v="25"/>
    <x v="0"/>
    <x v="3"/>
    <d v="2007-03-01T00:00:00"/>
    <x v="1"/>
    <n v="52615"/>
    <d v="2024-01-19T00:00:00"/>
    <x v="1"/>
    <n v="76"/>
    <n v="37"/>
    <n v="17"/>
    <x v="25"/>
    <n v="30672"/>
    <n v="271"/>
    <n v="4607"/>
    <n v="13820971"/>
    <n v="3650105"/>
    <n v="800656"/>
    <n v="18271732"/>
    <n v="10135"/>
    <n v="9"/>
    <n v="2.2571407038962998E-2"/>
    <n v="599"/>
    <n v="539"/>
    <x v="0"/>
    <n v="489"/>
    <n v="172"/>
    <n v="1"/>
  </r>
  <r>
    <x v="26"/>
    <x v="4"/>
    <x v="2"/>
    <d v="2007-03-01T00:00:00"/>
    <x v="1"/>
    <n v="78795"/>
    <d v="2023-12-11T00:00:00"/>
    <x v="1"/>
    <n v="108"/>
    <n v="76"/>
    <n v="20"/>
    <x v="26"/>
    <n v="41275"/>
    <n v="123"/>
    <n v="2466"/>
    <n v="2466451"/>
    <n v="958033"/>
    <n v="356364"/>
    <n v="3780849"/>
    <n v="7892"/>
    <n v="5"/>
    <n v="2.7055542994950638E-2"/>
    <n v="718"/>
    <n v="359"/>
    <x v="1"/>
    <n v="354"/>
    <n v="214"/>
    <n v="3"/>
  </r>
  <r>
    <x v="27"/>
    <x v="3"/>
    <x v="2"/>
    <d v="2011-02-28T00:00:00"/>
    <x v="4"/>
    <n v="61308"/>
    <d v="2023-10-06T00:00:00"/>
    <x v="2"/>
    <n v="83"/>
    <n v="142"/>
    <n v="12"/>
    <x v="27"/>
    <n v="50837"/>
    <n v="162"/>
    <n v="1946"/>
    <n v="5839247"/>
    <n v="595916"/>
    <n v="273374"/>
    <n v="6708537"/>
    <n v="9148"/>
    <n v="2"/>
    <n v="2.8072951993368001E-2"/>
    <n v="745"/>
    <n v="149"/>
    <x v="0"/>
    <n v="319"/>
    <n v="226"/>
    <n v="4"/>
  </r>
  <r>
    <x v="28"/>
    <x v="1"/>
    <x v="1"/>
    <d v="2014-02-27T00:00:00"/>
    <x v="12"/>
    <n v="44160"/>
    <d v="2023-12-21T00:00:00"/>
    <x v="1"/>
    <n v="40"/>
    <n v="66"/>
    <n v="8"/>
    <x v="28"/>
    <n v="51964"/>
    <n v="264"/>
    <n v="2109"/>
    <n v="10547168"/>
    <n v="356024"/>
    <n v="120818"/>
    <n v="1102401"/>
    <n v="5906"/>
    <n v="1"/>
    <n v="1.9707589117491899E-2"/>
    <n v="523"/>
    <n v="52"/>
    <x v="2"/>
    <n v="489"/>
    <n v="173"/>
    <n v="1"/>
  </r>
  <r>
    <x v="29"/>
    <x v="1"/>
    <x v="1"/>
    <d v="2017-02-26T00:00:00"/>
    <x v="6"/>
    <n v="21630"/>
    <d v="2024-01-17T00:00:00"/>
    <x v="0"/>
    <n v="108"/>
    <n v="39"/>
    <n v="3"/>
    <x v="29"/>
    <n v="61076"/>
    <n v="144"/>
    <n v="432"/>
    <n v="432433"/>
    <n v="1610852"/>
    <n v="114921"/>
    <n v="3192496"/>
    <n v="432"/>
    <n v="10"/>
    <n v="1.1832089833446378E-2"/>
    <n v="314"/>
    <n v="314"/>
    <x v="1"/>
    <n v="716"/>
    <n v="93"/>
    <n v="4"/>
  </r>
  <r>
    <x v="30"/>
    <x v="4"/>
    <x v="0"/>
    <d v="2007-03-01T00:00:00"/>
    <x v="1"/>
    <n v="75344"/>
    <d v="2024-02-19T00:00:00"/>
    <x v="0"/>
    <n v="20"/>
    <n v="6"/>
    <n v="131"/>
    <x v="30"/>
    <n v="5825"/>
    <n v="122"/>
    <n v="15929"/>
    <n v="79645118"/>
    <n v="1591792"/>
    <n v="1014802"/>
    <n v="82251713"/>
    <n v="19114"/>
    <n v="9"/>
    <n v="2.1365588966764638E-2"/>
    <n v="567"/>
    <n v="511"/>
    <x v="2"/>
    <n v="489"/>
    <n v="176"/>
    <n v="1"/>
  </r>
  <r>
    <x v="31"/>
    <x v="3"/>
    <x v="2"/>
    <d v="2012-02-28T00:00:00"/>
    <x v="7"/>
    <n v="52236"/>
    <d v="2023-12-11T00:00:00"/>
    <x v="1"/>
    <n v="22"/>
    <n v="76"/>
    <n v="27"/>
    <x v="31"/>
    <n v="19822"/>
    <n v="158"/>
    <n v="4259"/>
    <n v="21294561"/>
    <n v="622872"/>
    <n v="297242"/>
    <n v="22214675"/>
    <n v="11073"/>
    <n v="2"/>
    <n v="2.1214861707739844E-2"/>
    <n v="563"/>
    <n v="113"/>
    <x v="2"/>
    <n v="489"/>
    <n v="160"/>
    <n v="4"/>
  </r>
  <r>
    <x v="32"/>
    <x v="3"/>
    <x v="0"/>
    <d v="2011-02-28T00:00:00"/>
    <x v="4"/>
    <n v="48503"/>
    <d v="2024-01-10T00:00:00"/>
    <x v="2"/>
    <n v="102"/>
    <n v="46"/>
    <n v="81"/>
    <x v="32"/>
    <n v="6011"/>
    <n v="206"/>
    <n v="16714"/>
    <n v="16714296"/>
    <n v="1527367"/>
    <n v="742643"/>
    <n v="18984306"/>
    <n v="33428"/>
    <n v="5"/>
    <n v="1.9142361896148919E-2"/>
    <n v="508"/>
    <n v="254"/>
    <x v="1"/>
    <n v="555"/>
    <n v="158"/>
    <n v="1"/>
  </r>
  <r>
    <x v="33"/>
    <x v="1"/>
    <x v="3"/>
    <d v="2007-03-01T00:00:00"/>
    <x v="1"/>
    <n v="76228"/>
    <d v="2023-09-29T00:00:00"/>
    <x v="2"/>
    <n v="90"/>
    <n v="149"/>
    <n v="20"/>
    <x v="33"/>
    <n v="36685"/>
    <n v="325"/>
    <n v="6499"/>
    <n v="6498758"/>
    <n v="3448866"/>
    <n v="866859"/>
    <n v="10814483"/>
    <n v="12347"/>
    <n v="6"/>
    <n v="3.1841133468987863E-2"/>
    <n v="845"/>
    <n v="507"/>
    <x v="1"/>
    <n v="266"/>
    <n v="239"/>
    <n v="3"/>
  </r>
  <r>
    <x v="34"/>
    <x v="4"/>
    <x v="0"/>
    <d v="2010-02-28T00:00:00"/>
    <x v="2"/>
    <n v="48384"/>
    <d v="2023-09-05T00:00:00"/>
    <x v="1"/>
    <n v="140"/>
    <n v="173"/>
    <n v="11"/>
    <x v="34"/>
    <n v="45504"/>
    <n v="149"/>
    <n v="1640"/>
    <n v="1640187"/>
    <n v="1540803"/>
    <n v="93196"/>
    <n v="4112951"/>
    <n v="3444"/>
    <n v="7"/>
    <n v="3.1388951691913483E-2"/>
    <n v="833"/>
    <n v="583"/>
    <x v="1"/>
    <n v="251"/>
    <n v="242"/>
    <n v="2"/>
  </r>
  <r>
    <x v="35"/>
    <x v="3"/>
    <x v="3"/>
    <d v="2012-02-28T00:00:00"/>
    <x v="7"/>
    <n v="40656"/>
    <d v="2023-10-03T00:00:00"/>
    <x v="2"/>
    <n v="146"/>
    <n v="145"/>
    <n v="12"/>
    <x v="35"/>
    <n v="40513"/>
    <n v="253"/>
    <n v="3032"/>
    <n v="3031524"/>
    <n v="574156"/>
    <n v="102909"/>
    <n v="3708589"/>
    <n v="14248"/>
    <n v="2"/>
    <n v="2.724395206873163E-2"/>
    <n v="723"/>
    <n v="145"/>
    <x v="1"/>
    <n v="337"/>
    <n v="209"/>
    <n v="3"/>
  </r>
  <r>
    <x v="36"/>
    <x v="2"/>
    <x v="3"/>
    <d v="2006-03-01T00:00:00"/>
    <x v="3"/>
    <n v="68346"/>
    <d v="2024-01-04T00:00:00"/>
    <x v="1"/>
    <n v="78"/>
    <n v="52"/>
    <n v="21"/>
    <x v="36"/>
    <n v="35737"/>
    <n v="300"/>
    <n v="6294"/>
    <n v="18882361"/>
    <n v="2887184"/>
    <n v="496058"/>
    <n v="22265604"/>
    <n v="18252"/>
    <n v="5"/>
    <n v="2.4983043183359709E-2"/>
    <n v="663"/>
    <n v="332"/>
    <x v="0"/>
    <n v="431"/>
    <n v="179"/>
    <n v="5"/>
  </r>
  <r>
    <x v="37"/>
    <x v="1"/>
    <x v="3"/>
    <d v="2018-02-26T00:00:00"/>
    <x v="13"/>
    <n v="18312"/>
    <d v="2024-01-13T00:00:00"/>
    <x v="2"/>
    <n v="87"/>
    <n v="43"/>
    <n v="5"/>
    <x v="37"/>
    <n v="48156"/>
    <n v="151"/>
    <n v="756"/>
    <n v="2268393"/>
    <n v="1221001"/>
    <n v="838073"/>
    <n v="4327467"/>
    <n v="907"/>
    <n v="6"/>
    <n v="1.0927726279297612E-2"/>
    <n v="290"/>
    <n v="174"/>
    <x v="0"/>
    <n v="738"/>
    <n v="88"/>
    <n v="4"/>
  </r>
  <r>
    <x v="38"/>
    <x v="4"/>
    <x v="0"/>
    <d v="2006-03-01T00:00:00"/>
    <x v="3"/>
    <n v="55080"/>
    <d v="2024-02-04T00:00:00"/>
    <x v="1"/>
    <n v="108"/>
    <n v="21"/>
    <n v="111"/>
    <x v="38"/>
    <n v="5000"/>
    <n v="190"/>
    <n v="21105"/>
    <n v="2110547"/>
    <n v="2076874"/>
    <n v="981145"/>
    <n v="2416349"/>
    <n v="65426"/>
    <n v="10"/>
    <n v="2.5585952219458891E-2"/>
    <n v="679"/>
    <n v="679"/>
    <x v="1"/>
    <n v="354"/>
    <n v="207"/>
    <n v="5"/>
  </r>
  <r>
    <x v="39"/>
    <x v="4"/>
    <x v="2"/>
    <d v="2008-02-29T00:00:00"/>
    <x v="14"/>
    <n v="73536"/>
    <d v="2024-02-24T00:00:00"/>
    <x v="1"/>
    <n v="125"/>
    <n v="1"/>
    <n v="83"/>
    <x v="39"/>
    <n v="9068"/>
    <n v="182"/>
    <n v="15065"/>
    <n v="15064821"/>
    <n v="1667584"/>
    <n v="73231"/>
    <n v="17464714"/>
    <n v="52726"/>
    <n v="6"/>
    <n v="2.1440952596277037E-2"/>
    <n v="569"/>
    <n v="342"/>
    <x v="1"/>
    <n v="453"/>
    <n v="188"/>
    <n v="2"/>
  </r>
  <r>
    <x v="40"/>
    <x v="4"/>
    <x v="1"/>
    <d v="2005-03-01T00:00:00"/>
    <x v="10"/>
    <n v="76570"/>
    <d v="2023-11-07T00:00:00"/>
    <x v="2"/>
    <n v="67"/>
    <n v="110"/>
    <n v="155"/>
    <x v="40"/>
    <n v="5000"/>
    <n v="174"/>
    <n v="27006"/>
    <n v="81018583"/>
    <n v="1151752"/>
    <n v="355724"/>
    <n v="82526059"/>
    <n v="94521"/>
    <n v="5"/>
    <n v="3.3838269651066392E-2"/>
    <n v="898"/>
    <n v="449"/>
    <x v="0"/>
    <n v="161"/>
    <n v="257"/>
    <n v="4"/>
  </r>
  <r>
    <x v="41"/>
    <x v="0"/>
    <x v="0"/>
    <d v="2007-03-01T00:00:00"/>
    <x v="1"/>
    <n v="77316"/>
    <d v="2024-02-15T00:00:00"/>
    <x v="2"/>
    <n v="48"/>
    <n v="10"/>
    <n v="154"/>
    <x v="41"/>
    <n v="5000"/>
    <n v="124"/>
    <n v="19115"/>
    <n v="57344578"/>
    <n v="1181548"/>
    <n v="638675"/>
    <n v="59164801"/>
    <n v="87928"/>
    <n v="6"/>
    <n v="2.1893134373351421E-2"/>
    <n v="581"/>
    <n v="348"/>
    <x v="0"/>
    <n v="474"/>
    <n v="177"/>
    <n v="2"/>
  </r>
  <r>
    <x v="42"/>
    <x v="0"/>
    <x v="3"/>
    <d v="2022-02-25T00:00:00"/>
    <x v="15"/>
    <n v="8932"/>
    <d v="2023-10-27T00:00:00"/>
    <x v="1"/>
    <n v="89"/>
    <n v="121"/>
    <n v="3"/>
    <x v="42"/>
    <n v="74826"/>
    <n v="93"/>
    <n v="278"/>
    <n v="834488"/>
    <n v="1130833"/>
    <n v="728317"/>
    <n v="2693639"/>
    <n v="1251"/>
    <n v="8"/>
    <n v="1.2736453387595147E-2"/>
    <n v="338"/>
    <n v="271"/>
    <x v="0"/>
    <n v="688"/>
    <n v="101"/>
    <n v="1"/>
  </r>
  <r>
    <x v="43"/>
    <x v="2"/>
    <x v="1"/>
    <d v="2013-02-27T00:00:00"/>
    <x v="16"/>
    <n v="33033"/>
    <d v="2023-12-25T00:00:00"/>
    <x v="1"/>
    <n v="140"/>
    <n v="62"/>
    <n v="8"/>
    <x v="43"/>
    <n v="54213"/>
    <n v="201"/>
    <n v="1606"/>
    <n v="1606038"/>
    <n v="714914"/>
    <n v="247104"/>
    <n v="2568056"/>
    <n v="4496"/>
    <n v="3"/>
    <n v="2.140327078152084E-2"/>
    <n v="568"/>
    <n v="170"/>
    <x v="1"/>
    <n v="432"/>
    <n v="195"/>
    <n v="5"/>
  </r>
  <r>
    <x v="44"/>
    <x v="0"/>
    <x v="0"/>
    <d v="2007-03-01T00:00:00"/>
    <x v="1"/>
    <n v="53363"/>
    <d v="2023-10-06T00:00:00"/>
    <x v="0"/>
    <n v="179"/>
    <n v="142"/>
    <n v="54"/>
    <x v="44"/>
    <n v="10184"/>
    <n v="186"/>
    <n v="10056"/>
    <n v="10056458"/>
    <n v="2307655"/>
    <n v="561384"/>
    <n v="12925497"/>
    <n v="49276"/>
    <n v="8"/>
    <n v="3.4215087798628384E-2"/>
    <n v="908"/>
    <n v="726"/>
    <x v="1"/>
    <n v="149"/>
    <n v="274"/>
    <n v="2"/>
  </r>
  <r>
    <x v="45"/>
    <x v="2"/>
    <x v="1"/>
    <d v="2023-02-25T00:00:00"/>
    <x v="9"/>
    <n v="4342"/>
    <d v="2024-02-16T00:00:00"/>
    <x v="2"/>
    <n v="61"/>
    <n v="9"/>
    <n v="1"/>
    <x v="45"/>
    <n v="76132"/>
    <n v="200"/>
    <n v="200"/>
    <n v="599231"/>
    <n v="392502"/>
    <n v="6243"/>
    <n v="1054162"/>
    <n v="399"/>
    <n v="1"/>
    <n v="1.6956816640289396E-3"/>
    <n v="45"/>
    <n v="4"/>
    <x v="0"/>
    <n v="965"/>
    <n v="36"/>
    <n v="5"/>
  </r>
  <r>
    <x v="46"/>
    <x v="3"/>
    <x v="3"/>
    <d v="2012-02-28T00:00:00"/>
    <x v="7"/>
    <n v="54840"/>
    <d v="2023-12-27T00:00:00"/>
    <x v="1"/>
    <n v="36"/>
    <n v="60"/>
    <n v="24"/>
    <x v="46"/>
    <n v="21961"/>
    <n v="132"/>
    <n v="3164"/>
    <n v="15822262"/>
    <n v="2094217"/>
    <n v="1182982"/>
    <n v="19099461"/>
    <n v="5379"/>
    <n v="10"/>
    <n v="1.9519180043710904E-2"/>
    <n v="518"/>
    <n v="518"/>
    <x v="2"/>
    <n v="537"/>
    <n v="152"/>
    <n v="4"/>
  </r>
  <r>
    <x v="47"/>
    <x v="4"/>
    <x v="0"/>
    <d v="2018-02-26T00:00:00"/>
    <x v="13"/>
    <n v="29328"/>
    <d v="2023-11-20T00:00:00"/>
    <x v="1"/>
    <n v="59"/>
    <n v="97"/>
    <n v="5"/>
    <x v="47"/>
    <n v="49682"/>
    <n v="134"/>
    <n v="672"/>
    <n v="2016841"/>
    <n v="962388"/>
    <n v="416408"/>
    <n v="3395637"/>
    <n v="1142"/>
    <n v="5"/>
    <n v="1.5977089456628232E-2"/>
    <n v="424"/>
    <n v="212"/>
    <x v="0"/>
    <n v="605"/>
    <n v="137"/>
    <n v="3"/>
  </r>
  <r>
    <x v="48"/>
    <x v="2"/>
    <x v="1"/>
    <d v="2009-02-28T00:00:00"/>
    <x v="0"/>
    <n v="69690"/>
    <d v="2024-01-18T00:00:00"/>
    <x v="1"/>
    <n v="74"/>
    <n v="38"/>
    <n v="83"/>
    <x v="48"/>
    <n v="8387"/>
    <n v="140"/>
    <n v="11620"/>
    <n v="34859953"/>
    <n v="491297"/>
    <n v="120583"/>
    <n v="35471833"/>
    <n v="25563"/>
    <n v="2"/>
    <n v="2.3023588816037381E-2"/>
    <n v="611"/>
    <n v="122"/>
    <x v="0"/>
    <n v="419"/>
    <n v="192"/>
    <n v="2"/>
  </r>
  <r>
    <x v="49"/>
    <x v="0"/>
    <x v="0"/>
    <d v="2009-02-28T00:00:00"/>
    <x v="0"/>
    <n v="62700"/>
    <d v="2024-01-09T00:00:00"/>
    <x v="1"/>
    <n v="73"/>
    <n v="47"/>
    <n v="17"/>
    <x v="49"/>
    <n v="41021"/>
    <n v="227"/>
    <n v="3853"/>
    <n v="11559527"/>
    <n v="1449727"/>
    <n v="53072"/>
    <n v="13539974"/>
    <n v="7321"/>
    <n v="4"/>
    <n v="2.3475770593111765E-2"/>
    <n v="623"/>
    <n v="249"/>
    <x v="0"/>
    <n v="415"/>
    <n v="198"/>
    <n v="4"/>
  </r>
  <r>
    <x v="50"/>
    <x v="2"/>
    <x v="3"/>
    <d v="2013-02-27T00:00:00"/>
    <x v="16"/>
    <n v="37345"/>
    <d v="2023-12-25T00:00:00"/>
    <x v="0"/>
    <n v="22"/>
    <n v="62"/>
    <n v="20"/>
    <x v="50"/>
    <n v="20215"/>
    <n v="97"/>
    <n v="1950"/>
    <n v="9748679"/>
    <n v="665733"/>
    <n v="261016"/>
    <n v="10675427"/>
    <n v="7214"/>
    <n v="4"/>
    <n v="1.9029316451880322E-2"/>
    <n v="505"/>
    <n v="202"/>
    <x v="2"/>
    <n v="536"/>
    <n v="167"/>
    <n v="5"/>
  </r>
  <r>
    <x v="51"/>
    <x v="2"/>
    <x v="0"/>
    <d v="2005-03-01T00:00:00"/>
    <x v="10"/>
    <n v="76988"/>
    <d v="2024-02-14T00:00:00"/>
    <x v="2"/>
    <n v="130"/>
    <n v="11"/>
    <n v="154"/>
    <x v="51"/>
    <n v="5000"/>
    <n v="332"/>
    <n v="51076"/>
    <n v="5107642"/>
    <n v="1739841"/>
    <n v="290958"/>
    <n v="53107219"/>
    <n v="122583"/>
    <n v="4"/>
    <n v="2.4493179591529128E-2"/>
    <n v="650"/>
    <n v="260"/>
    <x v="1"/>
    <n v="410"/>
    <n v="190"/>
    <n v="1"/>
  </r>
  <r>
    <x v="52"/>
    <x v="1"/>
    <x v="2"/>
    <d v="2015-02-27T00:00:00"/>
    <x v="17"/>
    <n v="38988"/>
    <d v="2024-01-21T00:00:00"/>
    <x v="2"/>
    <n v="70"/>
    <n v="35"/>
    <n v="18"/>
    <x v="52"/>
    <n v="23426"/>
    <n v="227"/>
    <n v="4091"/>
    <n v="12271515"/>
    <n v="434673"/>
    <n v="74823"/>
    <n v="1278101"/>
    <n v="13907"/>
    <n v="1"/>
    <n v="1.2887180646619941E-2"/>
    <n v="342"/>
    <n v="34"/>
    <x v="0"/>
    <n v="713"/>
    <n v="92"/>
    <n v="3"/>
  </r>
  <r>
    <x v="53"/>
    <x v="0"/>
    <x v="3"/>
    <d v="2023-02-25T00:00:00"/>
    <x v="9"/>
    <n v="3176"/>
    <d v="2023-11-03T00:00:00"/>
    <x v="1"/>
    <n v="87"/>
    <n v="114"/>
    <n v="2"/>
    <x v="53"/>
    <n v="75288"/>
    <n v="236"/>
    <n v="473"/>
    <n v="1418613"/>
    <n v="256615"/>
    <n v="149687"/>
    <n v="1824915"/>
    <n v="756"/>
    <n v="1"/>
    <n v="1.0965408094053809E-2"/>
    <n v="291"/>
    <n v="29"/>
    <x v="0"/>
    <n v="730"/>
    <n v="96"/>
    <n v="4"/>
  </r>
  <r>
    <x v="54"/>
    <x v="3"/>
    <x v="1"/>
    <d v="2011-02-28T00:00:00"/>
    <x v="4"/>
    <n v="51857"/>
    <d v="2023-12-25T00:00:00"/>
    <x v="0"/>
    <n v="63"/>
    <n v="62"/>
    <n v="19"/>
    <x v="54"/>
    <n v="26767"/>
    <n v="242"/>
    <n v="4600"/>
    <n v="13799302"/>
    <n v="717122"/>
    <n v="199402"/>
    <n v="14715827"/>
    <n v="5979"/>
    <n v="2"/>
    <n v="1.8388725601024947E-2"/>
    <n v="488"/>
    <n v="98"/>
    <x v="0"/>
    <n v="614"/>
    <n v="134"/>
    <n v="2"/>
  </r>
  <r>
    <x v="55"/>
    <x v="3"/>
    <x v="1"/>
    <d v="2017-02-26T00:00:00"/>
    <x v="6"/>
    <n v="32662"/>
    <d v="2023-12-04T00:00:00"/>
    <x v="0"/>
    <n v="54"/>
    <n v="83"/>
    <n v="5"/>
    <x v="55"/>
    <n v="59042"/>
    <n v="89"/>
    <n v="447"/>
    <n v="1340304"/>
    <n v="277304"/>
    <n v="150778"/>
    <n v="1768385"/>
    <n v="1429"/>
    <n v="2"/>
    <n v="1.6843771196020801E-2"/>
    <n v="447"/>
    <n v="89"/>
    <x v="0"/>
    <n v="569"/>
    <n v="145"/>
    <n v="5"/>
  </r>
  <r>
    <x v="56"/>
    <x v="4"/>
    <x v="2"/>
    <d v="2016-02-27T00:00:00"/>
    <x v="18"/>
    <n v="32616"/>
    <d v="2023-12-20T00:00:00"/>
    <x v="2"/>
    <n v="81"/>
    <n v="67"/>
    <n v="8"/>
    <x v="56"/>
    <n v="42949"/>
    <n v="248"/>
    <n v="1986"/>
    <n v="5958077"/>
    <n v="1196565"/>
    <n v="317259"/>
    <n v="7471901"/>
    <n v="5362"/>
    <n v="4"/>
    <n v="1.6881453010776998E-2"/>
    <n v="448"/>
    <n v="179"/>
    <x v="0"/>
    <n v="565"/>
    <n v="152"/>
    <n v="4"/>
  </r>
  <r>
    <x v="57"/>
    <x v="2"/>
    <x v="2"/>
    <d v="2023-02-25T00:00:00"/>
    <x v="9"/>
    <n v="3150"/>
    <d v="2024-02-06T00:00:00"/>
    <x v="1"/>
    <n v="30"/>
    <n v="19"/>
    <n v="1"/>
    <x v="57"/>
    <n v="88236"/>
    <n v="100"/>
    <n v="100"/>
    <n v="500999"/>
    <n v="1036295"/>
    <n v="1330655"/>
    <n v="2867948"/>
    <n v="460"/>
    <n v="10"/>
    <n v="1.997136182078529E-3"/>
    <n v="53"/>
    <n v="53"/>
    <x v="2"/>
    <n v="968"/>
    <n v="24"/>
    <n v="2"/>
  </r>
  <r>
    <x v="58"/>
    <x v="3"/>
    <x v="3"/>
    <d v="2012-02-28T00:00:00"/>
    <x v="7"/>
    <n v="58680"/>
    <d v="2024-02-01T00:00:00"/>
    <x v="1"/>
    <n v="36"/>
    <n v="24"/>
    <n v="11"/>
    <x v="58"/>
    <n v="51731"/>
    <n v="85"/>
    <n v="934"/>
    <n v="4671879"/>
    <n v="961642"/>
    <n v="57542"/>
    <n v="6208941"/>
    <n v="1214"/>
    <n v="9"/>
    <n v="1.6956816640289397E-2"/>
    <n v="450"/>
    <n v="405"/>
    <x v="2"/>
    <n v="590"/>
    <n v="144"/>
    <n v="2"/>
  </r>
  <r>
    <x v="59"/>
    <x v="2"/>
    <x v="3"/>
    <d v="2011-02-28T00:00:00"/>
    <x v="4"/>
    <n v="46917"/>
    <d v="2023-12-17T00:00:00"/>
    <x v="0"/>
    <n v="164"/>
    <n v="70"/>
    <n v="17"/>
    <x v="59"/>
    <n v="27251"/>
    <n v="212"/>
    <n v="3601"/>
    <n v="3601172"/>
    <n v="2098958"/>
    <n v="797845"/>
    <n v="6497975"/>
    <n v="11523"/>
    <n v="6"/>
    <n v="2.0724998115909263E-2"/>
    <n v="550"/>
    <n v="330"/>
    <x v="1"/>
    <n v="525"/>
    <n v="161"/>
    <n v="2"/>
  </r>
  <r>
    <x v="60"/>
    <x v="1"/>
    <x v="3"/>
    <d v="2018-02-26T00:00:00"/>
    <x v="13"/>
    <n v="22380"/>
    <d v="2023-11-08T00:00:00"/>
    <x v="1"/>
    <n v="56"/>
    <n v="109"/>
    <n v="4"/>
    <x v="60"/>
    <n v="63170"/>
    <n v="134"/>
    <n v="537"/>
    <n v="1611486"/>
    <n v="2334014"/>
    <n v="582799"/>
    <n v="4528298"/>
    <n v="2417"/>
    <n v="10"/>
    <n v="1.3377044238450524E-2"/>
    <n v="355"/>
    <n v="355"/>
    <x v="0"/>
    <n v="740"/>
    <n v="87"/>
    <n v="2"/>
  </r>
  <r>
    <x v="61"/>
    <x v="4"/>
    <x v="3"/>
    <d v="2013-02-27T00:00:00"/>
    <x v="16"/>
    <n v="47509"/>
    <d v="2023-11-04T00:00:00"/>
    <x v="2"/>
    <n v="80"/>
    <n v="113"/>
    <n v="14"/>
    <x v="61"/>
    <n v="39359"/>
    <n v="180"/>
    <n v="2516"/>
    <n v="7548706"/>
    <n v="182594"/>
    <n v="831874"/>
    <n v="1020652"/>
    <n v="7045"/>
    <n v="8"/>
    <n v="2.3287361519330772E-2"/>
    <n v="618"/>
    <n v="494"/>
    <x v="0"/>
    <n v="433"/>
    <n v="187"/>
    <n v="5"/>
  </r>
  <r>
    <x v="62"/>
    <x v="4"/>
    <x v="1"/>
    <d v="2013-02-27T00:00:00"/>
    <x v="16"/>
    <n v="53592"/>
    <d v="2023-12-14T00:00:00"/>
    <x v="1"/>
    <n v="89"/>
    <n v="73"/>
    <n v="46"/>
    <x v="62"/>
    <n v="12050"/>
    <n v="176"/>
    <n v="8102"/>
    <n v="24305931"/>
    <n v="529626"/>
    <n v="44031"/>
    <n v="25275866"/>
    <n v="38079"/>
    <n v="3"/>
    <n v="2.0913407189690255E-2"/>
    <n v="555"/>
    <n v="166"/>
    <x v="0"/>
    <n v="472"/>
    <n v="165"/>
    <n v="3"/>
  </r>
  <r>
    <x v="63"/>
    <x v="2"/>
    <x v="1"/>
    <d v="2005-03-01T00:00:00"/>
    <x v="10"/>
    <n v="88084"/>
    <d v="2023-08-20T00:00:00"/>
    <x v="1"/>
    <n v="138"/>
    <n v="189"/>
    <n v="176"/>
    <x v="63"/>
    <n v="5000"/>
    <n v="230"/>
    <n v="40425"/>
    <n v="40424762"/>
    <n v="3319537"/>
    <n v="927027"/>
    <n v="44671325"/>
    <n v="101061"/>
    <n v="8"/>
    <n v="3.7304996608636669E-2"/>
    <n v="990"/>
    <n v="792"/>
    <x v="1"/>
    <n v="0"/>
    <n v="323"/>
    <n v="3"/>
  </r>
  <r>
    <x v="64"/>
    <x v="3"/>
    <x v="3"/>
    <d v="2012-02-28T00:00:00"/>
    <x v="7"/>
    <n v="56136"/>
    <d v="2023-11-08T00:00:00"/>
    <x v="0"/>
    <n v="85"/>
    <n v="109"/>
    <n v="14"/>
    <x v="64"/>
    <n v="46418"/>
    <n v="241"/>
    <n v="3372"/>
    <n v="10114659"/>
    <n v="1297091"/>
    <n v="373519"/>
    <n v="11785269"/>
    <n v="16183"/>
    <n v="3"/>
    <n v="2.3023588816037381E-2"/>
    <n v="611"/>
    <n v="183"/>
    <x v="0"/>
    <n v="463"/>
    <n v="177"/>
    <n v="2"/>
  </r>
  <r>
    <x v="65"/>
    <x v="4"/>
    <x v="3"/>
    <d v="2014-02-27T00:00:00"/>
    <x v="12"/>
    <n v="36140"/>
    <d v="2023-09-26T00:00:00"/>
    <x v="2"/>
    <n v="120"/>
    <n v="152"/>
    <n v="9"/>
    <x v="65"/>
    <n v="40066"/>
    <n v="265"/>
    <n v="2382"/>
    <n v="2382297"/>
    <n v="2255996"/>
    <n v="652232"/>
    <n v="5290525"/>
    <n v="3096"/>
    <n v="8"/>
    <n v="2.4869997739091116E-2"/>
    <n v="660"/>
    <n v="528"/>
    <x v="1"/>
    <n v="403"/>
    <n v="202"/>
    <n v="2"/>
  </r>
  <r>
    <x v="66"/>
    <x v="1"/>
    <x v="3"/>
    <d v="2011-02-28T00:00:00"/>
    <x v="4"/>
    <n v="48373"/>
    <d v="2023-11-09T00:00:00"/>
    <x v="0"/>
    <n v="89"/>
    <n v="108"/>
    <n v="52"/>
    <x v="66"/>
    <n v="9456"/>
    <n v="277"/>
    <n v="14427"/>
    <n v="43279761"/>
    <n v="560132"/>
    <n v="110537"/>
    <n v="4395043"/>
    <n v="54821"/>
    <n v="2"/>
    <n v="2.6339588514582863E-2"/>
    <n v="699"/>
    <n v="140"/>
    <x v="0"/>
    <n v="339"/>
    <n v="205"/>
    <n v="3"/>
  </r>
  <r>
    <x v="67"/>
    <x v="1"/>
    <x v="1"/>
    <d v="2008-02-29T00:00:00"/>
    <x v="14"/>
    <n v="71408"/>
    <d v="2023-09-20T00:00:00"/>
    <x v="1"/>
    <n v="99"/>
    <n v="158"/>
    <n v="26"/>
    <x v="67"/>
    <n v="26833"/>
    <n v="203"/>
    <n v="5273"/>
    <n v="5273018"/>
    <n v="2001488"/>
    <n v="433675"/>
    <n v="770818"/>
    <n v="5273"/>
    <n v="8"/>
    <n v="3.5684678574120131E-2"/>
    <n v="947"/>
    <n v="757"/>
    <x v="1"/>
    <n v="85"/>
    <n v="287"/>
    <n v="2"/>
  </r>
  <r>
    <x v="68"/>
    <x v="1"/>
    <x v="3"/>
    <d v="2009-02-28T00:00:00"/>
    <x v="0"/>
    <n v="53760"/>
    <d v="2023-08-13T00:00:00"/>
    <x v="2"/>
    <n v="177"/>
    <n v="196"/>
    <n v="54"/>
    <x v="68"/>
    <n v="10318"/>
    <n v="227"/>
    <n v="12267"/>
    <n v="12267486"/>
    <n v="483878"/>
    <n v="180316"/>
    <n v="1293168"/>
    <n v="46616"/>
    <n v="2"/>
    <n v="3.5081769538020953E-2"/>
    <n v="931"/>
    <n v="186"/>
    <x v="1"/>
    <n v="150"/>
    <n v="279"/>
    <n v="1"/>
  </r>
  <r>
    <x v="69"/>
    <x v="1"/>
    <x v="2"/>
    <d v="2011-02-28T00:00:00"/>
    <x v="4"/>
    <n v="57057"/>
    <d v="2023-09-09T00:00:00"/>
    <x v="1"/>
    <n v="146"/>
    <n v="169"/>
    <n v="22"/>
    <x v="69"/>
    <n v="28274"/>
    <n v="162"/>
    <n v="3565"/>
    <n v="3564606"/>
    <n v="1294012"/>
    <n v="512516"/>
    <n v="5371134"/>
    <n v="15684"/>
    <n v="5"/>
    <n v="3.1125178988620092E-2"/>
    <n v="826"/>
    <n v="413"/>
    <x v="1"/>
    <n v="231"/>
    <n v="249"/>
    <n v="1"/>
  </r>
  <r>
    <x v="70"/>
    <x v="2"/>
    <x v="3"/>
    <d v="2007-03-01T00:00:00"/>
    <x v="1"/>
    <n v="54655"/>
    <d v="2024-02-12T00:00:00"/>
    <x v="1"/>
    <n v="17"/>
    <n v="13"/>
    <n v="41"/>
    <x v="70"/>
    <n v="13141"/>
    <n v="163"/>
    <n v="6701"/>
    <n v="33503562"/>
    <n v="2738981"/>
    <n v="1178564"/>
    <n v="37421108"/>
    <n v="32833"/>
    <n v="9"/>
    <n v="1.9556861858467105E-2"/>
    <n v="519"/>
    <n v="467"/>
    <x v="2"/>
    <n v="582"/>
    <n v="154"/>
    <n v="3"/>
  </r>
  <r>
    <x v="71"/>
    <x v="3"/>
    <x v="0"/>
    <d v="2013-02-27T00:00:00"/>
    <x v="16"/>
    <n v="43494"/>
    <d v="2024-01-18T00:00:00"/>
    <x v="2"/>
    <n v="168"/>
    <n v="38"/>
    <n v="9"/>
    <x v="71"/>
    <n v="52535"/>
    <n v="93"/>
    <n v="835"/>
    <n v="835472"/>
    <n v="693974"/>
    <n v="490293"/>
    <n v="2019738"/>
    <n v="3174"/>
    <n v="5"/>
    <n v="1.5750998568091038E-2"/>
    <n v="418"/>
    <n v="209"/>
    <x v="1"/>
    <n v="641"/>
    <n v="134"/>
    <n v="5"/>
  </r>
  <r>
    <x v="72"/>
    <x v="4"/>
    <x v="3"/>
    <d v="2021-02-25T00:00:00"/>
    <x v="11"/>
    <n v="13773"/>
    <d v="2023-11-26T00:00:00"/>
    <x v="1"/>
    <n v="84"/>
    <n v="91"/>
    <n v="2"/>
    <x v="72"/>
    <n v="62013"/>
    <n v="108"/>
    <n v="217"/>
    <n v="650892"/>
    <n v="1580311"/>
    <n v="1127445"/>
    <n v="3358648"/>
    <n v="347"/>
    <n v="9"/>
    <n v="1.0626271761248021E-2"/>
    <n v="282"/>
    <n v="254"/>
    <x v="0"/>
    <n v="757"/>
    <n v="95"/>
    <n v="5"/>
  </r>
  <r>
    <x v="73"/>
    <x v="1"/>
    <x v="2"/>
    <d v="2011-02-28T00:00:00"/>
    <x v="4"/>
    <n v="49725"/>
    <d v="2024-02-02T00:00:00"/>
    <x v="0"/>
    <n v="75"/>
    <n v="23"/>
    <n v="16"/>
    <x v="73"/>
    <n v="33286"/>
    <n v="120"/>
    <n v="1926"/>
    <n v="5777625"/>
    <n v="725799"/>
    <n v="202554"/>
    <n v="6705977"/>
    <n v="7896"/>
    <n v="4"/>
    <n v="1.8464089230537342E-2"/>
    <n v="490"/>
    <n v="196"/>
    <x v="0"/>
    <n v="546"/>
    <n v="162"/>
    <n v="2"/>
  </r>
  <r>
    <x v="74"/>
    <x v="1"/>
    <x v="3"/>
    <d v="2007-03-01T00:00:00"/>
    <x v="1"/>
    <n v="72352"/>
    <d v="2023-11-19T00:00:00"/>
    <x v="1"/>
    <n v="75"/>
    <n v="98"/>
    <n v="28"/>
    <x v="74"/>
    <n v="26402"/>
    <n v="317"/>
    <n v="8872"/>
    <n v="26616092"/>
    <n v="1859567"/>
    <n v="635427"/>
    <n v="29111087"/>
    <n v="11533"/>
    <n v="5"/>
    <n v="2.9617906398372147E-2"/>
    <n v="786"/>
    <n v="393"/>
    <x v="0"/>
    <n v="279"/>
    <n v="241"/>
    <n v="5"/>
  </r>
  <r>
    <x v="75"/>
    <x v="4"/>
    <x v="1"/>
    <d v="2007-03-01T00:00:00"/>
    <x v="1"/>
    <n v="59891"/>
    <d v="2023-10-30T00:00:00"/>
    <x v="1"/>
    <n v="99"/>
    <n v="118"/>
    <n v="120"/>
    <x v="75"/>
    <n v="5000"/>
    <n v="115"/>
    <n v="13808"/>
    <n v="1380759"/>
    <n v="37915"/>
    <n v="218879"/>
    <n v="14405619"/>
    <n v="28995"/>
    <n v="2"/>
    <n v="3.0672997211545708E-2"/>
    <n v="814"/>
    <n v="163"/>
    <x v="1"/>
    <n v="265"/>
    <n v="237"/>
    <n v="5"/>
  </r>
  <r>
    <x v="76"/>
    <x v="1"/>
    <x v="2"/>
    <d v="2023-02-25T00:00:00"/>
    <x v="9"/>
    <n v="4669"/>
    <d v="2023-12-29T00:00:00"/>
    <x v="2"/>
    <n v="76"/>
    <n v="58"/>
    <n v="0"/>
    <x v="76"/>
    <n v="78444"/>
    <n v="124"/>
    <n v="0"/>
    <n v="0"/>
    <n v="1062236"/>
    <n v="407667"/>
    <n v="1469902"/>
    <n v="0"/>
    <n v="7"/>
    <n v="7.9885447283141158E-3"/>
    <n v="212"/>
    <n v="148"/>
    <x v="0"/>
    <n v="769"/>
    <n v="92"/>
    <n v="5"/>
  </r>
  <r>
    <x v="77"/>
    <x v="0"/>
    <x v="3"/>
    <d v="2013-02-27T00:00:00"/>
    <x v="16"/>
    <n v="50182"/>
    <d v="2023-12-31T00:00:00"/>
    <x v="1"/>
    <n v="44"/>
    <n v="56"/>
    <n v="11"/>
    <x v="77"/>
    <n v="53176"/>
    <n v="215"/>
    <n v="2370"/>
    <n v="11851164"/>
    <n v="2564994"/>
    <n v="54560"/>
    <n v="14961758"/>
    <n v="11140"/>
    <n v="6"/>
    <n v="1.8765543748586931E-2"/>
    <n v="498"/>
    <n v="299"/>
    <x v="2"/>
    <n v="538"/>
    <n v="151"/>
    <n v="3"/>
  </r>
  <r>
    <x v="78"/>
    <x v="2"/>
    <x v="0"/>
    <d v="2021-02-25T00:00:00"/>
    <x v="11"/>
    <n v="14565"/>
    <d v="2024-02-13T00:00:00"/>
    <x v="0"/>
    <n v="38"/>
    <n v="12"/>
    <n v="3"/>
    <x v="78"/>
    <n v="55791"/>
    <n v="226"/>
    <n v="678"/>
    <n v="3391456"/>
    <n v="1990812"/>
    <n v="56311"/>
    <n v="5945379"/>
    <n v="2238"/>
    <n v="5"/>
    <n v="4.8232722887934284E-3"/>
    <n v="128"/>
    <n v="64"/>
    <x v="2"/>
    <n v="882"/>
    <n v="62"/>
    <n v="3"/>
  </r>
  <r>
    <x v="79"/>
    <x v="0"/>
    <x v="3"/>
    <d v="2021-02-25T00:00:00"/>
    <x v="11"/>
    <n v="11745"/>
    <d v="2023-11-23T00:00:00"/>
    <x v="0"/>
    <n v="69"/>
    <n v="94"/>
    <n v="2"/>
    <x v="79"/>
    <n v="71717"/>
    <n v="89"/>
    <n v="179"/>
    <n v="536753"/>
    <n v="1329686"/>
    <n v="743333"/>
    <n v="2609772"/>
    <n v="196"/>
    <n v="9"/>
    <n v="1.0249453613686035E-2"/>
    <n v="272"/>
    <n v="245"/>
    <x v="0"/>
    <n v="778"/>
    <n v="76"/>
    <n v="1"/>
  </r>
  <r>
    <x v="80"/>
    <x v="4"/>
    <x v="1"/>
    <d v="2011-02-28T00:00:00"/>
    <x v="4"/>
    <n v="48360"/>
    <d v="2023-12-23T00:00:00"/>
    <x v="0"/>
    <n v="107"/>
    <n v="64"/>
    <n v="24"/>
    <x v="80"/>
    <n v="21714"/>
    <n v="252"/>
    <n v="6037"/>
    <n v="6037273"/>
    <n v="2234556"/>
    <n v="362958"/>
    <n v="8634787"/>
    <n v="15696"/>
    <n v="6"/>
    <n v="1.8690180119074536E-2"/>
    <n v="496"/>
    <n v="297"/>
    <x v="1"/>
    <n v="606"/>
    <n v="124"/>
    <n v="1"/>
  </r>
  <r>
    <x v="81"/>
    <x v="0"/>
    <x v="0"/>
    <d v="2010-02-28T00:00:00"/>
    <x v="2"/>
    <n v="65730"/>
    <d v="2023-12-01T00:00:00"/>
    <x v="1"/>
    <n v="143"/>
    <n v="86"/>
    <n v="78"/>
    <x v="81"/>
    <n v="8469"/>
    <n v="208"/>
    <n v="16188"/>
    <n v="16187596"/>
    <n v="3407827"/>
    <n v="772021"/>
    <n v="20367444"/>
    <n v="77700"/>
    <n v="9"/>
    <n v="2.5096088627628306E-2"/>
    <n v="666"/>
    <n v="599"/>
    <x v="1"/>
    <n v="383"/>
    <n v="192"/>
    <n v="5"/>
  </r>
  <r>
    <x v="82"/>
    <x v="2"/>
    <x v="3"/>
    <d v="2017-02-26T00:00:00"/>
    <x v="6"/>
    <n v="21623"/>
    <d v="2023-11-19T00:00:00"/>
    <x v="0"/>
    <n v="59"/>
    <n v="98"/>
    <n v="4"/>
    <x v="82"/>
    <n v="44204"/>
    <n v="66"/>
    <n v="266"/>
    <n v="797204"/>
    <n v="1164327"/>
    <n v="1012774"/>
    <n v="2974305"/>
    <n v="770"/>
    <n v="9"/>
    <n v="1.5261134976260457E-2"/>
    <n v="405"/>
    <n v="364"/>
    <x v="0"/>
    <n v="664"/>
    <n v="129"/>
    <n v="2"/>
  </r>
  <r>
    <x v="83"/>
    <x v="4"/>
    <x v="2"/>
    <d v="2017-02-26T00:00:00"/>
    <x v="6"/>
    <n v="24206"/>
    <d v="2024-02-19T00:00:00"/>
    <x v="0"/>
    <n v="18"/>
    <n v="6"/>
    <n v="9"/>
    <x v="83"/>
    <n v="27045"/>
    <n v="197"/>
    <n v="1769"/>
    <n v="8846419"/>
    <n v="191371"/>
    <n v="504317"/>
    <n v="11264447"/>
    <n v="5661"/>
    <n v="9"/>
    <n v="8.1392719873389103E-3"/>
    <n v="216"/>
    <n v="195"/>
    <x v="2"/>
    <n v="824"/>
    <n v="76"/>
    <n v="4"/>
  </r>
  <r>
    <x v="84"/>
    <x v="0"/>
    <x v="0"/>
    <d v="2011-02-28T00:00:00"/>
    <x v="4"/>
    <n v="55458"/>
    <d v="2023-11-17T00:00:00"/>
    <x v="1"/>
    <n v="144"/>
    <n v="100"/>
    <n v="12"/>
    <x v="84"/>
    <n v="52567"/>
    <n v="90"/>
    <n v="1075"/>
    <n v="1075073"/>
    <n v="530762"/>
    <n v="345098"/>
    <n v="1950933"/>
    <n v="2042"/>
    <n v="3"/>
    <n v="2.3852588740673752E-2"/>
    <n v="633"/>
    <n v="190"/>
    <x v="1"/>
    <n v="436"/>
    <n v="199"/>
    <n v="5"/>
  </r>
  <r>
    <x v="85"/>
    <x v="4"/>
    <x v="2"/>
    <d v="2009-02-28T00:00:00"/>
    <x v="0"/>
    <n v="50280"/>
    <d v="2023-12-02T00:00:00"/>
    <x v="2"/>
    <n v="31"/>
    <n v="85"/>
    <n v="28"/>
    <x v="85"/>
    <n v="17778"/>
    <n v="189"/>
    <n v="5281"/>
    <n v="26405195"/>
    <n v="1499551"/>
    <n v="216044"/>
    <n v="28120789"/>
    <n v="21652"/>
    <n v="4"/>
    <n v="2.6339588514582863E-2"/>
    <n v="699"/>
    <n v="280"/>
    <x v="2"/>
    <n v="351"/>
    <n v="209"/>
    <n v="4"/>
  </r>
  <r>
    <x v="86"/>
    <x v="3"/>
    <x v="1"/>
    <d v="2022-02-25T00:00:00"/>
    <x v="15"/>
    <n v="9070"/>
    <d v="2024-01-22T00:00:00"/>
    <x v="0"/>
    <n v="59"/>
    <n v="34"/>
    <n v="1"/>
    <x v="86"/>
    <n v="79466"/>
    <n v="169"/>
    <n v="169"/>
    <n v="50683"/>
    <n v="237418"/>
    <n v="110186"/>
    <n v="854433"/>
    <n v="388"/>
    <n v="1"/>
    <n v="6.2928630642851762E-3"/>
    <n v="167"/>
    <n v="17"/>
    <x v="0"/>
    <n v="828"/>
    <n v="76"/>
    <n v="3"/>
  </r>
  <r>
    <x v="87"/>
    <x v="2"/>
    <x v="2"/>
    <d v="2019-02-26T00:00:00"/>
    <x v="5"/>
    <n v="19180"/>
    <d v="2023-12-25T00:00:00"/>
    <x v="0"/>
    <n v="130"/>
    <n v="62"/>
    <n v="4"/>
    <x v="87"/>
    <n v="76337"/>
    <n v="158"/>
    <n v="633"/>
    <n v="633039"/>
    <n v="1657252"/>
    <n v="801973"/>
    <n v="3092264"/>
    <n v="2342"/>
    <n v="9"/>
    <n v="1.2887180646619941E-2"/>
    <n v="342"/>
    <n v="308"/>
    <x v="1"/>
    <n v="658"/>
    <n v="122"/>
    <n v="4"/>
  </r>
  <r>
    <x v="88"/>
    <x v="2"/>
    <x v="2"/>
    <d v="2019-02-26T00:00:00"/>
    <x v="5"/>
    <n v="16300"/>
    <d v="2024-01-11T00:00:00"/>
    <x v="2"/>
    <n v="84"/>
    <n v="45"/>
    <n v="3"/>
    <x v="88"/>
    <n v="69673"/>
    <n v="118"/>
    <n v="353"/>
    <n v="1060161"/>
    <n v="1685523"/>
    <n v="748714"/>
    <n v="3494399"/>
    <n v="742"/>
    <n v="10"/>
    <n v="1.1719044389177783E-2"/>
    <n v="311"/>
    <n v="311"/>
    <x v="0"/>
    <n v="682"/>
    <n v="121"/>
    <n v="4"/>
  </r>
  <r>
    <x v="89"/>
    <x v="3"/>
    <x v="0"/>
    <d v="2013-02-27T00:00:00"/>
    <x v="16"/>
    <n v="54516"/>
    <d v="2024-01-19T00:00:00"/>
    <x v="1"/>
    <n v="56"/>
    <n v="37"/>
    <n v="13"/>
    <x v="89"/>
    <n v="48154"/>
    <n v="198"/>
    <n v="2571"/>
    <n v="7713843"/>
    <n v="888453"/>
    <n v="292452"/>
    <n v="8894749"/>
    <n v="8999"/>
    <n v="4"/>
    <n v="1.7069862084557991E-2"/>
    <n v="453"/>
    <n v="181"/>
    <x v="0"/>
    <n v="582"/>
    <n v="155"/>
    <n v="2"/>
  </r>
  <r>
    <x v="90"/>
    <x v="1"/>
    <x v="0"/>
    <d v="2021-02-25T00:00:00"/>
    <x v="11"/>
    <n v="9591"/>
    <d v="2023-12-18T00:00:00"/>
    <x v="1"/>
    <n v="148"/>
    <n v="69"/>
    <n v="1"/>
    <x v="90"/>
    <n v="84165"/>
    <n v="247"/>
    <n v="247"/>
    <n v="247326"/>
    <n v="92397"/>
    <n v="190948"/>
    <n v="1362244"/>
    <n v="791"/>
    <n v="2"/>
    <n v="1.009872635466124E-2"/>
    <n v="268"/>
    <n v="54"/>
    <x v="1"/>
    <n v="743"/>
    <n v="98"/>
    <n v="1"/>
  </r>
  <r>
    <x v="91"/>
    <x v="0"/>
    <x v="3"/>
    <d v="2011-02-28T00:00:00"/>
    <x v="4"/>
    <n v="42991"/>
    <d v="2023-10-24T00:00:00"/>
    <x v="2"/>
    <n v="86"/>
    <n v="124"/>
    <n v="17"/>
    <x v="91"/>
    <n v="24315"/>
    <n v="246"/>
    <n v="4178"/>
    <n v="12534907"/>
    <n v="1851194"/>
    <n v="696979"/>
    <n v="1508308"/>
    <n v="14624"/>
    <n v="6"/>
    <n v="2.645263395885146E-2"/>
    <n v="702"/>
    <n v="421"/>
    <x v="0"/>
    <n v="362"/>
    <n v="220"/>
    <n v="5"/>
  </r>
  <r>
    <x v="92"/>
    <x v="4"/>
    <x v="3"/>
    <d v="2006-03-01T00:00:00"/>
    <x v="3"/>
    <n v="75024"/>
    <d v="2023-12-11T00:00:00"/>
    <x v="2"/>
    <n v="29"/>
    <n v="76"/>
    <n v="41"/>
    <x v="92"/>
    <n v="19167"/>
    <n v="255"/>
    <n v="10453"/>
    <n v="52265735"/>
    <n v="1719127"/>
    <n v="329644"/>
    <n v="54314505"/>
    <n v="15679"/>
    <n v="5"/>
    <n v="2.8449770140929986E-2"/>
    <n v="755"/>
    <n v="378"/>
    <x v="2"/>
    <n v="318"/>
    <n v="224"/>
    <n v="5"/>
  </r>
  <r>
    <x v="93"/>
    <x v="3"/>
    <x v="0"/>
    <d v="2015-02-27T00:00:00"/>
    <x v="17"/>
    <n v="37008"/>
    <d v="2023-12-10T00:00:00"/>
    <x v="2"/>
    <n v="23"/>
    <n v="77"/>
    <n v="17"/>
    <x v="93"/>
    <n v="23351"/>
    <n v="208"/>
    <n v="3538"/>
    <n v="17689568"/>
    <n v="2257413"/>
    <n v="757371"/>
    <n v="20704352"/>
    <n v="11321"/>
    <n v="6"/>
    <n v="1.7069862084557991E-2"/>
    <n v="453"/>
    <n v="272"/>
    <x v="2"/>
    <n v="598"/>
    <n v="142"/>
    <n v="4"/>
  </r>
  <r>
    <x v="94"/>
    <x v="4"/>
    <x v="0"/>
    <d v="2013-02-27T00:00:00"/>
    <x v="16"/>
    <n v="51304"/>
    <d v="2023-08-10T00:00:00"/>
    <x v="1"/>
    <n v="143"/>
    <n v="199"/>
    <n v="12"/>
    <x v="94"/>
    <n v="50215"/>
    <n v="228"/>
    <n v="2736"/>
    <n v="2736033"/>
    <n v="2817947"/>
    <n v="654543"/>
    <n v="6208523"/>
    <n v="9576"/>
    <n v="9"/>
    <n v="2.893963373276057E-2"/>
    <n v="768"/>
    <n v="691"/>
    <x v="1"/>
    <n v="327"/>
    <n v="213"/>
    <n v="1"/>
  </r>
  <r>
    <x v="95"/>
    <x v="4"/>
    <x v="2"/>
    <d v="2016-02-27T00:00:00"/>
    <x v="18"/>
    <n v="37160"/>
    <d v="2024-01-10T00:00:00"/>
    <x v="1"/>
    <n v="46"/>
    <n v="46"/>
    <n v="11"/>
    <x v="95"/>
    <n v="32169"/>
    <n v="174"/>
    <n v="1916"/>
    <n v="5748534"/>
    <n v="1401856"/>
    <n v="528117"/>
    <n v="7678507"/>
    <n v="8239"/>
    <n v="6"/>
    <n v="1.5411862235285251E-2"/>
    <n v="409"/>
    <n v="245"/>
    <x v="0"/>
    <n v="595"/>
    <n v="127"/>
    <n v="4"/>
  </r>
  <r>
    <x v="96"/>
    <x v="1"/>
    <x v="2"/>
    <d v="2012-02-28T00:00:00"/>
    <x v="7"/>
    <n v="57156"/>
    <d v="2023-12-17T00:00:00"/>
    <x v="0"/>
    <n v="67"/>
    <n v="70"/>
    <n v="38"/>
    <x v="96"/>
    <n v="15564"/>
    <n v="286"/>
    <n v="10852"/>
    <n v="32555656"/>
    <n v="2545975"/>
    <n v="454066"/>
    <n v="35555697"/>
    <n v="39066"/>
    <n v="6"/>
    <n v="2.1026452633958852E-2"/>
    <n v="558"/>
    <n v="335"/>
    <x v="0"/>
    <n v="487"/>
    <n v="161"/>
    <n v="3"/>
  </r>
  <r>
    <x v="97"/>
    <x v="1"/>
    <x v="2"/>
    <d v="2021-02-25T00:00:00"/>
    <x v="11"/>
    <n v="14013"/>
    <d v="2024-02-23T00:00:00"/>
    <x v="1"/>
    <n v="80"/>
    <n v="2"/>
    <n v="3"/>
    <x v="97"/>
    <n v="66444"/>
    <n v="150"/>
    <n v="450"/>
    <n v="1349512"/>
    <n v="1600843"/>
    <n v="846332"/>
    <n v="3796688"/>
    <n v="2024"/>
    <n v="7"/>
    <n v="3.4667269575702764E-3"/>
    <n v="92"/>
    <n v="64"/>
    <x v="0"/>
    <n v="926"/>
    <n v="32"/>
    <n v="4"/>
  </r>
  <r>
    <x v="98"/>
    <x v="0"/>
    <x v="1"/>
    <d v="2017-02-26T00:00:00"/>
    <x v="6"/>
    <n v="33915"/>
    <d v="2023-11-11T00:00:00"/>
    <x v="2"/>
    <n v="89"/>
    <n v="106"/>
    <n v="10"/>
    <x v="98"/>
    <n v="37395"/>
    <n v="105"/>
    <n v="1052"/>
    <n v="3155326"/>
    <n v="1288104"/>
    <n v="1265302"/>
    <n v="5708733"/>
    <n v="3470"/>
    <n v="9"/>
    <n v="1.7371316602607583E-2"/>
    <n v="461"/>
    <n v="414"/>
    <x v="0"/>
    <n v="584"/>
    <n v="134"/>
    <n v="2"/>
  </r>
  <r>
    <x v="99"/>
    <x v="3"/>
    <x v="3"/>
    <d v="2019-02-26T00:00:00"/>
    <x v="5"/>
    <n v="23015"/>
    <d v="2023-11-17T00:00:00"/>
    <x v="2"/>
    <n v="108"/>
    <n v="100"/>
    <n v="3"/>
    <x v="99"/>
    <n v="64043"/>
    <n v="214"/>
    <n v="641"/>
    <n v="640993"/>
    <n v="2463515"/>
    <n v="735236"/>
    <n v="3839744"/>
    <n v="2756"/>
    <n v="10"/>
    <n v="1.3904589645037305E-2"/>
    <n v="369"/>
    <n v="369"/>
    <x v="1"/>
    <n v="677"/>
    <n v="112"/>
    <n v="1"/>
  </r>
  <r>
    <x v="100"/>
    <x v="3"/>
    <x v="2"/>
    <d v="2007-03-01T00:00:00"/>
    <x v="1"/>
    <n v="62237"/>
    <d v="2023-09-15T00:00:00"/>
    <x v="2"/>
    <n v="104"/>
    <n v="163"/>
    <n v="39"/>
    <x v="100"/>
    <n v="15713"/>
    <n v="118"/>
    <n v="4597"/>
    <n v="4596541"/>
    <n v="1694052"/>
    <n v="1058257"/>
    <n v="7348849"/>
    <n v="22063"/>
    <n v="9"/>
    <n v="3.6400633054487902E-2"/>
    <n v="966"/>
    <n v="869"/>
    <x v="1"/>
    <n v="87"/>
    <n v="286"/>
    <n v="2"/>
  </r>
  <r>
    <x v="101"/>
    <x v="3"/>
    <x v="0"/>
    <d v="2013-02-27T00:00:00"/>
    <x v="16"/>
    <n v="43978"/>
    <d v="2023-12-19T00:00:00"/>
    <x v="0"/>
    <n v="63"/>
    <n v="68"/>
    <n v="19"/>
    <x v="101"/>
    <n v="23204"/>
    <n v="245"/>
    <n v="4655"/>
    <n v="13963689"/>
    <n v="116792"/>
    <n v="329349"/>
    <n v="15460958"/>
    <n v="6981"/>
    <n v="4"/>
    <n v="1.9029316451880322E-2"/>
    <n v="505"/>
    <n v="202"/>
    <x v="0"/>
    <n v="547"/>
    <n v="163"/>
    <n v="5"/>
  </r>
  <r>
    <x v="102"/>
    <x v="3"/>
    <x v="2"/>
    <d v="2020-02-26T00:00:00"/>
    <x v="8"/>
    <n v="19216"/>
    <d v="2023-12-27T00:00:00"/>
    <x v="1"/>
    <n v="46"/>
    <n v="60"/>
    <n v="4"/>
    <x v="102"/>
    <n v="63649"/>
    <n v="183"/>
    <n v="733"/>
    <n v="2198316"/>
    <n v="146518"/>
    <n v="701692"/>
    <n v="4365188"/>
    <n v="2344"/>
    <n v="6"/>
    <n v="9.721908207099254E-3"/>
    <n v="258"/>
    <n v="155"/>
    <x v="0"/>
    <n v="770"/>
    <n v="82"/>
    <n v="4"/>
  </r>
  <r>
    <x v="103"/>
    <x v="0"/>
    <x v="3"/>
    <d v="2018-02-26T00:00:00"/>
    <x v="13"/>
    <n v="25392"/>
    <d v="2024-01-26T00:00:00"/>
    <x v="0"/>
    <n v="37"/>
    <n v="30"/>
    <n v="4"/>
    <x v="103"/>
    <n v="68009"/>
    <n v="262"/>
    <n v="1046"/>
    <n v="5231329"/>
    <n v="3414316"/>
    <n v="1130547"/>
    <n v="9776192"/>
    <n v="2720"/>
    <n v="9"/>
    <n v="1.0626271761248021E-2"/>
    <n v="282"/>
    <n v="254"/>
    <x v="2"/>
    <n v="730"/>
    <n v="88"/>
    <n v="2"/>
  </r>
  <r>
    <x v="104"/>
    <x v="0"/>
    <x v="1"/>
    <d v="2021-02-25T00:00:00"/>
    <x v="11"/>
    <n v="14037"/>
    <d v="2023-11-25T00:00:00"/>
    <x v="2"/>
    <n v="67"/>
    <n v="92"/>
    <n v="3"/>
    <x v="104"/>
    <n v="40858"/>
    <n v="172"/>
    <n v="517"/>
    <n v="154970"/>
    <n v="518922"/>
    <n v="131861"/>
    <n v="2200482"/>
    <n v="1188"/>
    <n v="2"/>
    <n v="1.1266862612103398E-2"/>
    <n v="299"/>
    <n v="60"/>
    <x v="0"/>
    <n v="730"/>
    <n v="101"/>
    <n v="1"/>
  </r>
  <r>
    <x v="105"/>
    <x v="0"/>
    <x v="0"/>
    <d v="2006-03-01T00:00:00"/>
    <x v="3"/>
    <n v="67464"/>
    <d v="2024-02-23T00:00:00"/>
    <x v="2"/>
    <n v="65"/>
    <n v="2"/>
    <n v="46"/>
    <x v="105"/>
    <n v="15210"/>
    <n v="197"/>
    <n v="9077"/>
    <n v="27232359"/>
    <n v="2093686"/>
    <n v="993574"/>
    <n v="30319619"/>
    <n v="21785"/>
    <n v="7"/>
    <n v="2.1667043484814227E-2"/>
    <n v="575"/>
    <n v="402"/>
    <x v="0"/>
    <n v="495"/>
    <n v="172"/>
    <n v="2"/>
  </r>
  <r>
    <x v="106"/>
    <x v="0"/>
    <x v="0"/>
    <d v="2014-02-27T00:00:00"/>
    <x v="12"/>
    <n v="30110"/>
    <d v="2024-01-18T00:00:00"/>
    <x v="0"/>
    <n v="24"/>
    <n v="38"/>
    <n v="6"/>
    <x v="106"/>
    <n v="57037"/>
    <n v="101"/>
    <n v="606"/>
    <n v="3032435"/>
    <n v="935779"/>
    <n v="366026"/>
    <n v="433424"/>
    <n v="2183"/>
    <n v="7"/>
    <n v="1.3904589645037305E-2"/>
    <n v="369"/>
    <n v="259"/>
    <x v="2"/>
    <n v="698"/>
    <n v="116"/>
    <n v="4"/>
  </r>
  <r>
    <x v="107"/>
    <x v="2"/>
    <x v="2"/>
    <d v="2006-03-01T00:00:00"/>
    <x v="3"/>
    <n v="76122"/>
    <d v="2024-01-31T00:00:00"/>
    <x v="0"/>
    <n v="24"/>
    <n v="25"/>
    <n v="152"/>
    <x v="107"/>
    <n v="5000"/>
    <n v="179"/>
    <n v="27211"/>
    <n v="13605527"/>
    <n v="34959"/>
    <n v="13252"/>
    <n v="13653738"/>
    <n v="59864"/>
    <n v="1"/>
    <n v="2.3211997889818373E-2"/>
    <n v="616"/>
    <n v="62"/>
    <x v="2"/>
    <n v="464"/>
    <n v="174"/>
    <n v="5"/>
  </r>
  <r>
    <x v="108"/>
    <x v="1"/>
    <x v="3"/>
    <d v="2016-02-27T00:00:00"/>
    <x v="18"/>
    <n v="31328"/>
    <d v="2023-12-08T00:00:00"/>
    <x v="1"/>
    <n v="114"/>
    <n v="79"/>
    <n v="5"/>
    <x v="108"/>
    <n v="58564"/>
    <n v="171"/>
    <n v="857"/>
    <n v="856756"/>
    <n v="562315"/>
    <n v="143208"/>
    <n v="1562279"/>
    <n v="942"/>
    <n v="2"/>
    <n v="1.5939407641872034E-2"/>
    <n v="423"/>
    <n v="85"/>
    <x v="1"/>
    <n v="627"/>
    <n v="119"/>
    <n v="5"/>
  </r>
  <r>
    <x v="109"/>
    <x v="0"/>
    <x v="2"/>
    <d v="2005-03-01T00:00:00"/>
    <x v="10"/>
    <n v="62434"/>
    <d v="2023-09-16T00:00:00"/>
    <x v="0"/>
    <n v="172"/>
    <n v="162"/>
    <n v="21"/>
    <x v="109"/>
    <n v="30552"/>
    <n v="128"/>
    <n v="2682"/>
    <n v="2681946"/>
    <n v="1196061"/>
    <n v="459704"/>
    <n v="4337711"/>
    <n v="9923"/>
    <n v="8"/>
    <n v="3.700354209058708E-2"/>
    <n v="982"/>
    <n v="785"/>
    <x v="1"/>
    <n v="109"/>
    <n v="283"/>
    <n v="1"/>
  </r>
  <r>
    <x v="110"/>
    <x v="4"/>
    <x v="2"/>
    <d v="2008-02-29T00:00:00"/>
    <x v="14"/>
    <n v="54384"/>
    <d v="2024-02-21T00:00:00"/>
    <x v="2"/>
    <n v="93"/>
    <n v="4"/>
    <n v="52"/>
    <x v="110"/>
    <n v="10442"/>
    <n v="244"/>
    <n v="12701"/>
    <n v="12701479"/>
    <n v="2764923"/>
    <n v="569871"/>
    <n v="16036272"/>
    <n v="55886"/>
    <n v="6"/>
    <n v="2.1064134448715049E-2"/>
    <n v="559"/>
    <n v="335"/>
    <x v="1"/>
    <n v="475"/>
    <n v="166"/>
    <n v="2"/>
  </r>
  <r>
    <x v="111"/>
    <x v="4"/>
    <x v="1"/>
    <d v="2010-02-28T00:00:00"/>
    <x v="2"/>
    <n v="48356"/>
    <d v="2024-02-20T00:00:00"/>
    <x v="0"/>
    <n v="66"/>
    <n v="5"/>
    <n v="11"/>
    <x v="111"/>
    <n v="47857"/>
    <n v="264"/>
    <n v="2903"/>
    <n v="8707852"/>
    <n v="1569649"/>
    <n v="559474"/>
    <n v="10836976"/>
    <n v="6385"/>
    <n v="5"/>
    <n v="1.8652498304318334E-2"/>
    <n v="495"/>
    <n v="248"/>
    <x v="0"/>
    <n v="533"/>
    <n v="162"/>
    <n v="2"/>
  </r>
  <r>
    <x v="112"/>
    <x v="1"/>
    <x v="3"/>
    <d v="2006-03-01T00:00:00"/>
    <x v="3"/>
    <n v="62856"/>
    <d v="2024-01-11T00:00:00"/>
    <x v="1"/>
    <n v="32"/>
    <n v="45"/>
    <n v="16"/>
    <x v="112"/>
    <n v="37086"/>
    <n v="169"/>
    <n v="2696"/>
    <n v="13481939"/>
    <n v="1571202"/>
    <n v="371739"/>
    <n v="15424881"/>
    <n v="7280"/>
    <n v="5"/>
    <n v="2.5962770367020875E-2"/>
    <n v="689"/>
    <n v="345"/>
    <x v="2"/>
    <n v="376"/>
    <n v="195"/>
    <n v="2"/>
  </r>
  <r>
    <x v="113"/>
    <x v="4"/>
    <x v="0"/>
    <d v="2018-02-26T00:00:00"/>
    <x v="13"/>
    <n v="21318"/>
    <d v="2023-11-04T00:00:00"/>
    <x v="1"/>
    <n v="57"/>
    <n v="113"/>
    <n v="7"/>
    <x v="113"/>
    <n v="27402"/>
    <n v="201"/>
    <n v="1410"/>
    <n v="4229182"/>
    <n v="252353"/>
    <n v="128117"/>
    <n v="4609652"/>
    <n v="5215"/>
    <n v="1"/>
    <n v="1.793654382395056E-2"/>
    <n v="476"/>
    <n v="48"/>
    <x v="0"/>
    <n v="545"/>
    <n v="165"/>
    <n v="2"/>
  </r>
  <r>
    <x v="114"/>
    <x v="4"/>
    <x v="2"/>
    <d v="2022-02-25T00:00:00"/>
    <x v="15"/>
    <n v="7550"/>
    <d v="2024-01-07T00:00:00"/>
    <x v="2"/>
    <n v="22"/>
    <n v="49"/>
    <n v="1"/>
    <x v="114"/>
    <n v="63705"/>
    <n v="49"/>
    <n v="49"/>
    <n v="243271"/>
    <n v="53781"/>
    <n v="53557"/>
    <n v="350609"/>
    <n v="141"/>
    <n v="1"/>
    <n v="6.707363026603361E-3"/>
    <n v="178"/>
    <n v="18"/>
    <x v="2"/>
    <n v="836"/>
    <n v="74"/>
    <n v="5"/>
  </r>
  <r>
    <x v="115"/>
    <x v="1"/>
    <x v="1"/>
    <d v="2010-02-28T00:00:00"/>
    <x v="2"/>
    <n v="59514"/>
    <d v="2023-12-04T00:00:00"/>
    <x v="2"/>
    <n v="59"/>
    <n v="83"/>
    <n v="23"/>
    <x v="115"/>
    <n v="27307"/>
    <n v="112"/>
    <n v="2568"/>
    <n v="7703646"/>
    <n v="724928"/>
    <n v="880716"/>
    <n v="930929"/>
    <n v="10271"/>
    <n v="6"/>
    <n v="2.3174316075062176E-2"/>
    <n v="615"/>
    <n v="369"/>
    <x v="0"/>
    <n v="463"/>
    <n v="167"/>
    <n v="2"/>
  </r>
  <r>
    <x v="116"/>
    <x v="3"/>
    <x v="0"/>
    <d v="2022-02-25T00:00:00"/>
    <x v="15"/>
    <n v="6924"/>
    <d v="2024-01-20T00:00:00"/>
    <x v="0"/>
    <n v="138"/>
    <n v="36"/>
    <n v="1"/>
    <x v="116"/>
    <n v="85605"/>
    <n v="227"/>
    <n v="227"/>
    <n v="227079"/>
    <n v="3347911"/>
    <n v="613957"/>
    <n v="4188947"/>
    <n v="499"/>
    <n v="10"/>
    <n v="5.7276358429421961E-3"/>
    <n v="152"/>
    <n v="152"/>
    <x v="1"/>
    <n v="857"/>
    <n v="51"/>
    <n v="5"/>
  </r>
  <r>
    <x v="117"/>
    <x v="1"/>
    <x v="1"/>
    <d v="2008-02-29T00:00:00"/>
    <x v="14"/>
    <n v="68976"/>
    <d v="2024-02-14T00:00:00"/>
    <x v="0"/>
    <n v="78"/>
    <n v="11"/>
    <n v="15"/>
    <x v="117"/>
    <n v="45223"/>
    <n v="232"/>
    <n v="3475"/>
    <n v="10425463"/>
    <n v="3232085"/>
    <n v="799788"/>
    <n v="14457335"/>
    <n v="10772"/>
    <n v="9"/>
    <n v="2.0951089004446453E-2"/>
    <n v="556"/>
    <n v="500"/>
    <x v="0"/>
    <n v="492"/>
    <n v="167"/>
    <n v="1"/>
  </r>
  <r>
    <x v="118"/>
    <x v="0"/>
    <x v="3"/>
    <d v="2012-02-28T00:00:00"/>
    <x v="7"/>
    <n v="51732"/>
    <d v="2023-11-18T00:00:00"/>
    <x v="0"/>
    <n v="65"/>
    <n v="99"/>
    <n v="15"/>
    <x v="118"/>
    <n v="33393"/>
    <n v="135"/>
    <n v="2032"/>
    <n v="6097186"/>
    <n v="894294"/>
    <n v="626594"/>
    <n v="7618074"/>
    <n v="6910"/>
    <n v="5"/>
    <n v="2.2797497927500188E-2"/>
    <n v="605"/>
    <n v="302"/>
    <x v="0"/>
    <n v="457"/>
    <n v="169"/>
    <n v="4"/>
  </r>
  <r>
    <x v="119"/>
    <x v="0"/>
    <x v="0"/>
    <d v="2011-02-28T00:00:00"/>
    <x v="4"/>
    <n v="58357"/>
    <d v="2023-08-02T00:00:00"/>
    <x v="2"/>
    <n v="174"/>
    <n v="207"/>
    <n v="16"/>
    <x v="119"/>
    <n v="39016"/>
    <n v="270"/>
    <n v="4319"/>
    <n v="4319275"/>
    <n v="2823872"/>
    <n v="667164"/>
    <n v="7810311"/>
    <n v="12093"/>
    <n v="6"/>
    <n v="3.3009269726430028E-2"/>
    <n v="876"/>
    <n v="526"/>
    <x v="1"/>
    <n v="209"/>
    <n v="261"/>
    <n v="3"/>
  </r>
  <r>
    <x v="120"/>
    <x v="1"/>
    <x v="3"/>
    <d v="2017-02-26T00:00:00"/>
    <x v="6"/>
    <n v="21749"/>
    <d v="2023-11-06T00:00:00"/>
    <x v="0"/>
    <n v="81"/>
    <n v="111"/>
    <n v="7"/>
    <x v="120"/>
    <n v="37486"/>
    <n v="116"/>
    <n v="813"/>
    <n v="2438908"/>
    <n v="456748"/>
    <n v="372704"/>
    <n v="326836"/>
    <n v="3902"/>
    <n v="3"/>
    <n v="1.6391589418946417E-2"/>
    <n v="435"/>
    <n v="131"/>
    <x v="0"/>
    <n v="634"/>
    <n v="131"/>
    <n v="2"/>
  </r>
  <r>
    <x v="121"/>
    <x v="4"/>
    <x v="2"/>
    <d v="2022-02-25T00:00:00"/>
    <x v="15"/>
    <n v="7872"/>
    <d v="2024-01-20T00:00:00"/>
    <x v="0"/>
    <n v="53"/>
    <n v="36"/>
    <n v="2"/>
    <x v="121"/>
    <n v="65432"/>
    <n v="38"/>
    <n v="76"/>
    <n v="226611"/>
    <n v="51665"/>
    <n v="82693"/>
    <n v="360969"/>
    <n v="302"/>
    <n v="1"/>
    <n v="5.2000904363554146E-3"/>
    <n v="138"/>
    <n v="14"/>
    <x v="0"/>
    <n v="880"/>
    <n v="65"/>
    <n v="1"/>
  </r>
  <r>
    <x v="122"/>
    <x v="4"/>
    <x v="0"/>
    <d v="2020-02-26T00:00:00"/>
    <x v="8"/>
    <n v="18584"/>
    <d v="2024-02-15T00:00:00"/>
    <x v="0"/>
    <n v="64"/>
    <n v="10"/>
    <n v="4"/>
    <x v="122"/>
    <n v="85120"/>
    <n v="80"/>
    <n v="320"/>
    <n v="958683"/>
    <n v="473261"/>
    <n v="45693"/>
    <n v="1888874"/>
    <n v="1054"/>
    <n v="4"/>
    <n v="7.7247720250207246E-3"/>
    <n v="205"/>
    <n v="82"/>
    <x v="0"/>
    <n v="775"/>
    <n v="87"/>
    <n v="1"/>
  </r>
  <r>
    <x v="123"/>
    <x v="1"/>
    <x v="1"/>
    <d v="2020-02-26T00:00:00"/>
    <x v="8"/>
    <n v="19644"/>
    <d v="2023-12-05T00:00:00"/>
    <x v="2"/>
    <n v="78"/>
    <n v="82"/>
    <n v="4"/>
    <x v="123"/>
    <n v="67903"/>
    <n v="180"/>
    <n v="720"/>
    <n v="2160335"/>
    <n v="107043"/>
    <n v="212953"/>
    <n v="3443717"/>
    <n v="3240"/>
    <n v="3"/>
    <n v="1.013640816941744E-2"/>
    <n v="269"/>
    <n v="81"/>
    <x v="0"/>
    <n v="789"/>
    <n v="87"/>
    <n v="5"/>
  </r>
  <r>
    <x v="124"/>
    <x v="4"/>
    <x v="1"/>
    <d v="2011-02-28T00:00:00"/>
    <x v="4"/>
    <n v="48607"/>
    <d v="2023-10-02T00:00:00"/>
    <x v="2"/>
    <n v="144"/>
    <n v="146"/>
    <n v="17"/>
    <x v="124"/>
    <n v="31742"/>
    <n v="246"/>
    <n v="4189"/>
    <n v="4188723"/>
    <n v="2420914"/>
    <n v="59770"/>
    <n v="7207337"/>
    <n v="15079"/>
    <n v="6"/>
    <n v="2.7733815660562211E-2"/>
    <n v="736"/>
    <n v="441"/>
    <x v="1"/>
    <n v="342"/>
    <n v="207"/>
    <n v="5"/>
  </r>
  <r>
    <x v="125"/>
    <x v="0"/>
    <x v="2"/>
    <d v="2017-02-26T00:00:00"/>
    <x v="6"/>
    <n v="21952"/>
    <d v="2023-12-26T00:00:00"/>
    <x v="0"/>
    <n v="19"/>
    <n v="61"/>
    <n v="6"/>
    <x v="125"/>
    <n v="45908"/>
    <n v="184"/>
    <n v="1103"/>
    <n v="5516347"/>
    <n v="2128887"/>
    <n v="769549"/>
    <n v="8414783"/>
    <n v="3089"/>
    <n v="6"/>
    <n v="1.5298816791016655E-2"/>
    <n v="406"/>
    <n v="244"/>
    <x v="2"/>
    <n v="600"/>
    <n v="143"/>
    <n v="5"/>
  </r>
  <r>
    <x v="126"/>
    <x v="2"/>
    <x v="2"/>
    <d v="2010-02-28T00:00:00"/>
    <x v="2"/>
    <n v="54894"/>
    <d v="2023-12-23T00:00:00"/>
    <x v="1"/>
    <n v="43"/>
    <n v="64"/>
    <n v="67"/>
    <x v="126"/>
    <n v="8188"/>
    <n v="119"/>
    <n v="7997"/>
    <n v="39987474"/>
    <n v="849985"/>
    <n v="202812"/>
    <n v="4104027"/>
    <n v="31989"/>
    <n v="4"/>
    <n v="2.5774361293239883E-2"/>
    <n v="684"/>
    <n v="274"/>
    <x v="2"/>
    <n v="316"/>
    <n v="233"/>
    <n v="2"/>
  </r>
  <r>
    <x v="127"/>
    <x v="0"/>
    <x v="1"/>
    <d v="2020-02-26T00:00:00"/>
    <x v="8"/>
    <n v="14896"/>
    <d v="2023-12-01T00:00:00"/>
    <x v="2"/>
    <n v="119"/>
    <n v="86"/>
    <n v="6"/>
    <x v="127"/>
    <n v="36168"/>
    <n v="213"/>
    <n v="1279"/>
    <n v="1279007"/>
    <n v="2703265"/>
    <n v="656382"/>
    <n v="4638654"/>
    <n v="5755"/>
    <n v="10"/>
    <n v="1.3000226090888536E-2"/>
    <n v="345"/>
    <n v="345"/>
    <x v="1"/>
    <n v="668"/>
    <n v="126"/>
    <n v="2"/>
  </r>
  <r>
    <x v="128"/>
    <x v="4"/>
    <x v="1"/>
    <d v="2006-03-01T00:00:00"/>
    <x v="3"/>
    <n v="58482"/>
    <d v="2023-12-19T00:00:00"/>
    <x v="0"/>
    <n v="65"/>
    <n v="68"/>
    <n v="117"/>
    <x v="128"/>
    <n v="5000"/>
    <n v="256"/>
    <n v="29956"/>
    <n v="8986784"/>
    <n v="1453036"/>
    <n v="304063"/>
    <n v="91624938"/>
    <n v="137797"/>
    <n v="4"/>
    <n v="2.9994724545934132E-2"/>
    <n v="796"/>
    <n v="319"/>
    <x v="0"/>
    <n v="236"/>
    <n v="236"/>
    <n v="5"/>
  </r>
  <r>
    <x v="129"/>
    <x v="2"/>
    <x v="0"/>
    <d v="2006-03-01T00:00:00"/>
    <x v="3"/>
    <n v="82872"/>
    <d v="2024-01-07T00:00:00"/>
    <x v="2"/>
    <n v="70"/>
    <n v="49"/>
    <n v="165"/>
    <x v="129"/>
    <n v="5000"/>
    <n v="244"/>
    <n v="40240"/>
    <n v="12071862"/>
    <n v="2526853"/>
    <n v="652785"/>
    <n v="123898258"/>
    <n v="64383"/>
    <n v="9"/>
    <n v="2.7620770216293618E-2"/>
    <n v="733"/>
    <n v="659"/>
    <x v="0"/>
    <n v="311"/>
    <n v="215"/>
    <n v="5"/>
  </r>
  <r>
    <x v="130"/>
    <x v="3"/>
    <x v="0"/>
    <d v="2022-02-25T00:00:00"/>
    <x v="15"/>
    <n v="6054"/>
    <d v="2023-12-01T00:00:00"/>
    <x v="1"/>
    <n v="85"/>
    <n v="86"/>
    <n v="1"/>
    <x v="130"/>
    <n v="84130"/>
    <n v="124"/>
    <n v="124"/>
    <n v="372896"/>
    <n v="755792"/>
    <n v="298781"/>
    <n v="142747"/>
    <n v="310"/>
    <n v="5"/>
    <n v="1.0550908131735624E-2"/>
    <n v="280"/>
    <n v="140"/>
    <x v="0"/>
    <n v="727"/>
    <n v="104"/>
    <n v="2"/>
  </r>
  <r>
    <x v="131"/>
    <x v="4"/>
    <x v="0"/>
    <d v="2017-02-26T00:00:00"/>
    <x v="6"/>
    <n v="28763"/>
    <d v="2024-01-18T00:00:00"/>
    <x v="2"/>
    <n v="129"/>
    <n v="38"/>
    <n v="10"/>
    <x v="131"/>
    <n v="31980"/>
    <n v="164"/>
    <n v="1644"/>
    <n v="1643963"/>
    <n v="1530777"/>
    <n v="879726"/>
    <n v="4054466"/>
    <n v="5096"/>
    <n v="7"/>
    <n v="1.1756726203933981E-2"/>
    <n v="312"/>
    <n v="218"/>
    <x v="1"/>
    <n v="718"/>
    <n v="94"/>
    <n v="5"/>
  </r>
  <r>
    <x v="132"/>
    <x v="1"/>
    <x v="2"/>
    <d v="2010-02-28T00:00:00"/>
    <x v="2"/>
    <n v="69244"/>
    <d v="2023-12-29T00:00:00"/>
    <x v="0"/>
    <n v="22"/>
    <n v="58"/>
    <n v="16"/>
    <x v="132"/>
    <n v="42353"/>
    <n v="200"/>
    <n v="3192"/>
    <n v="1596150"/>
    <n v="1672823"/>
    <n v="356045"/>
    <n v="17990368"/>
    <n v="4469"/>
    <n v="6"/>
    <n v="2.0159770894566283E-2"/>
    <n v="535"/>
    <n v="321"/>
    <x v="2"/>
    <n v="555"/>
    <n v="150"/>
    <n v="4"/>
  </r>
  <r>
    <x v="133"/>
    <x v="4"/>
    <x v="2"/>
    <d v="2012-02-28T00:00:00"/>
    <x v="7"/>
    <n v="55308"/>
    <d v="2023-09-14T00:00:00"/>
    <x v="1"/>
    <n v="130"/>
    <n v="164"/>
    <n v="12"/>
    <x v="133"/>
    <n v="53578"/>
    <n v="197"/>
    <n v="2367"/>
    <n v="2367196"/>
    <n v="3537501"/>
    <n v="816762"/>
    <n v="6721459"/>
    <n v="2840"/>
    <n v="10"/>
    <n v="2.6226543070314266E-2"/>
    <n v="696"/>
    <n v="696"/>
    <x v="1"/>
    <n v="413"/>
    <n v="199"/>
    <n v="4"/>
  </r>
  <r>
    <x v="134"/>
    <x v="1"/>
    <x v="2"/>
    <d v="2006-03-01T00:00:00"/>
    <x v="3"/>
    <n v="88164"/>
    <d v="2024-02-24T00:00:00"/>
    <x v="2"/>
    <n v="15"/>
    <n v="1"/>
    <n v="69"/>
    <x v="134"/>
    <n v="12821"/>
    <n v="323"/>
    <n v="22281"/>
    <n v="111402671"/>
    <n v="1458122"/>
    <n v="440138"/>
    <n v="113300931"/>
    <n v="66841"/>
    <n v="3"/>
    <n v="2.355113422262416E-2"/>
    <n v="625"/>
    <n v="187"/>
    <x v="2"/>
    <n v="410"/>
    <n v="202"/>
    <n v="1"/>
  </r>
  <r>
    <x v="135"/>
    <x v="1"/>
    <x v="3"/>
    <d v="2020-02-26T00:00:00"/>
    <x v="8"/>
    <n v="15692"/>
    <d v="2024-01-29T00:00:00"/>
    <x v="1"/>
    <n v="41"/>
    <n v="27"/>
    <n v="5"/>
    <x v="135"/>
    <n v="51813"/>
    <n v="46"/>
    <n v="232"/>
    <n v="1161503"/>
    <n v="256279"/>
    <n v="589383"/>
    <n v="2007165"/>
    <n v="859"/>
    <n v="4"/>
    <n v="6.7450448413595597E-3"/>
    <n v="179"/>
    <n v="71"/>
    <x v="2"/>
    <n v="847"/>
    <n v="56"/>
    <n v="2"/>
  </r>
  <r>
    <x v="136"/>
    <x v="1"/>
    <x v="0"/>
    <d v="2018-02-26T00:00:00"/>
    <x v="13"/>
    <n v="26742"/>
    <d v="2023-09-06T00:00:00"/>
    <x v="1"/>
    <n v="149"/>
    <n v="172"/>
    <n v="5"/>
    <x v="136"/>
    <n v="45621"/>
    <n v="106"/>
    <n v="530"/>
    <n v="529754"/>
    <n v="969727"/>
    <n v="446604"/>
    <n v="1946085"/>
    <n v="1960"/>
    <n v="6"/>
    <n v="2.0235134524078678E-2"/>
    <n v="537"/>
    <n v="322"/>
    <x v="1"/>
    <n v="542"/>
    <n v="164"/>
    <n v="3"/>
  </r>
  <r>
    <x v="137"/>
    <x v="2"/>
    <x v="3"/>
    <d v="2023-02-25T00:00:00"/>
    <x v="9"/>
    <n v="3980"/>
    <d v="2024-01-15T00:00:00"/>
    <x v="2"/>
    <n v="78"/>
    <n v="41"/>
    <n v="1"/>
    <x v="137"/>
    <n v="90063"/>
    <n v="168"/>
    <n v="168"/>
    <n v="504757"/>
    <n v="1485286"/>
    <n v="887463"/>
    <n v="2877507"/>
    <n v="740"/>
    <n v="6"/>
    <n v="4.7855904740372298E-3"/>
    <n v="127"/>
    <n v="76"/>
    <x v="0"/>
    <n v="882"/>
    <n v="61"/>
    <n v="1"/>
  </r>
  <r>
    <x v="138"/>
    <x v="3"/>
    <x v="1"/>
    <d v="2008-02-29T00:00:00"/>
    <x v="14"/>
    <n v="79248"/>
    <d v="2024-01-09T00:00:00"/>
    <x v="2"/>
    <n v="84"/>
    <n v="47"/>
    <n v="25"/>
    <x v="138"/>
    <n v="34127"/>
    <n v="241"/>
    <n v="6036"/>
    <n v="18107552"/>
    <n v="1260586"/>
    <n v="285058"/>
    <n v="19653195"/>
    <n v="26557"/>
    <n v="4"/>
    <n v="2.3249679704574571E-2"/>
    <n v="617"/>
    <n v="247"/>
    <x v="0"/>
    <n v="449"/>
    <n v="183"/>
    <n v="2"/>
  </r>
  <r>
    <x v="139"/>
    <x v="3"/>
    <x v="0"/>
    <d v="2010-02-28T00:00:00"/>
    <x v="2"/>
    <n v="65478"/>
    <d v="2024-01-17T00:00:00"/>
    <x v="1"/>
    <n v="31"/>
    <n v="39"/>
    <n v="15"/>
    <x v="35"/>
    <n v="41600"/>
    <n v="147"/>
    <n v="2209"/>
    <n v="11044733"/>
    <n v="172163"/>
    <n v="88976"/>
    <n v="11305872"/>
    <n v="10382"/>
    <n v="1"/>
    <n v="2.1780088929082824E-2"/>
    <n v="578"/>
    <n v="58"/>
    <x v="2"/>
    <n v="452"/>
    <n v="170"/>
    <n v="3"/>
  </r>
  <r>
    <x v="140"/>
    <x v="0"/>
    <x v="0"/>
    <d v="2016-02-27T00:00:00"/>
    <x v="18"/>
    <n v="29608"/>
    <d v="2023-12-09T00:00:00"/>
    <x v="2"/>
    <n v="74"/>
    <n v="78"/>
    <n v="5"/>
    <x v="139"/>
    <n v="65133"/>
    <n v="88"/>
    <n v="440"/>
    <n v="1320598"/>
    <n v="1446878"/>
    <n v="1079384"/>
    <n v="384686"/>
    <n v="1628"/>
    <n v="9"/>
    <n v="1.7032180269801793E-2"/>
    <n v="452"/>
    <n v="406"/>
    <x v="0"/>
    <n v="577"/>
    <n v="156"/>
    <n v="3"/>
  </r>
  <r>
    <x v="141"/>
    <x v="0"/>
    <x v="0"/>
    <d v="2017-02-26T00:00:00"/>
    <x v="6"/>
    <n v="33187"/>
    <d v="2024-01-09T00:00:00"/>
    <x v="0"/>
    <n v="63"/>
    <n v="47"/>
    <n v="9"/>
    <x v="140"/>
    <n v="37059"/>
    <n v="174"/>
    <n v="1566"/>
    <n v="4696749"/>
    <n v="1408891"/>
    <n v="775014"/>
    <n v="6880654"/>
    <n v="5322"/>
    <n v="8"/>
    <n v="1.2698771572838947E-2"/>
    <n v="337"/>
    <n v="270"/>
    <x v="0"/>
    <n v="691"/>
    <n v="104"/>
    <n v="1"/>
  </r>
  <r>
    <x v="142"/>
    <x v="4"/>
    <x v="0"/>
    <d v="2021-02-25T00:00:00"/>
    <x v="11"/>
    <n v="12000"/>
    <d v="2023-12-19T00:00:00"/>
    <x v="0"/>
    <n v="130"/>
    <n v="68"/>
    <n v="3"/>
    <x v="141"/>
    <n v="78879"/>
    <n v="52"/>
    <n v="157"/>
    <n v="15712"/>
    <n v="104507"/>
    <n v="13557"/>
    <n v="397197"/>
    <n v="471"/>
    <n v="1"/>
    <n v="8.2899992463637048E-3"/>
    <n v="220"/>
    <n v="22"/>
    <x v="1"/>
    <n v="822"/>
    <n v="73"/>
    <n v="4"/>
  </r>
  <r>
    <x v="143"/>
    <x v="1"/>
    <x v="1"/>
    <d v="2019-02-26T00:00:00"/>
    <x v="5"/>
    <n v="24930"/>
    <d v="2023-12-26T00:00:00"/>
    <x v="1"/>
    <n v="53"/>
    <n v="61"/>
    <n v="5"/>
    <x v="142"/>
    <n v="43101"/>
    <n v="255"/>
    <n v="1276"/>
    <n v="3829221"/>
    <n v="2210139"/>
    <n v="1128541"/>
    <n v="7167901"/>
    <n v="3063"/>
    <n v="8"/>
    <n v="9.3450900595372678E-3"/>
    <n v="248"/>
    <n v="198"/>
    <x v="0"/>
    <n v="814"/>
    <n v="78"/>
    <n v="5"/>
  </r>
  <r>
    <x v="144"/>
    <x v="3"/>
    <x v="2"/>
    <d v="2016-02-27T00:00:00"/>
    <x v="18"/>
    <n v="28256"/>
    <d v="2023-10-27T00:00:00"/>
    <x v="1"/>
    <n v="64"/>
    <n v="121"/>
    <n v="7"/>
    <x v="143"/>
    <n v="45068"/>
    <n v="203"/>
    <n v="1424"/>
    <n v="4273276"/>
    <n v="807381"/>
    <n v="153792"/>
    <n v="5234449"/>
    <n v="6694"/>
    <n v="2"/>
    <n v="1.8388725601024947E-2"/>
    <n v="488"/>
    <n v="98"/>
    <x v="0"/>
    <n v="588"/>
    <n v="140"/>
    <n v="2"/>
  </r>
  <r>
    <x v="145"/>
    <x v="3"/>
    <x v="3"/>
    <d v="2007-03-01T00:00:00"/>
    <x v="1"/>
    <n v="60724"/>
    <d v="2024-01-29T00:00:00"/>
    <x v="2"/>
    <n v="70"/>
    <n v="27"/>
    <n v="22"/>
    <x v="144"/>
    <n v="27639"/>
    <n v="178"/>
    <n v="3914"/>
    <n v="11741159"/>
    <n v="286552"/>
    <n v="78068"/>
    <n v="12105779"/>
    <n v="8610"/>
    <n v="1"/>
    <n v="2.2119225261888614E-2"/>
    <n v="587"/>
    <n v="59"/>
    <x v="0"/>
    <n v="491"/>
    <n v="162"/>
    <n v="3"/>
  </r>
  <r>
    <x v="146"/>
    <x v="1"/>
    <x v="3"/>
    <d v="2007-03-01T00:00:00"/>
    <x v="1"/>
    <n v="73525"/>
    <d v="2024-01-13T00:00:00"/>
    <x v="1"/>
    <n v="97"/>
    <n v="43"/>
    <n v="60"/>
    <x v="145"/>
    <n v="12449"/>
    <n v="170"/>
    <n v="10174"/>
    <n v="10174052"/>
    <n v="1960381"/>
    <n v="1186386"/>
    <n v="13320819"/>
    <n v="30522"/>
    <n v="9"/>
    <n v="2.3475770593111765E-2"/>
    <n v="623"/>
    <n v="561"/>
    <x v="1"/>
    <n v="458"/>
    <n v="188"/>
    <n v="1"/>
  </r>
  <r>
    <x v="147"/>
    <x v="4"/>
    <x v="2"/>
    <d v="2017-02-26T00:00:00"/>
    <x v="6"/>
    <n v="22274"/>
    <d v="2023-12-23T00:00:00"/>
    <x v="2"/>
    <n v="27"/>
    <n v="64"/>
    <n v="7"/>
    <x v="146"/>
    <n v="40279"/>
    <n v="84"/>
    <n v="587"/>
    <n v="2937466"/>
    <n v="157973"/>
    <n v="117094"/>
    <n v="3212534"/>
    <n v="1233"/>
    <n v="1"/>
    <n v="1.4658225940161277E-2"/>
    <n v="389"/>
    <n v="39"/>
    <x v="2"/>
    <n v="633"/>
    <n v="133"/>
    <n v="4"/>
  </r>
  <r>
    <x v="148"/>
    <x v="1"/>
    <x v="1"/>
    <d v="2023-02-25T00:00:00"/>
    <x v="9"/>
    <n v="4324"/>
    <d v="2024-02-17T00:00:00"/>
    <x v="1"/>
    <n v="72"/>
    <n v="8"/>
    <n v="2"/>
    <x v="147"/>
    <n v="76869"/>
    <n v="34"/>
    <n v="68"/>
    <n v="203538"/>
    <n v="225966"/>
    <n v="520142"/>
    <n v="949646"/>
    <n v="305"/>
    <n v="4"/>
    <n v="2.4493179591529128E-3"/>
    <n v="65"/>
    <n v="26"/>
    <x v="0"/>
    <n v="930"/>
    <n v="32"/>
    <n v="2"/>
  </r>
  <r>
    <x v="149"/>
    <x v="2"/>
    <x v="0"/>
    <d v="2005-03-01T00:00:00"/>
    <x v="10"/>
    <n v="90706"/>
    <d v="2023-11-04T00:00:00"/>
    <x v="1"/>
    <n v="64"/>
    <n v="113"/>
    <n v="182"/>
    <x v="148"/>
    <n v="5000"/>
    <n v="193"/>
    <n v="35135"/>
    <n v="105405128"/>
    <n v="2268467"/>
    <n v="603344"/>
    <n v="108276939"/>
    <n v="70270"/>
    <n v="7"/>
    <n v="3.2820860652649032E-2"/>
    <n v="871"/>
    <n v="610"/>
    <x v="0"/>
    <n v="211"/>
    <n v="258"/>
    <n v="2"/>
  </r>
  <r>
    <x v="150"/>
    <x v="1"/>
    <x v="3"/>
    <d v="2010-02-28T00:00:00"/>
    <x v="2"/>
    <n v="44926"/>
    <d v="2023-10-27T00:00:00"/>
    <x v="2"/>
    <n v="162"/>
    <n v="121"/>
    <n v="16"/>
    <x v="149"/>
    <n v="27972"/>
    <n v="105"/>
    <n v="1674"/>
    <n v="1673882"/>
    <n v="1190159"/>
    <n v="636033"/>
    <n v="3500074"/>
    <n v="1673"/>
    <n v="8"/>
    <n v="2.701786118019444E-2"/>
    <n v="717"/>
    <n v="573"/>
    <x v="1"/>
    <n v="357"/>
    <n v="198"/>
    <n v="2"/>
  </r>
  <r>
    <x v="151"/>
    <x v="1"/>
    <x v="2"/>
    <d v="2019-02-26T00:00:00"/>
    <x v="5"/>
    <n v="21180"/>
    <d v="2024-02-02T00:00:00"/>
    <x v="1"/>
    <n v="39"/>
    <n v="23"/>
    <n v="4"/>
    <x v="150"/>
    <n v="51225"/>
    <n v="140"/>
    <n v="558"/>
    <n v="2791697"/>
    <n v="547025"/>
    <n v="386696"/>
    <n v="3725417"/>
    <n v="2400"/>
    <n v="3"/>
    <n v="7.4233175069711357E-3"/>
    <n v="197"/>
    <n v="59"/>
    <x v="2"/>
    <n v="836"/>
    <n v="61"/>
    <n v="5"/>
  </r>
  <r>
    <x v="152"/>
    <x v="4"/>
    <x v="2"/>
    <d v="2012-02-28T00:00:00"/>
    <x v="7"/>
    <n v="46152"/>
    <d v="2023-11-13T00:00:00"/>
    <x v="2"/>
    <n v="67"/>
    <n v="104"/>
    <n v="24"/>
    <x v="151"/>
    <n v="18611"/>
    <n v="193"/>
    <n v="4622"/>
    <n v="13865033"/>
    <n v="1696451"/>
    <n v="723322"/>
    <n v="16284807"/>
    <n v="12940"/>
    <n v="5"/>
    <n v="2.5623634034215088E-2"/>
    <n v="680"/>
    <n v="340"/>
    <x v="0"/>
    <n v="340"/>
    <n v="204"/>
    <n v="4"/>
  </r>
  <r>
    <x v="153"/>
    <x v="1"/>
    <x v="3"/>
    <d v="2006-03-01T00:00:00"/>
    <x v="3"/>
    <n v="79956"/>
    <d v="2023-10-22T00:00:00"/>
    <x v="2"/>
    <n v="75"/>
    <n v="126"/>
    <n v="21"/>
    <x v="152"/>
    <n v="36759"/>
    <n v="296"/>
    <n v="6224"/>
    <n v="18671353"/>
    <n v="3746651"/>
    <n v="847751"/>
    <n v="23265755"/>
    <n v="24895"/>
    <n v="8"/>
    <n v="3.1501997136182076E-2"/>
    <n v="836"/>
    <n v="669"/>
    <x v="0"/>
    <n v="267"/>
    <n v="246"/>
    <n v="2"/>
  </r>
  <r>
    <x v="154"/>
    <x v="0"/>
    <x v="0"/>
    <d v="2011-02-28T00:00:00"/>
    <x v="4"/>
    <n v="57941"/>
    <d v="2023-12-28T00:00:00"/>
    <x v="2"/>
    <n v="68"/>
    <n v="59"/>
    <n v="34"/>
    <x v="153"/>
    <n v="17161"/>
    <n v="170"/>
    <n v="5792"/>
    <n v="17376423"/>
    <n v="2991834"/>
    <n v="958523"/>
    <n v="2132678"/>
    <n v="22589"/>
    <n v="10"/>
    <n v="2.1177179892983646E-2"/>
    <n v="562"/>
    <n v="562"/>
    <x v="0"/>
    <n v="487"/>
    <n v="160"/>
    <n v="3"/>
  </r>
  <r>
    <x v="155"/>
    <x v="2"/>
    <x v="0"/>
    <d v="2019-02-26T00:00:00"/>
    <x v="5"/>
    <n v="15845"/>
    <d v="2023-11-30T00:00:00"/>
    <x v="0"/>
    <n v="79"/>
    <n v="87"/>
    <n v="4"/>
    <x v="154"/>
    <n v="39409"/>
    <n v="64"/>
    <n v="258"/>
    <n v="772852"/>
    <n v="345307"/>
    <n v="416563"/>
    <n v="1534723"/>
    <n v="1185"/>
    <n v="4"/>
    <n v="1.2962544276132339E-2"/>
    <n v="344"/>
    <n v="138"/>
    <x v="0"/>
    <n v="696"/>
    <n v="106"/>
    <n v="1"/>
  </r>
  <r>
    <x v="156"/>
    <x v="3"/>
    <x v="0"/>
    <d v="2011-02-28T00:00:00"/>
    <x v="4"/>
    <n v="47749"/>
    <d v="2023-10-25T00:00:00"/>
    <x v="2"/>
    <n v="142"/>
    <n v="123"/>
    <n v="26"/>
    <x v="155"/>
    <n v="17854"/>
    <n v="124"/>
    <n v="3223"/>
    <n v="3223418"/>
    <n v="1134822"/>
    <n v="522414"/>
    <n v="4880653"/>
    <n v="3223"/>
    <n v="5"/>
    <n v="2.8412088326173788E-2"/>
    <n v="754"/>
    <n v="377"/>
    <x v="1"/>
    <n v="274"/>
    <n v="229"/>
    <n v="4"/>
  </r>
  <r>
    <x v="157"/>
    <x v="0"/>
    <x v="2"/>
    <d v="2021-02-25T00:00:00"/>
    <x v="11"/>
    <n v="11724"/>
    <d v="2023-11-17T00:00:00"/>
    <x v="2"/>
    <n v="55"/>
    <n v="100"/>
    <n v="2"/>
    <x v="156"/>
    <n v="69347"/>
    <n v="107"/>
    <n v="213"/>
    <n v="640087"/>
    <n v="1477164"/>
    <n v="518387"/>
    <n v="2635638"/>
    <n v="298"/>
    <n v="8"/>
    <n v="1.262340794332655E-2"/>
    <n v="335"/>
    <n v="268"/>
    <x v="0"/>
    <n v="683"/>
    <n v="112"/>
    <n v="2"/>
  </r>
  <r>
    <x v="158"/>
    <x v="3"/>
    <x v="0"/>
    <d v="2020-02-26T00:00:00"/>
    <x v="8"/>
    <n v="19636"/>
    <d v="2023-11-26T00:00:00"/>
    <x v="1"/>
    <n v="153"/>
    <n v="91"/>
    <n v="3"/>
    <x v="157"/>
    <n v="70471"/>
    <n v="204"/>
    <n v="612"/>
    <n v="612268"/>
    <n v="2401169"/>
    <n v="676747"/>
    <n v="3690184"/>
    <n v="1285"/>
    <n v="7"/>
    <n v="1.4432135051624086E-2"/>
    <n v="383"/>
    <n v="268"/>
    <x v="1"/>
    <n v="614"/>
    <n v="122"/>
    <n v="4"/>
  </r>
  <r>
    <x v="159"/>
    <x v="3"/>
    <x v="2"/>
    <d v="2005-03-01T00:00:00"/>
    <x v="10"/>
    <n v="69635"/>
    <d v="2024-01-04T00:00:00"/>
    <x v="0"/>
    <n v="26"/>
    <n v="52"/>
    <n v="21"/>
    <x v="158"/>
    <n v="33829"/>
    <n v="178"/>
    <n v="3735"/>
    <n v="1867660"/>
    <n v="265443"/>
    <n v="107728"/>
    <n v="19049772"/>
    <n v="8591"/>
    <n v="1"/>
    <n v="2.6641043032632452E-2"/>
    <n v="707"/>
    <n v="71"/>
    <x v="2"/>
    <n v="383"/>
    <n v="203"/>
    <n v="3"/>
  </r>
  <r>
    <x v="160"/>
    <x v="4"/>
    <x v="3"/>
    <d v="2005-03-01T00:00:00"/>
    <x v="10"/>
    <n v="89490"/>
    <d v="2024-02-18T00:00:00"/>
    <x v="1"/>
    <n v="48"/>
    <n v="7"/>
    <n v="170"/>
    <x v="159"/>
    <n v="5255"/>
    <n v="256"/>
    <n v="43493"/>
    <n v="130480251"/>
    <n v="321352"/>
    <n v="53079"/>
    <n v="130854681"/>
    <n v="173973"/>
    <n v="1"/>
    <n v="2.4040997814454745E-2"/>
    <n v="638"/>
    <n v="64"/>
    <x v="0"/>
    <n v="424"/>
    <n v="186"/>
    <n v="3"/>
  </r>
  <r>
    <x v="161"/>
    <x v="2"/>
    <x v="1"/>
    <d v="2013-02-27T00:00:00"/>
    <x v="16"/>
    <n v="53438"/>
    <d v="2023-12-23T00:00:00"/>
    <x v="0"/>
    <n v="86"/>
    <n v="64"/>
    <n v="37"/>
    <x v="160"/>
    <n v="14720"/>
    <n v="191"/>
    <n v="7078"/>
    <n v="21232877"/>
    <n v="1144652"/>
    <n v="176944"/>
    <n v="22554473"/>
    <n v="27602"/>
    <n v="3"/>
    <n v="1.8991634637124125E-2"/>
    <n v="504"/>
    <n v="151"/>
    <x v="0"/>
    <n v="542"/>
    <n v="148"/>
    <n v="3"/>
  </r>
  <r>
    <x v="162"/>
    <x v="4"/>
    <x v="0"/>
    <d v="2020-02-26T00:00:00"/>
    <x v="8"/>
    <n v="12096"/>
    <d v="2024-01-19T00:00:00"/>
    <x v="1"/>
    <n v="59"/>
    <n v="37"/>
    <n v="5"/>
    <x v="161"/>
    <n v="38106"/>
    <n v="226"/>
    <n v="1131"/>
    <n v="3391541"/>
    <n v="578974"/>
    <n v="237481"/>
    <n v="4207996"/>
    <n v="4522"/>
    <n v="2"/>
    <n v="7.1218629889215467E-3"/>
    <n v="189"/>
    <n v="38"/>
    <x v="0"/>
    <n v="846"/>
    <n v="69"/>
    <n v="1"/>
  </r>
  <r>
    <x v="163"/>
    <x v="4"/>
    <x v="2"/>
    <d v="2016-02-27T00:00:00"/>
    <x v="18"/>
    <n v="38352"/>
    <d v="2024-01-11T00:00:00"/>
    <x v="0"/>
    <n v="57"/>
    <n v="45"/>
    <n v="8"/>
    <x v="162"/>
    <n v="43516"/>
    <n v="175"/>
    <n v="1400"/>
    <n v="4199204"/>
    <n v="627961"/>
    <n v="241417"/>
    <n v="5068583"/>
    <n v="1539"/>
    <n v="2"/>
    <n v="1.2811817017107544E-2"/>
    <n v="340"/>
    <n v="68"/>
    <x v="0"/>
    <n v="708"/>
    <n v="105"/>
    <n v="1"/>
  </r>
  <r>
    <x v="164"/>
    <x v="2"/>
    <x v="3"/>
    <d v="2011-02-28T00:00:00"/>
    <x v="4"/>
    <n v="41379"/>
    <d v="2024-01-17T00:00:00"/>
    <x v="2"/>
    <n v="123"/>
    <n v="39"/>
    <n v="14"/>
    <x v="163"/>
    <n v="33901"/>
    <n v="270"/>
    <n v="3784"/>
    <n v="3784071"/>
    <n v="279391"/>
    <n v="71463"/>
    <n v="4134925"/>
    <n v="10595"/>
    <n v="1"/>
    <n v="1.8464089230537342E-2"/>
    <n v="490"/>
    <n v="49"/>
    <x v="1"/>
    <n v="573"/>
    <n v="138"/>
    <n v="1"/>
  </r>
  <r>
    <x v="165"/>
    <x v="3"/>
    <x v="0"/>
    <d v="2007-03-01T00:00:00"/>
    <x v="1"/>
    <n v="54094"/>
    <d v="2024-02-15T00:00:00"/>
    <x v="0"/>
    <n v="54"/>
    <n v="10"/>
    <n v="61"/>
    <x v="164"/>
    <n v="8982"/>
    <n v="207"/>
    <n v="12621"/>
    <n v="37862334"/>
    <n v="1284837"/>
    <n v="408068"/>
    <n v="39555239"/>
    <n v="27765"/>
    <n v="4"/>
    <n v="2.219458889140101E-2"/>
    <n v="589"/>
    <n v="236"/>
    <x v="0"/>
    <n v="460"/>
    <n v="187"/>
    <n v="5"/>
  </r>
  <r>
    <x v="166"/>
    <x v="4"/>
    <x v="2"/>
    <d v="2016-02-27T00:00:00"/>
    <x v="18"/>
    <n v="35912"/>
    <d v="2024-01-22T00:00:00"/>
    <x v="0"/>
    <n v="75"/>
    <n v="34"/>
    <n v="11"/>
    <x v="165"/>
    <n v="35419"/>
    <n v="70"/>
    <n v="773"/>
    <n v="2320145"/>
    <n v="775915"/>
    <n v="302292"/>
    <n v="3398352"/>
    <n v="1082"/>
    <n v="6"/>
    <n v="1.2133544351495967E-2"/>
    <n v="322"/>
    <n v="193"/>
    <x v="0"/>
    <n v="720"/>
    <n v="91"/>
    <n v="1"/>
  </r>
  <r>
    <x v="167"/>
    <x v="0"/>
    <x v="0"/>
    <d v="2013-02-27T00:00:00"/>
    <x v="16"/>
    <n v="39952"/>
    <d v="2024-02-16T00:00:00"/>
    <x v="2"/>
    <n v="63"/>
    <n v="9"/>
    <n v="7"/>
    <x v="166"/>
    <n v="58646"/>
    <n v="170"/>
    <n v="1193"/>
    <n v="3579236"/>
    <n v="190215"/>
    <n v="54229"/>
    <n v="382368"/>
    <n v="4533"/>
    <n v="1"/>
    <n v="1.3490089682719119E-2"/>
    <n v="358"/>
    <n v="36"/>
    <x v="0"/>
    <n v="693"/>
    <n v="114"/>
    <n v="4"/>
  </r>
  <r>
    <x v="168"/>
    <x v="3"/>
    <x v="1"/>
    <d v="2014-02-27T00:00:00"/>
    <x v="12"/>
    <n v="31740"/>
    <d v="2024-02-12T00:00:00"/>
    <x v="1"/>
    <n v="110"/>
    <n v="13"/>
    <n v="9"/>
    <x v="167"/>
    <n v="32731"/>
    <n v="175"/>
    <n v="1571"/>
    <n v="1571305"/>
    <n v="578664"/>
    <n v="299571"/>
    <n v="244954"/>
    <n v="7542"/>
    <n v="3"/>
    <n v="1.3414726053206722E-2"/>
    <n v="356"/>
    <n v="107"/>
    <x v="1"/>
    <n v="678"/>
    <n v="126"/>
    <n v="4"/>
  </r>
  <r>
    <x v="169"/>
    <x v="0"/>
    <x v="1"/>
    <d v="2015-02-27T00:00:00"/>
    <x v="17"/>
    <n v="39402"/>
    <d v="2023-12-09T00:00:00"/>
    <x v="2"/>
    <n v="62"/>
    <n v="78"/>
    <n v="7"/>
    <x v="168"/>
    <n v="68053"/>
    <n v="106"/>
    <n v="741"/>
    <n v="2224426"/>
    <n v="910772"/>
    <n v="435581"/>
    <n v="3570779"/>
    <n v="3484"/>
    <n v="5"/>
    <n v="1.7446680232119979E-2"/>
    <n v="463"/>
    <n v="231"/>
    <x v="0"/>
    <n v="584"/>
    <n v="140"/>
    <n v="5"/>
  </r>
  <r>
    <x v="170"/>
    <x v="4"/>
    <x v="3"/>
    <d v="2023-02-25T00:00:00"/>
    <x v="9"/>
    <n v="4123"/>
    <d v="2023-10-11T00:00:00"/>
    <x v="2"/>
    <n v="89"/>
    <n v="137"/>
    <n v="0"/>
    <x v="169"/>
    <n v="53158"/>
    <n v="182"/>
    <n v="0"/>
    <n v="0"/>
    <n v="1405121"/>
    <n v="520672"/>
    <n v="1925793"/>
    <n v="0"/>
    <n v="6"/>
    <n v="1.2171226166252167E-2"/>
    <n v="323"/>
    <n v="194"/>
    <x v="0"/>
    <n v="715"/>
    <n v="113"/>
    <n v="1"/>
  </r>
  <r>
    <x v="171"/>
    <x v="1"/>
    <x v="1"/>
    <d v="2009-02-28T00:00:00"/>
    <x v="0"/>
    <n v="45780"/>
    <d v="2024-01-19T00:00:00"/>
    <x v="0"/>
    <n v="57"/>
    <n v="37"/>
    <n v="27"/>
    <x v="170"/>
    <n v="17210"/>
    <n v="304"/>
    <n v="8201"/>
    <n v="24603435"/>
    <n v="1212168"/>
    <n v="42182"/>
    <n v="26237423"/>
    <n v="27063"/>
    <n v="3"/>
    <n v="2.2382997965182002E-2"/>
    <n v="594"/>
    <n v="178"/>
    <x v="0"/>
    <n v="447"/>
    <n v="189"/>
    <n v="1"/>
  </r>
  <r>
    <x v="172"/>
    <x v="1"/>
    <x v="2"/>
    <d v="2020-02-26T00:00:00"/>
    <x v="8"/>
    <n v="17604"/>
    <d v="2023-12-22T00:00:00"/>
    <x v="2"/>
    <n v="82"/>
    <n v="65"/>
    <n v="4"/>
    <x v="171"/>
    <n v="56975"/>
    <n v="167"/>
    <n v="666"/>
    <n v="1998938"/>
    <n v="2278346"/>
    <n v="681739"/>
    <n v="4959023"/>
    <n v="1066"/>
    <n v="10"/>
    <n v="9.5711809480744595E-3"/>
    <n v="254"/>
    <n v="254"/>
    <x v="0"/>
    <n v="786"/>
    <n v="79"/>
    <n v="3"/>
  </r>
  <r>
    <x v="173"/>
    <x v="1"/>
    <x v="0"/>
    <d v="2023-02-25T00:00:00"/>
    <x v="9"/>
    <n v="3054"/>
    <d v="2024-02-09T00:00:00"/>
    <x v="2"/>
    <n v="56"/>
    <n v="16"/>
    <n v="0"/>
    <x v="172"/>
    <n v="92323"/>
    <n v="218"/>
    <n v="0"/>
    <n v="0"/>
    <n v="1199059"/>
    <n v="331844"/>
    <n v="1530903"/>
    <n v="0"/>
    <n v="3"/>
    <n v="1.771045293541337E-3"/>
    <n v="47"/>
    <n v="14"/>
    <x v="0"/>
    <n v="974"/>
    <n v="27"/>
    <n v="1"/>
  </r>
  <r>
    <x v="174"/>
    <x v="1"/>
    <x v="3"/>
    <d v="2020-02-26T00:00:00"/>
    <x v="8"/>
    <n v="14460"/>
    <d v="2023-11-19T00:00:00"/>
    <x v="0"/>
    <n v="118"/>
    <n v="98"/>
    <n v="4"/>
    <x v="173"/>
    <n v="47435"/>
    <n v="93"/>
    <n v="370"/>
    <n v="37046"/>
    <n v="1454253"/>
    <n v="460484"/>
    <n v="2285197"/>
    <n v="963"/>
    <n v="8"/>
    <n v="1.1191498982591001E-2"/>
    <n v="297"/>
    <n v="238"/>
    <x v="1"/>
    <n v="768"/>
    <n v="88"/>
    <n v="4"/>
  </r>
  <r>
    <x v="175"/>
    <x v="4"/>
    <x v="3"/>
    <d v="2012-02-28T00:00:00"/>
    <x v="7"/>
    <n v="50664"/>
    <d v="2024-01-31T00:00:00"/>
    <x v="0"/>
    <n v="115"/>
    <n v="25"/>
    <n v="36"/>
    <x v="174"/>
    <n v="14058"/>
    <n v="220"/>
    <n v="7917"/>
    <n v="7916761"/>
    <n v="294095"/>
    <n v="122498"/>
    <n v="8333354"/>
    <n v="31667"/>
    <n v="1"/>
    <n v="1.7107543899314192E-2"/>
    <n v="454"/>
    <n v="45"/>
    <x v="1"/>
    <n v="585"/>
    <n v="153"/>
    <n v="1"/>
  </r>
  <r>
    <x v="176"/>
    <x v="3"/>
    <x v="3"/>
    <d v="2006-03-01T00:00:00"/>
    <x v="3"/>
    <n v="68274"/>
    <d v="2023-12-03T00:00:00"/>
    <x v="1"/>
    <n v="94"/>
    <n v="84"/>
    <n v="39"/>
    <x v="175"/>
    <n v="17815"/>
    <n v="188"/>
    <n v="7330"/>
    <n v="7329617"/>
    <n v="3046318"/>
    <n v="142866"/>
    <n v="11804596"/>
    <n v="19789"/>
    <n v="10"/>
    <n v="3.0559951767277112E-2"/>
    <n v="811"/>
    <n v="811"/>
    <x v="1"/>
    <n v="238"/>
    <n v="258"/>
    <n v="5"/>
  </r>
  <r>
    <x v="177"/>
    <x v="2"/>
    <x v="3"/>
    <d v="2011-02-28T00:00:00"/>
    <x v="4"/>
    <n v="55198"/>
    <d v="2023-11-24T00:00:00"/>
    <x v="1"/>
    <n v="95"/>
    <n v="93"/>
    <n v="14"/>
    <x v="176"/>
    <n v="37677"/>
    <n v="259"/>
    <n v="3633"/>
    <n v="363288"/>
    <n v="3038276"/>
    <n v="896892"/>
    <n v="7568048"/>
    <n v="12715"/>
    <n v="6"/>
    <n v="2.4040997814454745E-2"/>
    <n v="638"/>
    <n v="383"/>
    <x v="1"/>
    <n v="416"/>
    <n v="185"/>
    <n v="1"/>
  </r>
  <r>
    <x v="178"/>
    <x v="3"/>
    <x v="1"/>
    <d v="2013-02-27T00:00:00"/>
    <x v="16"/>
    <n v="36916"/>
    <d v="2023-11-30T00:00:00"/>
    <x v="2"/>
    <n v="63"/>
    <n v="87"/>
    <n v="17"/>
    <x v="177"/>
    <n v="24169"/>
    <n v="190"/>
    <n v="3225"/>
    <n v="9675777"/>
    <n v="440787"/>
    <n v="19538"/>
    <n v="10311944"/>
    <n v="13223"/>
    <n v="2"/>
    <n v="2.1817770743839022E-2"/>
    <n v="579"/>
    <n v="116"/>
    <x v="0"/>
    <n v="455"/>
    <n v="187"/>
    <n v="2"/>
  </r>
  <r>
    <x v="179"/>
    <x v="0"/>
    <x v="2"/>
    <d v="2023-02-25T00:00:00"/>
    <x v="9"/>
    <n v="4450"/>
    <d v="2023-11-29T00:00:00"/>
    <x v="0"/>
    <n v="64"/>
    <n v="88"/>
    <n v="0"/>
    <x v="178"/>
    <n v="45979"/>
    <n v="27"/>
    <n v="0"/>
    <n v="0"/>
    <n v="16580"/>
    <n v="567182"/>
    <n v="732982"/>
    <n v="0"/>
    <n v="5"/>
    <n v="7.0464993594091495E-3"/>
    <n v="187"/>
    <n v="94"/>
    <x v="0"/>
    <n v="860"/>
    <n v="70"/>
    <n v="4"/>
  </r>
  <r>
    <x v="180"/>
    <x v="2"/>
    <x v="1"/>
    <d v="2016-02-27T00:00:00"/>
    <x v="18"/>
    <n v="26568"/>
    <d v="2024-02-03T00:00:00"/>
    <x v="1"/>
    <n v="71"/>
    <n v="22"/>
    <n v="4"/>
    <x v="179"/>
    <n v="62179"/>
    <n v="86"/>
    <n v="344"/>
    <n v="1032847"/>
    <n v="1157828"/>
    <n v="911448"/>
    <n v="3102123"/>
    <n v="550"/>
    <n v="9"/>
    <n v="1.2397317054789359E-2"/>
    <n v="329"/>
    <n v="296"/>
    <x v="0"/>
    <n v="688"/>
    <n v="122"/>
    <n v="3"/>
  </r>
  <r>
    <x v="181"/>
    <x v="3"/>
    <x v="2"/>
    <d v="2021-02-25T00:00:00"/>
    <x v="11"/>
    <n v="13902"/>
    <d v="2023-11-27T00:00:00"/>
    <x v="0"/>
    <n v="41"/>
    <n v="90"/>
    <n v="1"/>
    <x v="180"/>
    <n v="81283"/>
    <n v="120"/>
    <n v="120"/>
    <n v="599955"/>
    <n v="1108281"/>
    <n v="701118"/>
    <n v="2409354"/>
    <n v="419"/>
    <n v="5"/>
    <n v="1.2849498831863742E-2"/>
    <n v="341"/>
    <n v="170"/>
    <x v="2"/>
    <n v="657"/>
    <n v="118"/>
    <n v="3"/>
  </r>
  <r>
    <x v="182"/>
    <x v="1"/>
    <x v="1"/>
    <d v="2014-02-27T00:00:00"/>
    <x v="12"/>
    <n v="33140"/>
    <d v="2023-10-26T00:00:00"/>
    <x v="1"/>
    <n v="94"/>
    <n v="122"/>
    <n v="10"/>
    <x v="181"/>
    <n v="31800"/>
    <n v="165"/>
    <n v="1649"/>
    <n v="1649037"/>
    <n v="1749745"/>
    <n v="1071728"/>
    <n v="4470511"/>
    <n v="2638"/>
    <n v="8"/>
    <n v="2.2307634335669606E-2"/>
    <n v="592"/>
    <n v="474"/>
    <x v="1"/>
    <n v="467"/>
    <n v="176"/>
    <n v="3"/>
  </r>
  <r>
    <x v="183"/>
    <x v="2"/>
    <x v="1"/>
    <d v="2019-02-26T00:00:00"/>
    <x v="5"/>
    <n v="17020"/>
    <d v="2023-11-11T00:00:00"/>
    <x v="2"/>
    <n v="67"/>
    <n v="106"/>
    <n v="2"/>
    <x v="182"/>
    <n v="57711"/>
    <n v="101"/>
    <n v="202"/>
    <n v="607008"/>
    <n v="414087"/>
    <n v="238573"/>
    <n v="1259667"/>
    <n v="890"/>
    <n v="3"/>
    <n v="1.5223453161504258E-2"/>
    <n v="404"/>
    <n v="121"/>
    <x v="0"/>
    <n v="629"/>
    <n v="132"/>
    <n v="4"/>
  </r>
  <r>
    <x v="184"/>
    <x v="1"/>
    <x v="0"/>
    <d v="2021-02-25T00:00:00"/>
    <x v="11"/>
    <n v="13170"/>
    <d v="2023-12-24T00:00:00"/>
    <x v="1"/>
    <n v="22"/>
    <n v="63"/>
    <n v="3"/>
    <x v="183"/>
    <n v="64724"/>
    <n v="68"/>
    <n v="205"/>
    <n v="1025264"/>
    <n v="788923"/>
    <n v="832705"/>
    <n v="2646893"/>
    <n v="287"/>
    <n v="9"/>
    <n v="7.9508629135579163E-3"/>
    <n v="211"/>
    <n v="190"/>
    <x v="2"/>
    <n v="829"/>
    <n v="70"/>
    <n v="1"/>
  </r>
  <r>
    <x v="185"/>
    <x v="1"/>
    <x v="3"/>
    <d v="2015-02-27T00:00:00"/>
    <x v="17"/>
    <n v="34416"/>
    <d v="2023-11-16T00:00:00"/>
    <x v="1"/>
    <n v="50"/>
    <n v="101"/>
    <n v="11"/>
    <x v="184"/>
    <n v="34761"/>
    <n v="132"/>
    <n v="1451"/>
    <n v="4353483"/>
    <n v="555083"/>
    <n v="276447"/>
    <n v="5185013"/>
    <n v="3047"/>
    <n v="4"/>
    <n v="1.8727861933830733E-2"/>
    <n v="497"/>
    <n v="199"/>
    <x v="0"/>
    <n v="565"/>
    <n v="157"/>
    <n v="3"/>
  </r>
  <r>
    <x v="186"/>
    <x v="4"/>
    <x v="2"/>
    <d v="2020-02-26T00:00:00"/>
    <x v="8"/>
    <n v="15000"/>
    <d v="2023-11-30T00:00:00"/>
    <x v="0"/>
    <n v="57"/>
    <n v="87"/>
    <n v="5"/>
    <x v="185"/>
    <n v="45797"/>
    <n v="68"/>
    <n v="338"/>
    <n v="1013676"/>
    <n v="711296"/>
    <n v="535917"/>
    <n v="2260889"/>
    <n v="1013"/>
    <n v="6"/>
    <n v="1.3377044238450524E-2"/>
    <n v="355"/>
    <n v="213"/>
    <x v="0"/>
    <n v="653"/>
    <n v="134"/>
    <n v="4"/>
  </r>
  <r>
    <x v="187"/>
    <x v="3"/>
    <x v="1"/>
    <d v="2014-02-27T00:00:00"/>
    <x v="12"/>
    <n v="42250"/>
    <d v="2024-02-16T00:00:00"/>
    <x v="1"/>
    <n v="123"/>
    <n v="9"/>
    <n v="8"/>
    <x v="186"/>
    <n v="53363"/>
    <n v="128"/>
    <n v="1027"/>
    <n v="1026974"/>
    <n v="58021"/>
    <n v="424037"/>
    <n v="2031221"/>
    <n v="1026"/>
    <n v="4"/>
    <n v="1.4545180495892682E-2"/>
    <n v="386"/>
    <n v="154"/>
    <x v="1"/>
    <n v="622"/>
    <n v="134"/>
    <n v="4"/>
  </r>
  <r>
    <x v="188"/>
    <x v="3"/>
    <x v="2"/>
    <d v="2020-02-26T00:00:00"/>
    <x v="8"/>
    <n v="16416"/>
    <d v="2023-12-21T00:00:00"/>
    <x v="2"/>
    <n v="38"/>
    <n v="66"/>
    <n v="4"/>
    <x v="187"/>
    <n v="65852"/>
    <n v="68"/>
    <n v="270"/>
    <n v="1350551"/>
    <n v="639287"/>
    <n v="577953"/>
    <n v="2567792"/>
    <n v="405"/>
    <n v="9"/>
    <n v="1.0814680835029015E-2"/>
    <n v="287"/>
    <n v="258"/>
    <x v="2"/>
    <n v="732"/>
    <n v="86"/>
    <n v="1"/>
  </r>
  <r>
    <x v="189"/>
    <x v="0"/>
    <x v="1"/>
    <d v="2021-02-25T00:00:00"/>
    <x v="11"/>
    <n v="13080"/>
    <d v="2023-11-05T00:00:00"/>
    <x v="2"/>
    <n v="56"/>
    <n v="112"/>
    <n v="4"/>
    <x v="188"/>
    <n v="59645"/>
    <n v="144"/>
    <n v="577"/>
    <n v="1730123"/>
    <n v="772589"/>
    <n v="370333"/>
    <n v="2873045"/>
    <n v="1557"/>
    <n v="3"/>
    <n v="1.1003089908810009E-2"/>
    <n v="292"/>
    <n v="87"/>
    <x v="0"/>
    <n v="776"/>
    <n v="76"/>
    <n v="2"/>
  </r>
  <r>
    <x v="190"/>
    <x v="3"/>
    <x v="2"/>
    <d v="2013-02-27T00:00:00"/>
    <x v="16"/>
    <n v="53977"/>
    <d v="2023-12-29T00:00:00"/>
    <x v="1"/>
    <n v="167"/>
    <n v="58"/>
    <n v="11"/>
    <x v="189"/>
    <n v="45936"/>
    <n v="230"/>
    <n v="2534"/>
    <n v="2533988"/>
    <n v="329325"/>
    <n v="80883"/>
    <n v="2944196"/>
    <n v="6334"/>
    <n v="1"/>
    <n v="1.8539452860049741E-2"/>
    <n v="492"/>
    <n v="49"/>
    <x v="1"/>
    <n v="551"/>
    <n v="153"/>
    <n v="1"/>
  </r>
  <r>
    <x v="191"/>
    <x v="1"/>
    <x v="1"/>
    <d v="2021-02-25T00:00:00"/>
    <x v="11"/>
    <n v="10974"/>
    <d v="2023-11-28T00:00:00"/>
    <x v="2"/>
    <n v="87"/>
    <n v="89"/>
    <n v="4"/>
    <x v="190"/>
    <n v="42698"/>
    <n v="227"/>
    <n v="907"/>
    <n v="2720533"/>
    <n v="850485"/>
    <n v="337462"/>
    <n v="390848"/>
    <n v="1088"/>
    <n v="3"/>
    <n v="1.0588589946491823E-2"/>
    <n v="281"/>
    <n v="84"/>
    <x v="0"/>
    <n v="755"/>
    <n v="98"/>
    <n v="1"/>
  </r>
  <r>
    <x v="192"/>
    <x v="2"/>
    <x v="1"/>
    <d v="2005-03-01T00:00:00"/>
    <x v="10"/>
    <n v="79838"/>
    <d v="2023-12-15T00:00:00"/>
    <x v="1"/>
    <n v="169"/>
    <n v="72"/>
    <n v="95"/>
    <x v="191"/>
    <n v="8393"/>
    <n v="206"/>
    <n v="19529"/>
    <n v="19528599"/>
    <n v="2316278"/>
    <n v="663303"/>
    <n v="2250818"/>
    <n v="82020"/>
    <n v="6"/>
    <n v="3.1615042580450677E-2"/>
    <n v="839"/>
    <n v="503"/>
    <x v="1"/>
    <n v="197"/>
    <n v="257"/>
    <n v="1"/>
  </r>
  <r>
    <x v="193"/>
    <x v="2"/>
    <x v="1"/>
    <d v="2015-02-27T00:00:00"/>
    <x v="17"/>
    <n v="27162"/>
    <d v="2023-11-23T00:00:00"/>
    <x v="2"/>
    <n v="46"/>
    <n v="94"/>
    <n v="12"/>
    <x v="192"/>
    <n v="22595"/>
    <n v="238"/>
    <n v="2852"/>
    <n v="8556106"/>
    <n v="2663734"/>
    <n v="1043253"/>
    <n v="12263093"/>
    <n v="9411"/>
    <n v="7"/>
    <n v="1.8539452860049741E-2"/>
    <n v="492"/>
    <n v="344"/>
    <x v="0"/>
    <n v="562"/>
    <n v="156"/>
    <n v="3"/>
  </r>
  <r>
    <x v="194"/>
    <x v="2"/>
    <x v="2"/>
    <d v="2014-02-27T00:00:00"/>
    <x v="12"/>
    <n v="33600"/>
    <d v="2023-12-25T00:00:00"/>
    <x v="1"/>
    <n v="40"/>
    <n v="62"/>
    <n v="5"/>
    <x v="193"/>
    <n v="63212"/>
    <n v="198"/>
    <n v="990"/>
    <n v="4952008"/>
    <n v="212747"/>
    <n v="110548"/>
    <n v="5275303"/>
    <n v="4258"/>
    <n v="1"/>
    <n v="1.714522571407039E-2"/>
    <n v="455"/>
    <n v="45"/>
    <x v="2"/>
    <n v="595"/>
    <n v="139"/>
    <n v="3"/>
  </r>
  <r>
    <x v="195"/>
    <x v="3"/>
    <x v="2"/>
    <d v="2008-02-29T00:00:00"/>
    <x v="14"/>
    <n v="72592"/>
    <d v="2023-09-12T00:00:00"/>
    <x v="0"/>
    <n v="163"/>
    <n v="166"/>
    <n v="147"/>
    <x v="194"/>
    <n v="5000"/>
    <n v="138"/>
    <n v="20266"/>
    <n v="20266057"/>
    <n v="903343"/>
    <n v="659427"/>
    <n v="21828826"/>
    <n v="58771"/>
    <n v="6"/>
    <n v="3.3612178762529206E-2"/>
    <n v="892"/>
    <n v="535"/>
    <x v="1"/>
    <n v="190"/>
    <n v="255"/>
    <n v="4"/>
  </r>
  <r>
    <x v="196"/>
    <x v="4"/>
    <x v="2"/>
    <d v="2022-02-25T00:00:00"/>
    <x v="15"/>
    <n v="8874"/>
    <d v="2023-12-20T00:00:00"/>
    <x v="0"/>
    <n v="66"/>
    <n v="67"/>
    <n v="2"/>
    <x v="195"/>
    <n v="87869"/>
    <n v="85"/>
    <n v="170"/>
    <n v="509372"/>
    <n v="189667"/>
    <n v="189817"/>
    <n v="888857"/>
    <n v="407"/>
    <n v="2"/>
    <n v="7.1218629889215467E-3"/>
    <n v="189"/>
    <n v="38"/>
    <x v="0"/>
    <n v="847"/>
    <n v="55"/>
    <n v="5"/>
  </r>
  <r>
    <x v="197"/>
    <x v="4"/>
    <x v="3"/>
    <d v="2005-03-01T00:00:00"/>
    <x v="10"/>
    <n v="67621"/>
    <d v="2023-11-17T00:00:00"/>
    <x v="0"/>
    <n v="111"/>
    <n v="100"/>
    <n v="76"/>
    <x v="196"/>
    <n v="8796"/>
    <n v="253"/>
    <n v="19232"/>
    <n v="19231575"/>
    <n v="1963292"/>
    <n v="288193"/>
    <n v="21483061"/>
    <n v="34616"/>
    <n v="4"/>
    <n v="3.3197678800211017E-2"/>
    <n v="881"/>
    <n v="353"/>
    <x v="1"/>
    <n v="173"/>
    <n v="267"/>
    <n v="1"/>
  </r>
  <r>
    <x v="198"/>
    <x v="1"/>
    <x v="3"/>
    <d v="2014-02-27T00:00:00"/>
    <x v="12"/>
    <n v="39270"/>
    <d v="2023-12-13T00:00:00"/>
    <x v="0"/>
    <n v="82"/>
    <n v="74"/>
    <n v="14"/>
    <x v="197"/>
    <n v="32612"/>
    <n v="271"/>
    <n v="3797"/>
    <n v="1139043"/>
    <n v="1560364"/>
    <n v="598505"/>
    <n v="13549299"/>
    <n v="14048"/>
    <n v="4"/>
    <n v="1.9519180043710904E-2"/>
    <n v="518"/>
    <n v="207"/>
    <x v="0"/>
    <n v="510"/>
    <n v="165"/>
    <n v="5"/>
  </r>
  <r>
    <x v="199"/>
    <x v="3"/>
    <x v="2"/>
    <d v="2015-02-27T00:00:00"/>
    <x v="17"/>
    <n v="28521"/>
    <d v="2024-01-17T00:00:00"/>
    <x v="1"/>
    <n v="89"/>
    <n v="39"/>
    <n v="7"/>
    <x v="198"/>
    <n v="47563"/>
    <n v="228"/>
    <n v="1593"/>
    <n v="4777901"/>
    <n v="245071"/>
    <n v="141117"/>
    <n v="5164089"/>
    <n v="3185"/>
    <n v="1"/>
    <n v="1.3113271535157133E-2"/>
    <n v="348"/>
    <n v="35"/>
    <x v="0"/>
    <n v="711"/>
    <n v="92"/>
    <n v="1"/>
  </r>
  <r>
    <x v="200"/>
    <x v="1"/>
    <x v="3"/>
    <d v="2021-02-25T00:00:00"/>
    <x v="11"/>
    <n v="14559"/>
    <d v="2024-02-09T00:00:00"/>
    <x v="0"/>
    <n v="55"/>
    <n v="16"/>
    <n v="3"/>
    <x v="199"/>
    <n v="52825"/>
    <n v="216"/>
    <n v="648"/>
    <n v="1944508"/>
    <n v="3012486"/>
    <n v="990334"/>
    <n v="5947328"/>
    <n v="1101"/>
    <n v="8"/>
    <n v="6.7450448413595597E-3"/>
    <n v="179"/>
    <n v="143"/>
    <x v="0"/>
    <n v="804"/>
    <n v="79"/>
    <n v="3"/>
  </r>
  <r>
    <x v="201"/>
    <x v="4"/>
    <x v="3"/>
    <d v="2014-02-27T00:00:00"/>
    <x v="12"/>
    <n v="37200"/>
    <d v="2024-01-17T00:00:00"/>
    <x v="1"/>
    <n v="20"/>
    <n v="39"/>
    <n v="6"/>
    <x v="200"/>
    <n v="55773"/>
    <n v="259"/>
    <n v="1555"/>
    <n v="7774837"/>
    <n v="844994"/>
    <n v="149677"/>
    <n v="8769508"/>
    <n v="7308"/>
    <n v="2"/>
    <n v="1.6956816640289397E-2"/>
    <n v="450"/>
    <n v="90"/>
    <x v="2"/>
    <n v="565"/>
    <n v="147"/>
    <n v="3"/>
  </r>
  <r>
    <x v="202"/>
    <x v="2"/>
    <x v="1"/>
    <d v="2020-02-26T00:00:00"/>
    <x v="8"/>
    <n v="18596"/>
    <d v="2023-12-08T00:00:00"/>
    <x v="0"/>
    <n v="81"/>
    <n v="79"/>
    <n v="2"/>
    <x v="201"/>
    <n v="72467"/>
    <n v="106"/>
    <n v="212"/>
    <n v="637381"/>
    <n v="764664"/>
    <n v="497021"/>
    <n v="1899065"/>
    <n v="212"/>
    <n v="7"/>
    <n v="1.2133544351495967E-2"/>
    <n v="322"/>
    <n v="226"/>
    <x v="0"/>
    <n v="695"/>
    <n v="108"/>
    <n v="5"/>
  </r>
  <r>
    <x v="203"/>
    <x v="4"/>
    <x v="3"/>
    <d v="2018-02-26T00:00:00"/>
    <x v="13"/>
    <n v="28662"/>
    <d v="2024-01-18T00:00:00"/>
    <x v="1"/>
    <n v="82"/>
    <n v="38"/>
    <n v="7"/>
    <x v="202"/>
    <n v="38682"/>
    <n v="91"/>
    <n v="636"/>
    <n v="1907688"/>
    <n v="823997"/>
    <n v="592567"/>
    <n v="3324251"/>
    <n v="2797"/>
    <n v="5"/>
    <n v="9.6465445775868568E-3"/>
    <n v="256"/>
    <n v="128"/>
    <x v="0"/>
    <n v="787"/>
    <n v="91"/>
    <n v="2"/>
  </r>
  <r>
    <x v="204"/>
    <x v="0"/>
    <x v="0"/>
    <d v="2023-02-25T00:00:00"/>
    <x v="9"/>
    <n v="3195"/>
    <d v="2023-12-31T00:00:00"/>
    <x v="0"/>
    <n v="41"/>
    <n v="56"/>
    <n v="1"/>
    <x v="203"/>
    <n v="78695"/>
    <n v="217"/>
    <n v="217"/>
    <n v="1084899"/>
    <n v="2057181"/>
    <n v="703944"/>
    <n v="3846024"/>
    <n v="1041"/>
    <n v="7"/>
    <n v="8.3276810611199042E-3"/>
    <n v="221"/>
    <n v="154"/>
    <x v="2"/>
    <n v="751"/>
    <n v="88"/>
    <n v="5"/>
  </r>
  <r>
    <x v="205"/>
    <x v="3"/>
    <x v="0"/>
    <d v="2015-02-27T00:00:00"/>
    <x v="17"/>
    <n v="36261"/>
    <d v="2024-01-17T00:00:00"/>
    <x v="0"/>
    <n v="79"/>
    <n v="39"/>
    <n v="9"/>
    <x v="204"/>
    <n v="44052"/>
    <n v="214"/>
    <n v="1925"/>
    <n v="5776028"/>
    <n v="37402"/>
    <n v="93921"/>
    <n v="624397"/>
    <n v="5968"/>
    <n v="1"/>
    <n v="1.3829226015524908E-2"/>
    <n v="367"/>
    <n v="37"/>
    <x v="0"/>
    <n v="679"/>
    <n v="123"/>
    <n v="4"/>
  </r>
  <r>
    <x v="206"/>
    <x v="3"/>
    <x v="0"/>
    <d v="2009-02-28T00:00:00"/>
    <x v="0"/>
    <n v="70500"/>
    <d v="2024-01-10T00:00:00"/>
    <x v="2"/>
    <n v="76"/>
    <n v="46"/>
    <n v="22"/>
    <x v="205"/>
    <n v="31390"/>
    <n v="212"/>
    <n v="4664"/>
    <n v="13993029"/>
    <n v="599665"/>
    <n v="246483"/>
    <n v="14839178"/>
    <n v="10727"/>
    <n v="2"/>
    <n v="2.5585952219458891E-2"/>
    <n v="679"/>
    <n v="136"/>
    <x v="0"/>
    <n v="320"/>
    <n v="218"/>
    <n v="1"/>
  </r>
  <r>
    <x v="207"/>
    <x v="2"/>
    <x v="3"/>
    <d v="2009-02-28T00:00:00"/>
    <x v="0"/>
    <n v="60285"/>
    <d v="2024-01-28T00:00:00"/>
    <x v="2"/>
    <n v="78"/>
    <n v="28"/>
    <n v="29"/>
    <x v="206"/>
    <n v="21839"/>
    <n v="169"/>
    <n v="4897"/>
    <n v="14689797"/>
    <n v="1912409"/>
    <n v="743155"/>
    <n v="17345362"/>
    <n v="13710"/>
    <n v="8"/>
    <n v="2.1440952596277037E-2"/>
    <n v="569"/>
    <n v="455"/>
    <x v="0"/>
    <n v="473"/>
    <n v="177"/>
    <n v="3"/>
  </r>
  <r>
    <x v="208"/>
    <x v="4"/>
    <x v="3"/>
    <d v="2016-02-27T00:00:00"/>
    <x v="18"/>
    <n v="25392"/>
    <d v="2023-11-19T00:00:00"/>
    <x v="2"/>
    <n v="73"/>
    <n v="98"/>
    <n v="5"/>
    <x v="207"/>
    <n v="63755"/>
    <n v="213"/>
    <n v="1066"/>
    <n v="319887"/>
    <n v="1218601"/>
    <n v="596037"/>
    <n v="5013508"/>
    <n v="1706"/>
    <n v="5"/>
    <n v="1.5562589494310046E-2"/>
    <n v="413"/>
    <n v="206"/>
    <x v="0"/>
    <n v="676"/>
    <n v="111"/>
    <n v="5"/>
  </r>
  <r>
    <x v="209"/>
    <x v="1"/>
    <x v="0"/>
    <d v="2007-03-01T00:00:00"/>
    <x v="1"/>
    <n v="76058"/>
    <d v="2023-11-14T00:00:00"/>
    <x v="1"/>
    <n v="138"/>
    <n v="103"/>
    <n v="152"/>
    <x v="208"/>
    <n v="5000"/>
    <n v="279"/>
    <n v="42470"/>
    <n v="42469831"/>
    <n v="3924577"/>
    <n v="1015584"/>
    <n v="47409992"/>
    <n v="174126"/>
    <n v="9"/>
    <n v="2.8110633808124199E-2"/>
    <n v="746"/>
    <n v="671"/>
    <x v="1"/>
    <n v="353"/>
    <n v="211"/>
    <n v="3"/>
  </r>
  <r>
    <x v="210"/>
    <x v="2"/>
    <x v="1"/>
    <d v="2008-02-29T00:00:00"/>
    <x v="14"/>
    <n v="48384"/>
    <d v="2023-12-31T00:00:00"/>
    <x v="1"/>
    <n v="53"/>
    <n v="56"/>
    <n v="25"/>
    <x v="209"/>
    <n v="20527"/>
    <n v="173"/>
    <n v="4335"/>
    <n v="13004869"/>
    <n v="2894843"/>
    <n v="1244304"/>
    <n v="17144016"/>
    <n v="5201"/>
    <n v="9"/>
    <n v="2.332504333408697E-2"/>
    <n v="619"/>
    <n v="557"/>
    <x v="0"/>
    <n v="461"/>
    <n v="171"/>
    <n v="5"/>
  </r>
  <r>
    <x v="211"/>
    <x v="4"/>
    <x v="0"/>
    <d v="2010-02-28T00:00:00"/>
    <x v="2"/>
    <n v="49574"/>
    <d v="2024-01-05T00:00:00"/>
    <x v="0"/>
    <n v="62"/>
    <n v="51"/>
    <n v="13"/>
    <x v="210"/>
    <n v="40298"/>
    <n v="176"/>
    <n v="2284"/>
    <n v="6851094"/>
    <n v="2443604"/>
    <n v="1333537"/>
    <n v="10628235"/>
    <n v="6165"/>
    <n v="9"/>
    <n v="2.1742407114326626E-2"/>
    <n v="577"/>
    <n v="519"/>
    <x v="0"/>
    <n v="473"/>
    <n v="184"/>
    <n v="4"/>
  </r>
  <r>
    <x v="212"/>
    <x v="2"/>
    <x v="0"/>
    <d v="2011-02-28T00:00:00"/>
    <x v="4"/>
    <n v="43342"/>
    <d v="2023-12-04T00:00:00"/>
    <x v="2"/>
    <n v="156"/>
    <n v="83"/>
    <n v="16"/>
    <x v="211"/>
    <n v="30718"/>
    <n v="95"/>
    <n v="1520"/>
    <n v="1519524"/>
    <n v="309981"/>
    <n v="119074"/>
    <n v="1948579"/>
    <n v="3646"/>
    <n v="2"/>
    <n v="2.445549777677293E-2"/>
    <n v="649"/>
    <n v="130"/>
    <x v="1"/>
    <n v="381"/>
    <n v="200"/>
    <n v="1"/>
  </r>
  <r>
    <x v="213"/>
    <x v="3"/>
    <x v="1"/>
    <d v="2016-02-27T00:00:00"/>
    <x v="18"/>
    <n v="33792"/>
    <d v="2023-11-05T00:00:00"/>
    <x v="1"/>
    <n v="81"/>
    <n v="112"/>
    <n v="10"/>
    <x v="212"/>
    <n v="38985"/>
    <n v="174"/>
    <n v="1740"/>
    <n v="5218853"/>
    <n v="28190"/>
    <n v="124225"/>
    <n v="5624979"/>
    <n v="2783"/>
    <n v="1"/>
    <n v="2.0913407189690255E-2"/>
    <n v="555"/>
    <n v="55"/>
    <x v="0"/>
    <n v="462"/>
    <n v="183"/>
    <n v="3"/>
  </r>
  <r>
    <x v="214"/>
    <x v="0"/>
    <x v="0"/>
    <d v="2018-02-26T00:00:00"/>
    <x v="13"/>
    <n v="23544"/>
    <d v="2023-10-17T00:00:00"/>
    <x v="1"/>
    <n v="105"/>
    <n v="131"/>
    <n v="3"/>
    <x v="213"/>
    <n v="62933"/>
    <n v="217"/>
    <n v="650"/>
    <n v="650456"/>
    <n v="2755643"/>
    <n v="702254"/>
    <n v="4108353"/>
    <n v="3187"/>
    <n v="10"/>
    <n v="1.7446680232119979E-2"/>
    <n v="463"/>
    <n v="463"/>
    <x v="1"/>
    <n v="597"/>
    <n v="144"/>
    <n v="5"/>
  </r>
  <r>
    <x v="215"/>
    <x v="1"/>
    <x v="2"/>
    <d v="2022-02-25T00:00:00"/>
    <x v="15"/>
    <n v="9258"/>
    <d v="2024-01-12T00:00:00"/>
    <x v="2"/>
    <n v="24"/>
    <n v="44"/>
    <n v="1"/>
    <x v="214"/>
    <n v="75245"/>
    <n v="183"/>
    <n v="183"/>
    <n v="915772"/>
    <n v="1076122"/>
    <n v="279326"/>
    <n v="227122"/>
    <n v="860"/>
    <n v="3"/>
    <n v="5.7653176576983947E-3"/>
    <n v="153"/>
    <n v="46"/>
    <x v="2"/>
    <n v="868"/>
    <n v="56"/>
    <n v="2"/>
  </r>
  <r>
    <x v="216"/>
    <x v="3"/>
    <x v="2"/>
    <d v="2021-02-25T00:00:00"/>
    <x v="11"/>
    <n v="11031"/>
    <d v="2023-11-23T00:00:00"/>
    <x v="1"/>
    <n v="45"/>
    <n v="94"/>
    <n v="4"/>
    <x v="215"/>
    <n v="47118"/>
    <n v="206"/>
    <n v="824"/>
    <n v="2470727"/>
    <n v="1439477"/>
    <n v="260243"/>
    <n v="4170447"/>
    <n v="1400"/>
    <n v="4"/>
    <n v="1.1681362574421584E-2"/>
    <n v="310"/>
    <n v="124"/>
    <x v="0"/>
    <n v="715"/>
    <n v="110"/>
    <n v="4"/>
  </r>
  <r>
    <x v="217"/>
    <x v="3"/>
    <x v="0"/>
    <d v="2018-02-26T00:00:00"/>
    <x v="13"/>
    <n v="23352"/>
    <d v="2024-02-20T00:00:00"/>
    <x v="0"/>
    <n v="17"/>
    <n v="5"/>
    <n v="7"/>
    <x v="216"/>
    <n v="37187"/>
    <n v="248"/>
    <n v="1733"/>
    <n v="8663978"/>
    <n v="3300771"/>
    <n v="475462"/>
    <n v="12440211"/>
    <n v="2945"/>
    <n v="8"/>
    <n v="6.4059085085537721E-3"/>
    <n v="170"/>
    <n v="136"/>
    <x v="2"/>
    <n v="875"/>
    <n v="54"/>
    <n v="5"/>
  </r>
  <r>
    <x v="218"/>
    <x v="4"/>
    <x v="0"/>
    <d v="2018-02-26T00:00:00"/>
    <x v="13"/>
    <n v="22122"/>
    <d v="2024-01-13T00:00:00"/>
    <x v="1"/>
    <n v="26"/>
    <n v="43"/>
    <n v="6"/>
    <x v="217"/>
    <n v="54351"/>
    <n v="152"/>
    <n v="915"/>
    <n v="457445"/>
    <n v="20744"/>
    <n v="128374"/>
    <n v="4910264"/>
    <n v="1829"/>
    <n v="1"/>
    <n v="1.0174089984173637E-2"/>
    <n v="270"/>
    <n v="27"/>
    <x v="2"/>
    <n v="772"/>
    <n v="74"/>
    <n v="3"/>
  </r>
  <r>
    <x v="219"/>
    <x v="0"/>
    <x v="1"/>
    <d v="2021-02-25T00:00:00"/>
    <x v="11"/>
    <n v="10791"/>
    <d v="2023-09-26T00:00:00"/>
    <x v="0"/>
    <n v="167"/>
    <n v="152"/>
    <n v="3"/>
    <x v="218"/>
    <n v="71890"/>
    <n v="148"/>
    <n v="443"/>
    <n v="44268"/>
    <n v="2087699"/>
    <n v="902335"/>
    <n v="3432714"/>
    <n v="1239"/>
    <n v="10"/>
    <n v="1.5637953123822445E-2"/>
    <n v="415"/>
    <n v="415"/>
    <x v="1"/>
    <n v="637"/>
    <n v="137"/>
    <n v="3"/>
  </r>
  <r>
    <x v="220"/>
    <x v="3"/>
    <x v="1"/>
    <d v="2005-03-01T00:00:00"/>
    <x v="10"/>
    <n v="69958"/>
    <d v="2024-02-05T00:00:00"/>
    <x v="2"/>
    <n v="87"/>
    <n v="20"/>
    <n v="57"/>
    <x v="219"/>
    <n v="12066"/>
    <n v="334"/>
    <n v="19040"/>
    <n v="57120642"/>
    <n v="976173"/>
    <n v="287986"/>
    <n v="58384802"/>
    <n v="43792"/>
    <n v="2"/>
    <n v="2.5623634034215088E-2"/>
    <n v="680"/>
    <n v="136"/>
    <x v="0"/>
    <n v="374"/>
    <n v="214"/>
    <n v="4"/>
  </r>
  <r>
    <x v="221"/>
    <x v="4"/>
    <x v="1"/>
    <d v="2013-02-27T00:00:00"/>
    <x v="16"/>
    <n v="35068"/>
    <d v="2023-10-28T00:00:00"/>
    <x v="2"/>
    <n v="62"/>
    <n v="120"/>
    <n v="15"/>
    <x v="220"/>
    <n v="21997"/>
    <n v="185"/>
    <n v="2776"/>
    <n v="8328559"/>
    <n v="2746157"/>
    <n v="697759"/>
    <n v="11772475"/>
    <n v="7773"/>
    <n v="9"/>
    <n v="2.2533725224206796E-2"/>
    <n v="598"/>
    <n v="538"/>
    <x v="0"/>
    <n v="478"/>
    <n v="179"/>
    <n v="3"/>
  </r>
  <r>
    <x v="222"/>
    <x v="3"/>
    <x v="1"/>
    <d v="2017-02-26T00:00:00"/>
    <x v="6"/>
    <n v="29981"/>
    <d v="2023-11-24T00:00:00"/>
    <x v="0"/>
    <n v="84"/>
    <n v="93"/>
    <n v="12"/>
    <x v="221"/>
    <n v="26861"/>
    <n v="266"/>
    <n v="3197"/>
    <n v="9590488"/>
    <n v="1120398"/>
    <n v="196107"/>
    <n v="10906993"/>
    <n v="14705"/>
    <n v="3"/>
    <n v="1.5826362197603437E-2"/>
    <n v="420"/>
    <n v="126"/>
    <x v="0"/>
    <n v="630"/>
    <n v="128"/>
    <n v="4"/>
  </r>
  <r>
    <x v="223"/>
    <x v="3"/>
    <x v="3"/>
    <d v="2022-02-25T00:00:00"/>
    <x v="15"/>
    <n v="9654"/>
    <d v="2023-08-09T00:00:00"/>
    <x v="2"/>
    <n v="164"/>
    <n v="200"/>
    <n v="1"/>
    <x v="222"/>
    <n v="71549"/>
    <n v="81"/>
    <n v="81"/>
    <n v="80775"/>
    <n v="152092"/>
    <n v="115905"/>
    <n v="348771"/>
    <n v="129"/>
    <n v="1"/>
    <n v="1.7559725676388575E-2"/>
    <n v="466"/>
    <n v="47"/>
    <x v="1"/>
    <n v="607"/>
    <n v="145"/>
    <n v="4"/>
  </r>
  <r>
    <x v="224"/>
    <x v="1"/>
    <x v="2"/>
    <d v="2009-02-28T00:00:00"/>
    <x v="0"/>
    <n v="59265"/>
    <d v="2023-11-29T00:00:00"/>
    <x v="2"/>
    <n v="142"/>
    <n v="88"/>
    <n v="37"/>
    <x v="223"/>
    <n v="16318"/>
    <n v="232"/>
    <n v="8583"/>
    <n v="8583213"/>
    <n v="2999883"/>
    <n v="393676"/>
    <n v="11976771"/>
    <n v="24891"/>
    <n v="7"/>
    <n v="2.6226543070314266E-2"/>
    <n v="696"/>
    <n v="487"/>
    <x v="1"/>
    <n v="361"/>
    <n v="208"/>
    <n v="1"/>
  </r>
  <r>
    <x v="225"/>
    <x v="0"/>
    <x v="2"/>
    <d v="2012-02-28T00:00:00"/>
    <x v="7"/>
    <n v="47328"/>
    <d v="2023-11-23T00:00:00"/>
    <x v="1"/>
    <n v="86"/>
    <n v="94"/>
    <n v="10"/>
    <x v="224"/>
    <n v="53767"/>
    <n v="126"/>
    <n v="1264"/>
    <n v="3791234"/>
    <n v="320628"/>
    <n v="120196"/>
    <n v="4232058"/>
    <n v="3032"/>
    <n v="2"/>
    <n v="2.3061270630793579E-2"/>
    <n v="612"/>
    <n v="122"/>
    <x v="0"/>
    <n v="436"/>
    <n v="186"/>
    <n v="3"/>
  </r>
  <r>
    <x v="226"/>
    <x v="1"/>
    <x v="1"/>
    <d v="2021-02-25T00:00:00"/>
    <x v="11"/>
    <n v="14484"/>
    <d v="2023-12-15T00:00:00"/>
    <x v="2"/>
    <n v="84"/>
    <n v="72"/>
    <n v="3"/>
    <x v="225"/>
    <n v="47272"/>
    <n v="40"/>
    <n v="119"/>
    <n v="355631"/>
    <n v="661472"/>
    <n v="562565"/>
    <n v="1579668"/>
    <n v="545"/>
    <n v="10"/>
    <n v="1.0400180872710829E-2"/>
    <n v="276"/>
    <n v="276"/>
    <x v="0"/>
    <n v="735"/>
    <n v="93"/>
    <n v="4"/>
  </r>
  <r>
    <x v="227"/>
    <x v="2"/>
    <x v="3"/>
    <d v="2020-02-26T00:00:00"/>
    <x v="8"/>
    <n v="16984"/>
    <d v="2023-10-21T00:00:00"/>
    <x v="2"/>
    <n v="82"/>
    <n v="127"/>
    <n v="4"/>
    <x v="226"/>
    <n v="71332"/>
    <n v="164"/>
    <n v="656"/>
    <n v="1967398"/>
    <n v="937858"/>
    <n v="561999"/>
    <n v="3467255"/>
    <n v="2098"/>
    <n v="5"/>
    <n v="1.4319089607355491E-2"/>
    <n v="380"/>
    <n v="190"/>
    <x v="0"/>
    <n v="679"/>
    <n v="114"/>
    <n v="2"/>
  </r>
  <r>
    <x v="228"/>
    <x v="3"/>
    <x v="0"/>
    <d v="2014-02-27T00:00:00"/>
    <x v="12"/>
    <n v="38240"/>
    <d v="2024-02-16T00:00:00"/>
    <x v="0"/>
    <n v="78"/>
    <n v="9"/>
    <n v="7"/>
    <x v="227"/>
    <n v="51085"/>
    <n v="139"/>
    <n v="973"/>
    <n v="2920105"/>
    <n v="1839198"/>
    <n v="610027"/>
    <n v="536933"/>
    <n v="3504"/>
    <n v="7"/>
    <n v="1.2585726128570352E-2"/>
    <n v="334"/>
    <n v="233"/>
    <x v="0"/>
    <n v="709"/>
    <n v="117"/>
    <n v="5"/>
  </r>
  <r>
    <x v="229"/>
    <x v="1"/>
    <x v="3"/>
    <d v="2011-02-28T00:00:00"/>
    <x v="4"/>
    <n v="61659"/>
    <d v="2024-01-12T00:00:00"/>
    <x v="0"/>
    <n v="56"/>
    <n v="44"/>
    <n v="35"/>
    <x v="228"/>
    <n v="18574"/>
    <n v="274"/>
    <n v="9595"/>
    <n v="28786257"/>
    <n v="830059"/>
    <n v="28066"/>
    <n v="29896976"/>
    <n v="24948"/>
    <n v="2"/>
    <n v="1.7974225638706761E-2"/>
    <n v="477"/>
    <n v="95"/>
    <x v="0"/>
    <n v="604"/>
    <n v="134"/>
    <n v="4"/>
  </r>
  <r>
    <x v="230"/>
    <x v="3"/>
    <x v="0"/>
    <d v="2018-02-26T00:00:00"/>
    <x v="13"/>
    <n v="23868"/>
    <d v="2024-02-11T00:00:00"/>
    <x v="2"/>
    <n v="70"/>
    <n v="14"/>
    <n v="6"/>
    <x v="229"/>
    <n v="58750"/>
    <n v="176"/>
    <n v="1054"/>
    <n v="3160675"/>
    <n v="103849"/>
    <n v="662855"/>
    <n v="486202"/>
    <n v="3266"/>
    <n v="5"/>
    <n v="8.176953802095108E-3"/>
    <n v="217"/>
    <n v="108"/>
    <x v="0"/>
    <n v="812"/>
    <n v="67"/>
    <n v="3"/>
  </r>
  <r>
    <x v="231"/>
    <x v="1"/>
    <x v="3"/>
    <d v="2016-02-27T00:00:00"/>
    <x v="18"/>
    <n v="25968"/>
    <d v="2023-12-09T00:00:00"/>
    <x v="2"/>
    <n v="50"/>
    <n v="78"/>
    <n v="7"/>
    <x v="230"/>
    <n v="51150"/>
    <n v="134"/>
    <n v="940"/>
    <n v="2819159"/>
    <n v="819237"/>
    <n v="359104"/>
    <n v="399750"/>
    <n v="2725"/>
    <n v="5"/>
    <n v="1.6504634863215014E-2"/>
    <n v="438"/>
    <n v="219"/>
    <x v="0"/>
    <n v="600"/>
    <n v="142"/>
    <n v="4"/>
  </r>
  <r>
    <x v="232"/>
    <x v="0"/>
    <x v="0"/>
    <d v="2011-02-28T00:00:00"/>
    <x v="4"/>
    <n v="47294"/>
    <d v="2023-11-01T00:00:00"/>
    <x v="1"/>
    <n v="64"/>
    <n v="116"/>
    <n v="12"/>
    <x v="231"/>
    <n v="43608"/>
    <n v="106"/>
    <n v="1268"/>
    <n v="380271"/>
    <n v="2054167"/>
    <n v="1109942"/>
    <n v="6966818"/>
    <n v="4436"/>
    <n v="10"/>
    <n v="2.6641043032632452E-2"/>
    <n v="707"/>
    <n v="707"/>
    <x v="0"/>
    <n v="340"/>
    <n v="227"/>
    <n v="2"/>
  </r>
  <r>
    <x v="233"/>
    <x v="4"/>
    <x v="0"/>
    <d v="2017-02-26T00:00:00"/>
    <x v="6"/>
    <n v="29764"/>
    <d v="2023-12-26T00:00:00"/>
    <x v="2"/>
    <n v="69"/>
    <n v="61"/>
    <n v="6"/>
    <x v="232"/>
    <n v="55815"/>
    <n v="168"/>
    <n v="1007"/>
    <n v="3021172"/>
    <n v="1642353"/>
    <n v="929287"/>
    <n v="5592812"/>
    <n v="2215"/>
    <n v="7"/>
    <n v="1.4733589569673676E-2"/>
    <n v="391"/>
    <n v="274"/>
    <x v="0"/>
    <n v="624"/>
    <n v="137"/>
    <n v="5"/>
  </r>
  <r>
    <x v="234"/>
    <x v="4"/>
    <x v="0"/>
    <d v="2008-02-29T00:00:00"/>
    <x v="14"/>
    <n v="73440"/>
    <d v="2023-11-01T00:00:00"/>
    <x v="2"/>
    <n v="63"/>
    <n v="116"/>
    <n v="20"/>
    <x v="233"/>
    <n v="40774"/>
    <n v="108"/>
    <n v="2154"/>
    <n v="6460832"/>
    <n v="198044"/>
    <n v="66068"/>
    <n v="6724944"/>
    <n v="9475"/>
    <n v="1"/>
    <n v="2.950486095410355E-2"/>
    <n v="783"/>
    <n v="78"/>
    <x v="0"/>
    <n v="289"/>
    <n v="229"/>
    <n v="1"/>
  </r>
  <r>
    <x v="235"/>
    <x v="4"/>
    <x v="3"/>
    <d v="2008-02-29T00:00:00"/>
    <x v="14"/>
    <n v="68608"/>
    <d v="2023-11-20T00:00:00"/>
    <x v="1"/>
    <n v="56"/>
    <n v="97"/>
    <n v="30"/>
    <x v="234"/>
    <n v="24362"/>
    <n v="184"/>
    <n v="5506"/>
    <n v="1651908"/>
    <n v="2570765"/>
    <n v="500389"/>
    <n v="19590234"/>
    <n v="14316"/>
    <n v="8"/>
    <n v="2.6942497550682041E-2"/>
    <n v="715"/>
    <n v="572"/>
    <x v="0"/>
    <n v="370"/>
    <n v="204"/>
    <n v="2"/>
  </r>
  <r>
    <x v="236"/>
    <x v="3"/>
    <x v="1"/>
    <d v="2016-02-27T00:00:00"/>
    <x v="18"/>
    <n v="35440"/>
    <d v="2024-01-06T00:00:00"/>
    <x v="0"/>
    <n v="36"/>
    <n v="50"/>
    <n v="7"/>
    <x v="235"/>
    <n v="65940"/>
    <n v="124"/>
    <n v="870"/>
    <n v="4352376"/>
    <n v="647571"/>
    <n v="568547"/>
    <n v="5568495"/>
    <n v="2263"/>
    <n v="5"/>
    <n v="1.2359635240033161E-2"/>
    <n v="328"/>
    <n v="164"/>
    <x v="2"/>
    <n v="737"/>
    <n v="91"/>
    <n v="3"/>
  </r>
  <r>
    <x v="237"/>
    <x v="4"/>
    <x v="1"/>
    <d v="2018-02-26T00:00:00"/>
    <x v="13"/>
    <n v="24306"/>
    <d v="2024-01-19T00:00:00"/>
    <x v="2"/>
    <n v="37"/>
    <n v="37"/>
    <n v="4"/>
    <x v="236"/>
    <n v="67217"/>
    <n v="112"/>
    <n v="448"/>
    <n v="2239111"/>
    <n v="1921213"/>
    <n v="1206246"/>
    <n v="536657"/>
    <n v="1253"/>
    <n v="10"/>
    <n v="1.0362499057954631E-2"/>
    <n v="275"/>
    <n v="275"/>
    <x v="2"/>
    <n v="753"/>
    <n v="79"/>
    <n v="5"/>
  </r>
  <r>
    <x v="238"/>
    <x v="2"/>
    <x v="1"/>
    <d v="2021-02-25T00:00:00"/>
    <x v="11"/>
    <n v="14319"/>
    <d v="2023-10-19T00:00:00"/>
    <x v="0"/>
    <n v="117"/>
    <n v="129"/>
    <n v="3"/>
    <x v="237"/>
    <n v="62411"/>
    <n v="49"/>
    <n v="146"/>
    <n v="145794"/>
    <n v="586714"/>
    <n v="853901"/>
    <n v="1586408"/>
    <n v="626"/>
    <n v="9"/>
    <n v="1.3301680608938127E-2"/>
    <n v="353"/>
    <n v="318"/>
    <x v="1"/>
    <n v="702"/>
    <n v="101"/>
    <n v="4"/>
  </r>
  <r>
    <x v="239"/>
    <x v="4"/>
    <x v="3"/>
    <d v="2014-02-27T00:00:00"/>
    <x v="12"/>
    <n v="40960"/>
    <d v="2024-02-15T00:00:00"/>
    <x v="2"/>
    <n v="84"/>
    <n v="10"/>
    <n v="6"/>
    <x v="238"/>
    <n v="58810"/>
    <n v="237"/>
    <n v="1419"/>
    <n v="4257911"/>
    <n v="393507"/>
    <n v="9112"/>
    <n v="4742538"/>
    <n v="6103"/>
    <n v="1"/>
    <n v="1.3791544200768708E-2"/>
    <n v="366"/>
    <n v="37"/>
    <x v="0"/>
    <n v="657"/>
    <n v="113"/>
    <n v="3"/>
  </r>
  <r>
    <x v="240"/>
    <x v="2"/>
    <x v="1"/>
    <d v="2012-02-28T00:00:00"/>
    <x v="7"/>
    <n v="53928"/>
    <d v="2023-08-26T00:00:00"/>
    <x v="1"/>
    <n v="137"/>
    <n v="183"/>
    <n v="12"/>
    <x v="239"/>
    <n v="46215"/>
    <n v="175"/>
    <n v="2095"/>
    <n v="2095088"/>
    <n v="302902"/>
    <n v="103145"/>
    <n v="2501135"/>
    <n v="9846"/>
    <n v="1"/>
    <n v="2.8185997437636598E-2"/>
    <n v="748"/>
    <n v="75"/>
    <x v="1"/>
    <n v="358"/>
    <n v="201"/>
    <n v="4"/>
  </r>
  <r>
    <x v="241"/>
    <x v="1"/>
    <x v="2"/>
    <d v="2010-02-28T00:00:00"/>
    <x v="2"/>
    <n v="55258"/>
    <d v="2024-02-04T00:00:00"/>
    <x v="1"/>
    <n v="69"/>
    <n v="21"/>
    <n v="17"/>
    <x v="240"/>
    <n v="32157"/>
    <n v="289"/>
    <n v="4905"/>
    <n v="14715074"/>
    <n v="223351"/>
    <n v="961114"/>
    <n v="17909697"/>
    <n v="24034"/>
    <n v="7"/>
    <n v="1.96322254879795E-2"/>
    <n v="521"/>
    <n v="365"/>
    <x v="0"/>
    <n v="516"/>
    <n v="165"/>
    <n v="4"/>
  </r>
  <r>
    <x v="242"/>
    <x v="4"/>
    <x v="1"/>
    <d v="2006-03-01T00:00:00"/>
    <x v="3"/>
    <n v="56466"/>
    <d v="2023-12-12T00:00:00"/>
    <x v="1"/>
    <n v="52"/>
    <n v="75"/>
    <n v="104"/>
    <x v="241"/>
    <n v="5498"/>
    <n v="136"/>
    <n v="14156"/>
    <n v="42468192"/>
    <n v="1548209"/>
    <n v="77010"/>
    <n v="44786501"/>
    <n v="69364"/>
    <n v="6"/>
    <n v="2.8864270103248171E-2"/>
    <n v="766"/>
    <n v="460"/>
    <x v="0"/>
    <n v="298"/>
    <n v="221"/>
    <n v="5"/>
  </r>
  <r>
    <x v="243"/>
    <x v="0"/>
    <x v="2"/>
    <d v="2013-02-27T00:00:00"/>
    <x v="16"/>
    <n v="34177"/>
    <d v="2023-08-04T00:00:00"/>
    <x v="2"/>
    <n v="179"/>
    <n v="205"/>
    <n v="22"/>
    <x v="242"/>
    <n v="16221"/>
    <n v="132"/>
    <n v="2907"/>
    <n v="2906807"/>
    <n v="1511948"/>
    <n v="615701"/>
    <n v="5034456"/>
    <n v="9883"/>
    <n v="10"/>
    <n v="3.0484588137764716E-2"/>
    <n v="809"/>
    <n v="809"/>
    <x v="1"/>
    <n v="268"/>
    <n v="230"/>
    <n v="5"/>
  </r>
  <r>
    <x v="244"/>
    <x v="0"/>
    <x v="0"/>
    <d v="2016-02-27T00:00:00"/>
    <x v="18"/>
    <n v="37088"/>
    <d v="2023-12-24T00:00:00"/>
    <x v="0"/>
    <n v="45"/>
    <n v="63"/>
    <n v="11"/>
    <x v="243"/>
    <n v="34619"/>
    <n v="257"/>
    <n v="2828"/>
    <n v="8484119"/>
    <n v="248674"/>
    <n v="467751"/>
    <n v="1143861"/>
    <n v="7352"/>
    <n v="8"/>
    <n v="1.3942271459793504E-2"/>
    <n v="370"/>
    <n v="296"/>
    <x v="0"/>
    <n v="688"/>
    <n v="107"/>
    <n v="1"/>
  </r>
  <r>
    <x v="245"/>
    <x v="1"/>
    <x v="3"/>
    <d v="2021-02-25T00:00:00"/>
    <x v="11"/>
    <n v="10095"/>
    <d v="2023-08-20T00:00:00"/>
    <x v="2"/>
    <n v="161"/>
    <n v="189"/>
    <n v="3"/>
    <x v="244"/>
    <n v="71511"/>
    <n v="136"/>
    <n v="408"/>
    <n v="408022"/>
    <n v="1141917"/>
    <n v="288284"/>
    <n v="1838223"/>
    <n v="1305"/>
    <n v="5"/>
    <n v="1.9933680006029089E-2"/>
    <n v="529"/>
    <n v="264"/>
    <x v="1"/>
    <n v="508"/>
    <n v="153"/>
    <n v="3"/>
  </r>
  <r>
    <x v="246"/>
    <x v="3"/>
    <x v="3"/>
    <d v="2009-02-28T00:00:00"/>
    <x v="0"/>
    <n v="60420"/>
    <d v="2023-12-17T00:00:00"/>
    <x v="2"/>
    <n v="50"/>
    <n v="70"/>
    <n v="14"/>
    <x v="245"/>
    <n v="44768"/>
    <n v="187"/>
    <n v="2616"/>
    <n v="7849243"/>
    <n v="1365821"/>
    <n v="835335"/>
    <n v="10050399"/>
    <n v="11512"/>
    <n v="7"/>
    <n v="2.4267088702991935E-2"/>
    <n v="644"/>
    <n v="451"/>
    <x v="0"/>
    <n v="418"/>
    <n v="199"/>
    <n v="3"/>
  </r>
  <r>
    <x v="247"/>
    <x v="4"/>
    <x v="1"/>
    <d v="2020-02-26T00:00:00"/>
    <x v="8"/>
    <n v="18792"/>
    <d v="2023-11-13T00:00:00"/>
    <x v="1"/>
    <n v="88"/>
    <n v="104"/>
    <n v="4"/>
    <x v="246"/>
    <n v="76808"/>
    <n v="252"/>
    <n v="1007"/>
    <n v="302037"/>
    <n v="1265401"/>
    <n v="347448"/>
    <n v="463322"/>
    <n v="2416"/>
    <n v="3"/>
    <n v="1.3527771497475319E-2"/>
    <n v="359"/>
    <n v="108"/>
    <x v="0"/>
    <n v="675"/>
    <n v="113"/>
    <n v="4"/>
  </r>
  <r>
    <x v="248"/>
    <x v="0"/>
    <x v="1"/>
    <d v="2008-02-29T00:00:00"/>
    <x v="14"/>
    <n v="59696"/>
    <d v="2024-01-11T00:00:00"/>
    <x v="0"/>
    <n v="18"/>
    <n v="45"/>
    <n v="15"/>
    <x v="247"/>
    <n v="44146"/>
    <n v="158"/>
    <n v="2366"/>
    <n v="11828659"/>
    <n v="1159445"/>
    <n v="675229"/>
    <n v="13663333"/>
    <n v="11355"/>
    <n v="7"/>
    <n v="2.5322179516165499E-2"/>
    <n v="672"/>
    <n v="471"/>
    <x v="2"/>
    <n v="354"/>
    <n v="220"/>
    <n v="5"/>
  </r>
  <r>
    <x v="249"/>
    <x v="2"/>
    <x v="0"/>
    <d v="2008-02-29T00:00:00"/>
    <x v="14"/>
    <n v="60752"/>
    <d v="2023-11-03T00:00:00"/>
    <x v="1"/>
    <n v="62"/>
    <n v="114"/>
    <n v="29"/>
    <x v="248"/>
    <n v="22108"/>
    <n v="297"/>
    <n v="8601"/>
    <n v="2580340"/>
    <n v="4034295"/>
    <n v="516001"/>
    <n v="30353696"/>
    <n v="11181"/>
    <n v="7"/>
    <n v="2.8977315547516768E-2"/>
    <n v="769"/>
    <n v="538"/>
    <x v="0"/>
    <n v="308"/>
    <n v="213"/>
    <n v="5"/>
  </r>
  <r>
    <x v="250"/>
    <x v="1"/>
    <x v="2"/>
    <d v="2018-02-26T00:00:00"/>
    <x v="13"/>
    <n v="19722"/>
    <d v="2024-01-16T00:00:00"/>
    <x v="0"/>
    <n v="59"/>
    <n v="40"/>
    <n v="5"/>
    <x v="249"/>
    <n v="40905"/>
    <n v="245"/>
    <n v="1223"/>
    <n v="3668372"/>
    <n v="1451468"/>
    <n v="439724"/>
    <n v="5559564"/>
    <n v="1589"/>
    <n v="3"/>
    <n v="1.3000226090888536E-2"/>
    <n v="345"/>
    <n v="103"/>
    <x v="0"/>
    <n v="642"/>
    <n v="112"/>
    <n v="2"/>
  </r>
  <r>
    <x v="251"/>
    <x v="3"/>
    <x v="0"/>
    <d v="2005-03-01T00:00:00"/>
    <x v="10"/>
    <n v="93556"/>
    <d v="2023-12-17T00:00:00"/>
    <x v="2"/>
    <n v="38"/>
    <n v="70"/>
    <n v="188"/>
    <x v="250"/>
    <n v="5000"/>
    <n v="251"/>
    <n v="47236"/>
    <n v="236180226"/>
    <n v="2992786"/>
    <n v="959651"/>
    <n v="240132663"/>
    <n v="127537"/>
    <n v="10"/>
    <n v="2.9278770065566357E-2"/>
    <n v="777"/>
    <n v="777"/>
    <x v="2"/>
    <n v="297"/>
    <n v="241"/>
    <n v="3"/>
  </r>
  <r>
    <x v="252"/>
    <x v="3"/>
    <x v="2"/>
    <d v="2015-02-27T00:00:00"/>
    <x v="17"/>
    <n v="34560"/>
    <d v="2023-10-23T00:00:00"/>
    <x v="2"/>
    <n v="172"/>
    <n v="125"/>
    <n v="5"/>
    <x v="251"/>
    <n v="58499"/>
    <n v="94"/>
    <n v="469"/>
    <n v="468551"/>
    <n v="1292626"/>
    <n v="952325"/>
    <n v="2713502"/>
    <n v="1827"/>
    <n v="8"/>
    <n v="2.1667043484814227E-2"/>
    <n v="575"/>
    <n v="460"/>
    <x v="1"/>
    <n v="475"/>
    <n v="183"/>
    <n v="1"/>
  </r>
  <r>
    <x v="253"/>
    <x v="3"/>
    <x v="0"/>
    <d v="2010-02-28T00:00:00"/>
    <x v="2"/>
    <n v="61292"/>
    <d v="2024-02-15T00:00:00"/>
    <x v="2"/>
    <n v="78"/>
    <n v="10"/>
    <n v="33"/>
    <x v="252"/>
    <n v="18549"/>
    <n v="304"/>
    <n v="10046"/>
    <n v="30138761"/>
    <n v="3981625"/>
    <n v="998525"/>
    <n v="3511891"/>
    <n v="27124"/>
    <n v="7"/>
    <n v="2.1290225337252243E-2"/>
    <n v="565"/>
    <n v="396"/>
    <x v="0"/>
    <n v="425"/>
    <n v="183"/>
    <n v="1"/>
  </r>
  <r>
    <x v="254"/>
    <x v="4"/>
    <x v="2"/>
    <d v="2008-02-29T00:00:00"/>
    <x v="14"/>
    <n v="51840"/>
    <d v="2023-11-27T00:00:00"/>
    <x v="0"/>
    <n v="148"/>
    <n v="90"/>
    <n v="104"/>
    <x v="253"/>
    <n v="5000"/>
    <n v="180"/>
    <n v="18731"/>
    <n v="1873090"/>
    <n v="1106109"/>
    <n v="426429"/>
    <n v="20263438"/>
    <n v="31842"/>
    <n v="4"/>
    <n v="2.8148315622880397E-2"/>
    <n v="747"/>
    <n v="299"/>
    <x v="1"/>
    <n v="305"/>
    <n v="215"/>
    <n v="2"/>
  </r>
  <r>
    <x v="255"/>
    <x v="0"/>
    <x v="1"/>
    <d v="2011-02-28T00:00:00"/>
    <x v="4"/>
    <n v="62257"/>
    <d v="2023-07-31T00:00:00"/>
    <x v="1"/>
    <n v="152"/>
    <n v="209"/>
    <n v="81"/>
    <x v="254"/>
    <n v="7616"/>
    <n v="106"/>
    <n v="8584"/>
    <n v="8584332"/>
    <n v="818581"/>
    <n v="467848"/>
    <n v="987076"/>
    <n v="19743"/>
    <n v="6"/>
    <n v="3.229331524606225E-2"/>
    <n v="857"/>
    <n v="514"/>
    <x v="1"/>
    <n v="244"/>
    <n v="247"/>
    <n v="5"/>
  </r>
  <r>
    <x v="256"/>
    <x v="2"/>
    <x v="2"/>
    <d v="2011-02-28T00:00:00"/>
    <x v="4"/>
    <n v="54639"/>
    <d v="2024-01-27T00:00:00"/>
    <x v="2"/>
    <n v="81"/>
    <n v="29"/>
    <n v="11"/>
    <x v="255"/>
    <n v="52213"/>
    <n v="262"/>
    <n v="2884"/>
    <n v="8652439"/>
    <n v="3182351"/>
    <n v="592591"/>
    <n v="1242738"/>
    <n v="3172"/>
    <n v="7"/>
    <n v="1.6391589418946417E-2"/>
    <n v="435"/>
    <n v="304"/>
    <x v="0"/>
    <n v="649"/>
    <n v="124"/>
    <n v="4"/>
  </r>
  <r>
    <x v="257"/>
    <x v="2"/>
    <x v="0"/>
    <d v="2020-02-26T00:00:00"/>
    <x v="8"/>
    <n v="16212"/>
    <d v="2024-01-22T00:00:00"/>
    <x v="1"/>
    <n v="67"/>
    <n v="34"/>
    <n v="3"/>
    <x v="256"/>
    <n v="70865"/>
    <n v="97"/>
    <n v="291"/>
    <n v="87446"/>
    <n v="756284"/>
    <n v="437996"/>
    <n v="206874"/>
    <n v="816"/>
    <n v="6"/>
    <n v="7.9508629135579163E-3"/>
    <n v="211"/>
    <n v="127"/>
    <x v="0"/>
    <n v="804"/>
    <n v="86"/>
    <n v="4"/>
  </r>
  <r>
    <x v="258"/>
    <x v="0"/>
    <x v="2"/>
    <d v="2009-02-28T00:00:00"/>
    <x v="0"/>
    <n v="51600"/>
    <d v="2023-10-16T00:00:00"/>
    <x v="0"/>
    <n v="121"/>
    <n v="132"/>
    <n v="16"/>
    <x v="257"/>
    <n v="34295"/>
    <n v="103"/>
    <n v="1643"/>
    <n v="1642986"/>
    <n v="237453"/>
    <n v="297684"/>
    <n v="2178123"/>
    <n v="4600"/>
    <n v="2"/>
    <n v="3.0861406285326701E-2"/>
    <n v="819"/>
    <n v="164"/>
    <x v="1"/>
    <n v="231"/>
    <n v="261"/>
    <n v="5"/>
  </r>
  <r>
    <x v="259"/>
    <x v="2"/>
    <x v="3"/>
    <d v="2021-02-25T00:00:00"/>
    <x v="11"/>
    <n v="10320"/>
    <d v="2023-12-04T00:00:00"/>
    <x v="2"/>
    <n v="75"/>
    <n v="83"/>
    <n v="3"/>
    <x v="258"/>
    <n v="40955"/>
    <n v="125"/>
    <n v="376"/>
    <n v="1129157"/>
    <n v="392503"/>
    <n v="270115"/>
    <n v="1791775"/>
    <n v="1806"/>
    <n v="2"/>
    <n v="1.1003089908810009E-2"/>
    <n v="292"/>
    <n v="58"/>
    <x v="0"/>
    <n v="727"/>
    <n v="95"/>
    <n v="2"/>
  </r>
  <r>
    <x v="260"/>
    <x v="1"/>
    <x v="2"/>
    <d v="2013-02-27T00:00:00"/>
    <x v="16"/>
    <n v="45221"/>
    <d v="2023-12-02T00:00:00"/>
    <x v="2"/>
    <n v="37"/>
    <n v="85"/>
    <n v="21"/>
    <x v="259"/>
    <n v="23009"/>
    <n v="223"/>
    <n v="4688"/>
    <n v="23440679"/>
    <n v="1265513"/>
    <n v="433178"/>
    <n v="2513937"/>
    <n v="11720"/>
    <n v="3"/>
    <n v="1.997136182078529E-2"/>
    <n v="530"/>
    <n v="159"/>
    <x v="2"/>
    <n v="533"/>
    <n v="149"/>
    <n v="4"/>
  </r>
  <r>
    <x v="261"/>
    <x v="2"/>
    <x v="1"/>
    <d v="2018-02-26T00:00:00"/>
    <x v="13"/>
    <n v="28914"/>
    <d v="2023-12-27T00:00:00"/>
    <x v="0"/>
    <n v="54"/>
    <n v="60"/>
    <n v="3"/>
    <x v="260"/>
    <n v="77513"/>
    <n v="195"/>
    <n v="586"/>
    <n v="1759059"/>
    <n v="1935463"/>
    <n v="42740"/>
    <n v="4121922"/>
    <n v="1700"/>
    <n v="6"/>
    <n v="1.3263998794181928E-2"/>
    <n v="352"/>
    <n v="211"/>
    <x v="0"/>
    <n v="664"/>
    <n v="112"/>
    <n v="2"/>
  </r>
  <r>
    <x v="262"/>
    <x v="2"/>
    <x v="2"/>
    <d v="2015-02-27T00:00:00"/>
    <x v="17"/>
    <n v="30015"/>
    <d v="2023-11-28T00:00:00"/>
    <x v="0"/>
    <n v="70"/>
    <n v="89"/>
    <n v="8"/>
    <x v="261"/>
    <n v="36582"/>
    <n v="83"/>
    <n v="664"/>
    <n v="1990841"/>
    <n v="294886"/>
    <n v="234569"/>
    <n v="2520297"/>
    <n v="2986"/>
    <n v="2"/>
    <n v="1.9707589117491899E-2"/>
    <n v="523"/>
    <n v="105"/>
    <x v="0"/>
    <n v="502"/>
    <n v="166"/>
    <n v="4"/>
  </r>
  <r>
    <x v="263"/>
    <x v="4"/>
    <x v="3"/>
    <d v="2010-02-28T00:00:00"/>
    <x v="2"/>
    <n v="59038"/>
    <d v="2023-11-16T00:00:00"/>
    <x v="1"/>
    <n v="101"/>
    <n v="101"/>
    <n v="11"/>
    <x v="262"/>
    <n v="50747"/>
    <n v="210"/>
    <n v="2313"/>
    <n v="2313005"/>
    <n v="1892676"/>
    <n v="681505"/>
    <n v="4887185"/>
    <n v="7170"/>
    <n v="5"/>
    <n v="2.6038133996533274E-2"/>
    <n v="691"/>
    <n v="346"/>
    <x v="1"/>
    <n v="366"/>
    <n v="198"/>
    <n v="2"/>
  </r>
  <r>
    <x v="264"/>
    <x v="0"/>
    <x v="0"/>
    <d v="2020-02-26T00:00:00"/>
    <x v="8"/>
    <n v="16180"/>
    <d v="2023-12-26T00:00:00"/>
    <x v="1"/>
    <n v="60"/>
    <n v="61"/>
    <n v="3"/>
    <x v="263"/>
    <n v="78030"/>
    <n v="105"/>
    <n v="315"/>
    <n v="945732"/>
    <n v="59254"/>
    <n v="471183"/>
    <n v="2009455"/>
    <n v="725"/>
    <n v="5"/>
    <n v="9.0436355414876789E-3"/>
    <n v="240"/>
    <n v="120"/>
    <x v="0"/>
    <n v="802"/>
    <n v="73"/>
    <n v="4"/>
  </r>
  <r>
    <x v="265"/>
    <x v="0"/>
    <x v="1"/>
    <d v="2007-03-01T00:00:00"/>
    <x v="1"/>
    <n v="68068"/>
    <d v="2023-12-16T00:00:00"/>
    <x v="0"/>
    <n v="43"/>
    <n v="71"/>
    <n v="25"/>
    <x v="61"/>
    <n v="26399"/>
    <n v="307"/>
    <n v="7676"/>
    <n v="38380932"/>
    <n v="860978"/>
    <n v="245788"/>
    <n v="39487698"/>
    <n v="17655"/>
    <n v="2"/>
    <n v="2.7583088401537417E-2"/>
    <n v="732"/>
    <n v="146"/>
    <x v="2"/>
    <n v="323"/>
    <n v="211"/>
    <n v="5"/>
  </r>
  <r>
    <x v="266"/>
    <x v="4"/>
    <x v="0"/>
    <d v="2021-02-25T00:00:00"/>
    <x v="11"/>
    <n v="11352"/>
    <d v="2024-01-24T00:00:00"/>
    <x v="1"/>
    <n v="67"/>
    <n v="32"/>
    <n v="4"/>
    <x v="264"/>
    <n v="42580"/>
    <n v="119"/>
    <n v="478"/>
    <n v="1433873"/>
    <n v="292923"/>
    <n v="17798"/>
    <n v="1904775"/>
    <n v="477"/>
    <n v="2"/>
    <n v="6.2928630642851762E-3"/>
    <n v="167"/>
    <n v="33"/>
    <x v="0"/>
    <n v="850"/>
    <n v="75"/>
    <n v="5"/>
  </r>
  <r>
    <x v="267"/>
    <x v="0"/>
    <x v="1"/>
    <d v="2013-02-27T00:00:00"/>
    <x v="16"/>
    <n v="54538"/>
    <d v="2023-12-12T00:00:00"/>
    <x v="1"/>
    <n v="38"/>
    <n v="75"/>
    <n v="16"/>
    <x v="265"/>
    <n v="37636"/>
    <n v="203"/>
    <n v="3251"/>
    <n v="16255774"/>
    <n v="267876"/>
    <n v="98904"/>
    <n v="16622554"/>
    <n v="9428"/>
    <n v="1"/>
    <n v="1.9255407340417516E-2"/>
    <n v="511"/>
    <n v="51"/>
    <x v="2"/>
    <n v="548"/>
    <n v="153"/>
    <n v="2"/>
  </r>
  <r>
    <x v="268"/>
    <x v="1"/>
    <x v="1"/>
    <d v="2005-03-01T00:00:00"/>
    <x v="10"/>
    <n v="89224"/>
    <d v="2023-11-09T00:00:00"/>
    <x v="1"/>
    <n v="79"/>
    <n v="108"/>
    <n v="179"/>
    <x v="266"/>
    <n v="5000"/>
    <n v="276"/>
    <n v="49342"/>
    <n v="148026639"/>
    <n v="4011867"/>
    <n v="1214963"/>
    <n v="15325347"/>
    <n v="138158"/>
    <n v="9"/>
    <n v="3.1690406209963072E-2"/>
    <n v="841"/>
    <n v="757"/>
    <x v="0"/>
    <n v="253"/>
    <n v="240"/>
    <n v="4"/>
  </r>
  <r>
    <x v="269"/>
    <x v="0"/>
    <x v="1"/>
    <d v="2014-02-27T00:00:00"/>
    <x v="12"/>
    <n v="38570"/>
    <d v="2023-09-27T00:00:00"/>
    <x v="2"/>
    <n v="115"/>
    <n v="151"/>
    <n v="17"/>
    <x v="267"/>
    <n v="22421"/>
    <n v="213"/>
    <n v="3628"/>
    <n v="3628109"/>
    <n v="2307139"/>
    <n v="513619"/>
    <n v="6448867"/>
    <n v="12698"/>
    <n v="7"/>
    <n v="2.5661315848971286E-2"/>
    <n v="681"/>
    <n v="477"/>
    <x v="1"/>
    <n v="367"/>
    <n v="210"/>
    <n v="3"/>
  </r>
  <r>
    <x v="270"/>
    <x v="2"/>
    <x v="2"/>
    <d v="2013-02-27T00:00:00"/>
    <x v="16"/>
    <n v="41855"/>
    <d v="2023-12-23T00:00:00"/>
    <x v="0"/>
    <n v="63"/>
    <n v="64"/>
    <n v="17"/>
    <x v="268"/>
    <n v="24141"/>
    <n v="195"/>
    <n v="3312"/>
    <n v="9937344"/>
    <n v="1556122"/>
    <n v="480173"/>
    <n v="11973639"/>
    <n v="15568"/>
    <n v="4"/>
    <n v="1.9933680006029089E-2"/>
    <n v="529"/>
    <n v="212"/>
    <x v="0"/>
    <n v="500"/>
    <n v="178"/>
    <n v="3"/>
  </r>
  <r>
    <x v="271"/>
    <x v="0"/>
    <x v="2"/>
    <d v="2005-03-01T00:00:00"/>
    <x v="10"/>
    <n v="88388"/>
    <d v="2023-12-07T00:00:00"/>
    <x v="1"/>
    <n v="68"/>
    <n v="80"/>
    <n v="176"/>
    <x v="269"/>
    <n v="5000"/>
    <n v="269"/>
    <n v="47426"/>
    <n v="142276802"/>
    <n v="3385389"/>
    <n v="1130628"/>
    <n v="146792819"/>
    <n v="94851"/>
    <n v="9"/>
    <n v="3.1464315321425879E-2"/>
    <n v="835"/>
    <n v="752"/>
    <x v="0"/>
    <n v="216"/>
    <n v="257"/>
    <n v="4"/>
  </r>
  <r>
    <x v="272"/>
    <x v="0"/>
    <x v="3"/>
    <d v="2015-02-27T00:00:00"/>
    <x v="17"/>
    <n v="38142"/>
    <d v="2023-11-06T00:00:00"/>
    <x v="1"/>
    <n v="72"/>
    <n v="111"/>
    <n v="9"/>
    <x v="270"/>
    <n v="45700"/>
    <n v="210"/>
    <n v="1888"/>
    <n v="5664127"/>
    <n v="284198"/>
    <n v="9007"/>
    <n v="6038396"/>
    <n v="4531"/>
    <n v="1"/>
    <n v="2.1064134448715049E-2"/>
    <n v="559"/>
    <n v="56"/>
    <x v="0"/>
    <n v="478"/>
    <n v="173"/>
    <n v="3"/>
  </r>
  <r>
    <x v="273"/>
    <x v="3"/>
    <x v="2"/>
    <d v="2018-02-26T00:00:00"/>
    <x v="13"/>
    <n v="21702"/>
    <d v="2023-12-23T00:00:00"/>
    <x v="2"/>
    <n v="82"/>
    <n v="64"/>
    <n v="4"/>
    <x v="271"/>
    <n v="64462"/>
    <n v="260"/>
    <n v="1040"/>
    <n v="3120054"/>
    <n v="3748293"/>
    <n v="973563"/>
    <n v="784191"/>
    <n v="4888"/>
    <n v="9"/>
    <n v="1.2962544276132339E-2"/>
    <n v="344"/>
    <n v="309"/>
    <x v="0"/>
    <n v="684"/>
    <n v="112"/>
    <n v="2"/>
  </r>
  <r>
    <x v="274"/>
    <x v="4"/>
    <x v="1"/>
    <d v="2023-02-25T00:00:00"/>
    <x v="9"/>
    <n v="3512"/>
    <d v="2023-09-16T00:00:00"/>
    <x v="1"/>
    <n v="149"/>
    <n v="162"/>
    <n v="0"/>
    <x v="272"/>
    <n v="56386"/>
    <n v="156"/>
    <n v="0"/>
    <n v="0"/>
    <n v="1888456"/>
    <n v="1172711"/>
    <n v="3061167"/>
    <n v="0"/>
    <n v="9"/>
    <n v="1.2962544276132339E-2"/>
    <n v="344"/>
    <n v="310"/>
    <x v="1"/>
    <n v="721"/>
    <n v="103"/>
    <n v="5"/>
  </r>
  <r>
    <x v="275"/>
    <x v="3"/>
    <x v="3"/>
    <d v="2008-02-29T00:00:00"/>
    <x v="14"/>
    <n v="70048"/>
    <d v="2024-01-25T00:00:00"/>
    <x v="1"/>
    <n v="148"/>
    <n v="31"/>
    <n v="22"/>
    <x v="273"/>
    <n v="32531"/>
    <n v="211"/>
    <n v="4632"/>
    <n v="4632056"/>
    <n v="2420192"/>
    <n v="515876"/>
    <n v="7568125"/>
    <n v="16212"/>
    <n v="6"/>
    <n v="2.1440952596277037E-2"/>
    <n v="569"/>
    <n v="341"/>
    <x v="1"/>
    <n v="503"/>
    <n v="174"/>
    <n v="3"/>
  </r>
  <r>
    <x v="276"/>
    <x v="1"/>
    <x v="2"/>
    <d v="2017-02-26T00:00:00"/>
    <x v="6"/>
    <n v="22764"/>
    <d v="2023-11-27T00:00:00"/>
    <x v="2"/>
    <n v="147"/>
    <n v="90"/>
    <n v="6"/>
    <x v="274"/>
    <n v="41765"/>
    <n v="169"/>
    <n v="1011"/>
    <n v="1011494"/>
    <n v="968624"/>
    <n v="642963"/>
    <n v="2623081"/>
    <n v="3944"/>
    <n v="5"/>
    <n v="1.7258271158338986E-2"/>
    <n v="458"/>
    <n v="229"/>
    <x v="1"/>
    <n v="561"/>
    <n v="159"/>
    <n v="1"/>
  </r>
  <r>
    <x v="277"/>
    <x v="4"/>
    <x v="2"/>
    <d v="2015-02-27T00:00:00"/>
    <x v="17"/>
    <n v="38421"/>
    <d v="2023-09-17T00:00:00"/>
    <x v="2"/>
    <n v="118"/>
    <n v="161"/>
    <n v="11"/>
    <x v="275"/>
    <n v="33252"/>
    <n v="199"/>
    <n v="2192"/>
    <n v="2192114"/>
    <n v="1572278"/>
    <n v="482499"/>
    <n v="424689"/>
    <n v="5918"/>
    <n v="7"/>
    <n v="2.6377270329339061E-2"/>
    <n v="700"/>
    <n v="490"/>
    <x v="1"/>
    <n v="327"/>
    <n v="210"/>
    <n v="5"/>
  </r>
  <r>
    <x v="278"/>
    <x v="0"/>
    <x v="3"/>
    <d v="2019-02-26T00:00:00"/>
    <x v="5"/>
    <n v="21045"/>
    <d v="2023-10-26T00:00:00"/>
    <x v="2"/>
    <n v="75"/>
    <n v="122"/>
    <n v="3"/>
    <x v="276"/>
    <n v="80524"/>
    <n v="60"/>
    <n v="180"/>
    <n v="539856"/>
    <n v="175887"/>
    <n v="189077"/>
    <n v="90482"/>
    <n v="539"/>
    <n v="2"/>
    <n v="1.5977089456628232E-2"/>
    <n v="424"/>
    <n v="85"/>
    <x v="0"/>
    <n v="622"/>
    <n v="142"/>
    <n v="4"/>
  </r>
  <r>
    <x v="279"/>
    <x v="4"/>
    <x v="1"/>
    <d v="2010-02-28T00:00:00"/>
    <x v="2"/>
    <n v="65828"/>
    <d v="2023-10-29T00:00:00"/>
    <x v="1"/>
    <n v="72"/>
    <n v="119"/>
    <n v="132"/>
    <x v="277"/>
    <n v="5000"/>
    <n v="103"/>
    <n v="13610"/>
    <n v="40831228"/>
    <n v="1099536"/>
    <n v="508741"/>
    <n v="42439505"/>
    <n v="65329"/>
    <n v="7"/>
    <n v="2.5925088552264677E-2"/>
    <n v="688"/>
    <n v="481"/>
    <x v="0"/>
    <n v="402"/>
    <n v="203"/>
    <n v="5"/>
  </r>
  <r>
    <x v="280"/>
    <x v="2"/>
    <x v="2"/>
    <d v="2017-02-26T00:00:00"/>
    <x v="6"/>
    <n v="27468"/>
    <d v="2023-12-04T00:00:00"/>
    <x v="0"/>
    <n v="92"/>
    <n v="83"/>
    <n v="6"/>
    <x v="278"/>
    <n v="60611"/>
    <n v="168"/>
    <n v="1005"/>
    <n v="1005454"/>
    <n v="924589"/>
    <n v="193598"/>
    <n v="212364"/>
    <n v="1307"/>
    <n v="3"/>
    <n v="1.6127816715653026E-2"/>
    <n v="428"/>
    <n v="128"/>
    <x v="1"/>
    <n v="600"/>
    <n v="135"/>
    <n v="3"/>
  </r>
  <r>
    <x v="281"/>
    <x v="4"/>
    <x v="0"/>
    <d v="2021-02-25T00:00:00"/>
    <x v="11"/>
    <n v="10668"/>
    <d v="2023-12-10T00:00:00"/>
    <x v="2"/>
    <n v="60"/>
    <n v="77"/>
    <n v="1"/>
    <x v="279"/>
    <n v="73609"/>
    <n v="92"/>
    <n v="92"/>
    <n v="275349"/>
    <n v="815863"/>
    <n v="66117"/>
    <n v="1752381"/>
    <n v="284"/>
    <n v="5"/>
    <n v="1.1530635315396789E-2"/>
    <n v="306"/>
    <n v="153"/>
    <x v="0"/>
    <n v="693"/>
    <n v="120"/>
    <n v="1"/>
  </r>
  <r>
    <x v="282"/>
    <x v="3"/>
    <x v="0"/>
    <d v="2012-02-28T00:00:00"/>
    <x v="7"/>
    <n v="36000"/>
    <d v="2023-11-07T00:00:00"/>
    <x v="1"/>
    <n v="60"/>
    <n v="110"/>
    <n v="11"/>
    <x v="280"/>
    <n v="36489"/>
    <n v="232"/>
    <n v="2552"/>
    <n v="7654673"/>
    <n v="2236152"/>
    <n v="29557"/>
    <n v="10186396"/>
    <n v="9440"/>
    <n v="5"/>
    <n v="2.588740673750848E-2"/>
    <n v="687"/>
    <n v="344"/>
    <x v="0"/>
    <n v="338"/>
    <n v="205"/>
    <n v="3"/>
  </r>
  <r>
    <x v="283"/>
    <x v="2"/>
    <x v="2"/>
    <d v="2005-03-01T00:00:00"/>
    <x v="10"/>
    <n v="77501"/>
    <d v="2023-11-13T00:00:00"/>
    <x v="1"/>
    <n v="53"/>
    <n v="104"/>
    <n v="155"/>
    <x v="281"/>
    <n v="5000"/>
    <n v="328"/>
    <n v="50827"/>
    <n v="15248122"/>
    <n v="215828"/>
    <n v="407419"/>
    <n v="155046919"/>
    <n v="137233"/>
    <n v="6"/>
    <n v="3.2104906172281254E-2"/>
    <n v="852"/>
    <n v="511"/>
    <x v="0"/>
    <n v="228"/>
    <n v="243"/>
    <n v="5"/>
  </r>
  <r>
    <x v="284"/>
    <x v="2"/>
    <x v="3"/>
    <d v="2011-02-28T00:00:00"/>
    <x v="4"/>
    <n v="57109"/>
    <d v="2023-11-06T00:00:00"/>
    <x v="1"/>
    <n v="56"/>
    <n v="111"/>
    <n v="15"/>
    <x v="282"/>
    <n v="41859"/>
    <n v="156"/>
    <n v="2347"/>
    <n v="7041736"/>
    <n v="2189718"/>
    <n v="909673"/>
    <n v="10141126"/>
    <n v="7276"/>
    <n v="10"/>
    <n v="2.6377270329339061E-2"/>
    <n v="700"/>
    <n v="700"/>
    <x v="0"/>
    <n v="343"/>
    <n v="208"/>
    <n v="5"/>
  </r>
  <r>
    <x v="285"/>
    <x v="4"/>
    <x v="3"/>
    <d v="2012-02-28T00:00:00"/>
    <x v="7"/>
    <n v="41256"/>
    <d v="2023-08-22T00:00:00"/>
    <x v="1"/>
    <n v="149"/>
    <n v="187"/>
    <n v="13"/>
    <x v="283"/>
    <n v="35152"/>
    <n v="271"/>
    <n v="3518"/>
    <n v="351797"/>
    <n v="308496"/>
    <n v="91582"/>
    <n v="3918048"/>
    <n v="8794"/>
    <n v="1"/>
    <n v="3.1916497098500266E-2"/>
    <n v="847"/>
    <n v="85"/>
    <x v="1"/>
    <n v="200"/>
    <n v="262"/>
    <n v="5"/>
  </r>
  <r>
    <x v="286"/>
    <x v="1"/>
    <x v="3"/>
    <d v="2008-02-29T00:00:00"/>
    <x v="14"/>
    <n v="56624"/>
    <d v="2024-01-10T00:00:00"/>
    <x v="2"/>
    <n v="89"/>
    <n v="46"/>
    <n v="17"/>
    <x v="284"/>
    <n v="37123"/>
    <n v="254"/>
    <n v="4321"/>
    <n v="1296214"/>
    <n v="60938"/>
    <n v="163002"/>
    <n v="13734523"/>
    <n v="11665"/>
    <n v="2"/>
    <n v="2.4380134147260531E-2"/>
    <n v="647"/>
    <n v="129"/>
    <x v="0"/>
    <n v="399"/>
    <n v="202"/>
    <n v="1"/>
  </r>
  <r>
    <x v="287"/>
    <x v="4"/>
    <x v="2"/>
    <d v="2016-02-27T00:00:00"/>
    <x v="18"/>
    <n v="27472"/>
    <d v="2023-11-26T00:00:00"/>
    <x v="0"/>
    <n v="64"/>
    <n v="91"/>
    <n v="7"/>
    <x v="285"/>
    <n v="34706"/>
    <n v="185"/>
    <n v="1294"/>
    <n v="3881346"/>
    <n v="1044733"/>
    <n v="47027"/>
    <n v="5396349"/>
    <n v="3751"/>
    <n v="5"/>
    <n v="1.8803225563343129E-2"/>
    <n v="499"/>
    <n v="250"/>
    <x v="0"/>
    <n v="519"/>
    <n v="162"/>
    <n v="2"/>
  </r>
  <r>
    <x v="288"/>
    <x v="1"/>
    <x v="3"/>
    <d v="2007-03-01T00:00:00"/>
    <x v="1"/>
    <n v="51459"/>
    <d v="2023-12-29T00:00:00"/>
    <x v="0"/>
    <n v="69"/>
    <n v="58"/>
    <n v="29"/>
    <x v="286"/>
    <n v="18335"/>
    <n v="234"/>
    <n v="6776"/>
    <n v="20328604"/>
    <n v="275095"/>
    <n v="473138"/>
    <n v="23552692"/>
    <n v="18295"/>
    <n v="8"/>
    <n v="2.502072499811591E-2"/>
    <n v="664"/>
    <n v="531"/>
    <x v="0"/>
    <n v="416"/>
    <n v="185"/>
    <n v="3"/>
  </r>
  <r>
    <x v="289"/>
    <x v="3"/>
    <x v="1"/>
    <d v="2011-02-28T00:00:00"/>
    <x v="4"/>
    <n v="52754"/>
    <d v="2024-01-31T00:00:00"/>
    <x v="1"/>
    <n v="18"/>
    <n v="25"/>
    <n v="12"/>
    <x v="287"/>
    <n v="46268"/>
    <n v="214"/>
    <n v="2573"/>
    <n v="12862836"/>
    <n v="612988"/>
    <n v="249972"/>
    <n v="13725796"/>
    <n v="4630"/>
    <n v="2"/>
    <n v="1.8426407415781144E-2"/>
    <n v="489"/>
    <n v="98"/>
    <x v="2"/>
    <n v="551"/>
    <n v="160"/>
    <n v="5"/>
  </r>
  <r>
    <x v="290"/>
    <x v="3"/>
    <x v="3"/>
    <d v="2005-03-01T00:00:00"/>
    <x v="10"/>
    <n v="66120"/>
    <d v="2023-10-02T00:00:00"/>
    <x v="0"/>
    <n v="144"/>
    <n v="146"/>
    <n v="133"/>
    <x v="288"/>
    <n v="5000"/>
    <n v="250"/>
    <n v="33302"/>
    <n v="33302212"/>
    <n v="3005787"/>
    <n v="755284"/>
    <n v="37063283"/>
    <n v="109897"/>
    <n v="7"/>
    <n v="3.3461451503504408E-2"/>
    <n v="888"/>
    <n v="621"/>
    <x v="1"/>
    <n v="239"/>
    <n v="253"/>
    <n v="2"/>
  </r>
  <r>
    <x v="291"/>
    <x v="0"/>
    <x v="0"/>
    <d v="2015-02-27T00:00:00"/>
    <x v="17"/>
    <n v="31302"/>
    <d v="2023-09-10T00:00:00"/>
    <x v="1"/>
    <n v="152"/>
    <n v="168"/>
    <n v="7"/>
    <x v="289"/>
    <n v="42603"/>
    <n v="124"/>
    <n v="865"/>
    <n v="864636"/>
    <n v="540466"/>
    <n v="319377"/>
    <n v="172448"/>
    <n v="2334"/>
    <n v="3"/>
    <n v="2.667872484738865E-2"/>
    <n v="708"/>
    <n v="212"/>
    <x v="1"/>
    <n v="326"/>
    <n v="229"/>
    <n v="1"/>
  </r>
  <r>
    <x v="292"/>
    <x v="2"/>
    <x v="0"/>
    <d v="2011-02-28T00:00:00"/>
    <x v="4"/>
    <n v="49023"/>
    <d v="2023-12-26T00:00:00"/>
    <x v="2"/>
    <n v="24"/>
    <n v="61"/>
    <n v="11"/>
    <x v="290"/>
    <n v="48332"/>
    <n v="115"/>
    <n v="1268"/>
    <n v="634032"/>
    <n v="642947"/>
    <n v="300017"/>
    <n v="7283284"/>
    <n v="2662"/>
    <n v="3"/>
    <n v="2.0838043560177859E-2"/>
    <n v="553"/>
    <n v="166"/>
    <x v="2"/>
    <n v="505"/>
    <n v="157"/>
    <n v="5"/>
  </r>
  <r>
    <x v="293"/>
    <x v="1"/>
    <x v="3"/>
    <d v="2015-02-27T00:00:00"/>
    <x v="17"/>
    <n v="29763"/>
    <d v="2023-11-14T00:00:00"/>
    <x v="2"/>
    <n v="67"/>
    <n v="103"/>
    <n v="10"/>
    <x v="291"/>
    <n v="29228"/>
    <n v="260"/>
    <n v="2600"/>
    <n v="7799502"/>
    <n v="2467293"/>
    <n v="614212"/>
    <n v="10881008"/>
    <n v="8839"/>
    <n v="9"/>
    <n v="2.0762679930665461E-2"/>
    <n v="551"/>
    <n v="496"/>
    <x v="0"/>
    <n v="478"/>
    <n v="170"/>
    <n v="2"/>
  </r>
  <r>
    <x v="294"/>
    <x v="1"/>
    <x v="3"/>
    <d v="2017-02-26T00:00:00"/>
    <x v="6"/>
    <n v="26117"/>
    <d v="2023-08-14T00:00:00"/>
    <x v="0"/>
    <n v="159"/>
    <n v="195"/>
    <n v="7"/>
    <x v="292"/>
    <n v="34438"/>
    <n v="143"/>
    <n v="998"/>
    <n v="998352"/>
    <n v="749311"/>
    <n v="419099"/>
    <n v="2166762"/>
    <n v="2296"/>
    <n v="3"/>
    <n v="2.5284497701409298E-2"/>
    <n v="671"/>
    <n v="201"/>
    <x v="1"/>
    <n v="381"/>
    <n v="200"/>
    <n v="1"/>
  </r>
  <r>
    <x v="295"/>
    <x v="3"/>
    <x v="2"/>
    <d v="2018-02-26T00:00:00"/>
    <x v="13"/>
    <n v="27810"/>
    <d v="2024-01-07T00:00:00"/>
    <x v="1"/>
    <n v="63"/>
    <n v="49"/>
    <n v="8"/>
    <x v="293"/>
    <n v="40477"/>
    <n v="74"/>
    <n v="592"/>
    <n v="1775592"/>
    <n v="1070579"/>
    <n v="1100391"/>
    <n v="3946562"/>
    <n v="1302"/>
    <n v="8"/>
    <n v="1.2020498907227372E-2"/>
    <n v="319"/>
    <n v="255"/>
    <x v="0"/>
    <n v="699"/>
    <n v="103"/>
    <n v="2"/>
  </r>
  <r>
    <x v="296"/>
    <x v="4"/>
    <x v="3"/>
    <d v="2022-02-25T00:00:00"/>
    <x v="15"/>
    <n v="7094"/>
    <d v="2023-10-02T00:00:00"/>
    <x v="2"/>
    <n v="113"/>
    <n v="146"/>
    <n v="1"/>
    <x v="294"/>
    <n v="54619"/>
    <n v="142"/>
    <n v="142"/>
    <n v="142325"/>
    <n v="502606"/>
    <n v="151542"/>
    <n v="796473"/>
    <n v="498"/>
    <n v="3"/>
    <n v="1.5072725902479463E-2"/>
    <n v="400"/>
    <n v="120"/>
    <x v="1"/>
    <n v="627"/>
    <n v="119"/>
    <n v="2"/>
  </r>
  <r>
    <x v="297"/>
    <x v="1"/>
    <x v="3"/>
    <d v="2017-02-26T00:00:00"/>
    <x v="6"/>
    <n v="29715"/>
    <d v="2024-02-05T00:00:00"/>
    <x v="0"/>
    <n v="33"/>
    <n v="20"/>
    <n v="6"/>
    <x v="295"/>
    <n v="42955"/>
    <n v="218"/>
    <n v="1309"/>
    <n v="6547053"/>
    <n v="2860365"/>
    <n v="645717"/>
    <n v="10053134"/>
    <n v="2095"/>
    <n v="8"/>
    <n v="9.3827718742934656E-3"/>
    <n v="249"/>
    <n v="199"/>
    <x v="2"/>
    <n v="794"/>
    <n v="82"/>
    <n v="4"/>
  </r>
  <r>
    <x v="298"/>
    <x v="4"/>
    <x v="0"/>
    <d v="2008-02-29T00:00:00"/>
    <x v="14"/>
    <n v="68048"/>
    <d v="2024-01-15T00:00:00"/>
    <x v="2"/>
    <n v="176"/>
    <n v="41"/>
    <n v="138"/>
    <x v="296"/>
    <n v="5000"/>
    <n v="212"/>
    <n v="29317"/>
    <n v="2931741"/>
    <n v="420905"/>
    <n v="143249"/>
    <n v="29881564"/>
    <n v="128996"/>
    <n v="1"/>
    <n v="2.3098952445549777E-2"/>
    <n v="613"/>
    <n v="61"/>
    <x v="1"/>
    <n v="447"/>
    <n v="191"/>
    <n v="3"/>
  </r>
  <r>
    <x v="299"/>
    <x v="0"/>
    <x v="3"/>
    <d v="2008-02-29T00:00:00"/>
    <x v="14"/>
    <n v="68416"/>
    <d v="2024-02-01T00:00:00"/>
    <x v="2"/>
    <n v="31"/>
    <n v="24"/>
    <n v="94"/>
    <x v="297"/>
    <n v="7291"/>
    <n v="110"/>
    <n v="10376"/>
    <n v="51880139"/>
    <n v="108046"/>
    <n v="462336"/>
    <n v="53422934"/>
    <n v="12451"/>
    <n v="6"/>
    <n v="2.0498907227372069E-2"/>
    <n v="544"/>
    <n v="326"/>
    <x v="2"/>
    <n v="533"/>
    <n v="162"/>
    <n v="3"/>
  </r>
  <r>
    <x v="300"/>
    <x v="1"/>
    <x v="0"/>
    <d v="2022-02-25T00:00:00"/>
    <x v="15"/>
    <n v="7966"/>
    <d v="2024-01-24T00:00:00"/>
    <x v="0"/>
    <n v="43"/>
    <n v="32"/>
    <n v="2"/>
    <x v="298"/>
    <n v="48059"/>
    <n v="109"/>
    <n v="217"/>
    <n v="1085823"/>
    <n v="1407877"/>
    <n v="1241923"/>
    <n v="3735623"/>
    <n v="868"/>
    <n v="9"/>
    <n v="5.2377722511116132E-3"/>
    <n v="139"/>
    <n v="125"/>
    <x v="2"/>
    <n v="872"/>
    <n v="57"/>
    <n v="5"/>
  </r>
  <r>
    <x v="301"/>
    <x v="1"/>
    <x v="0"/>
    <d v="2018-02-26T00:00:00"/>
    <x v="13"/>
    <n v="18078"/>
    <d v="2024-02-23T00:00:00"/>
    <x v="1"/>
    <n v="36"/>
    <n v="2"/>
    <n v="3"/>
    <x v="299"/>
    <n v="66405"/>
    <n v="143"/>
    <n v="429"/>
    <n v="2143234"/>
    <n v="1323978"/>
    <n v="586773"/>
    <n v="4053985"/>
    <n v="1114"/>
    <n v="5"/>
    <n v="7.4609993217273343E-3"/>
    <n v="198"/>
    <n v="99"/>
    <x v="2"/>
    <n v="823"/>
    <n v="81"/>
    <n v="3"/>
  </r>
  <r>
    <x v="302"/>
    <x v="2"/>
    <x v="2"/>
    <d v="2022-02-25T00:00:00"/>
    <x v="15"/>
    <n v="8310"/>
    <d v="2023-11-23T00:00:00"/>
    <x v="0"/>
    <n v="78"/>
    <n v="94"/>
    <n v="3"/>
    <x v="300"/>
    <n v="78840"/>
    <n v="156"/>
    <n v="467"/>
    <n v="1400108"/>
    <n v="1547686"/>
    <n v="948441"/>
    <n v="3896235"/>
    <n v="1446"/>
    <n v="9"/>
    <n v="9.3074082447810683E-3"/>
    <n v="247"/>
    <n v="222"/>
    <x v="0"/>
    <n v="795"/>
    <n v="88"/>
    <n v="5"/>
  </r>
  <r>
    <x v="303"/>
    <x v="2"/>
    <x v="2"/>
    <d v="2018-02-26T00:00:00"/>
    <x v="13"/>
    <n v="19500"/>
    <d v="2023-12-16T00:00:00"/>
    <x v="1"/>
    <n v="107"/>
    <n v="71"/>
    <n v="2"/>
    <x v="301"/>
    <n v="78218"/>
    <n v="76"/>
    <n v="152"/>
    <n v="152422"/>
    <n v="419107"/>
    <n v="448532"/>
    <n v="1020061"/>
    <n v="563"/>
    <n v="4"/>
    <n v="1.3866907830281106E-2"/>
    <n v="368"/>
    <n v="147"/>
    <x v="1"/>
    <n v="655"/>
    <n v="117"/>
    <n v="5"/>
  </r>
  <r>
    <x v="304"/>
    <x v="2"/>
    <x v="0"/>
    <d v="2020-02-26T00:00:00"/>
    <x v="8"/>
    <n v="18892"/>
    <d v="2024-01-22T00:00:00"/>
    <x v="2"/>
    <n v="30"/>
    <n v="34"/>
    <n v="3"/>
    <x v="302"/>
    <n v="70790"/>
    <n v="115"/>
    <n v="345"/>
    <n v="1726107"/>
    <n v="868171"/>
    <n v="680723"/>
    <n v="327500"/>
    <n v="1104"/>
    <n v="5"/>
    <n v="8.7421810234380882E-3"/>
    <n v="232"/>
    <n v="116"/>
    <x v="2"/>
    <n v="770"/>
    <n v="91"/>
    <n v="3"/>
  </r>
  <r>
    <x v="305"/>
    <x v="4"/>
    <x v="3"/>
    <d v="2022-02-25T00:00:00"/>
    <x v="15"/>
    <n v="7650"/>
    <d v="2023-10-02T00:00:00"/>
    <x v="0"/>
    <n v="160"/>
    <n v="146"/>
    <n v="1"/>
    <x v="303"/>
    <n v="86058"/>
    <n v="225"/>
    <n v="225"/>
    <n v="225031"/>
    <n v="285131"/>
    <n v="103466"/>
    <n v="613627"/>
    <n v="405"/>
    <n v="1"/>
    <n v="1.3527771497475319E-2"/>
    <n v="359"/>
    <n v="36"/>
    <x v="1"/>
    <n v="695"/>
    <n v="118"/>
    <n v="4"/>
  </r>
  <r>
    <x v="306"/>
    <x v="4"/>
    <x v="2"/>
    <d v="2012-02-28T00:00:00"/>
    <x v="7"/>
    <n v="51852"/>
    <d v="2023-08-11T00:00:00"/>
    <x v="2"/>
    <n v="140"/>
    <n v="198"/>
    <n v="14"/>
    <x v="304"/>
    <n v="40469"/>
    <n v="174"/>
    <n v="2439"/>
    <n v="2438718"/>
    <n v="2158579"/>
    <n v="1238314"/>
    <n v="5835612"/>
    <n v="7072"/>
    <n v="9"/>
    <n v="3.2217951616549854E-2"/>
    <n v="855"/>
    <n v="770"/>
    <x v="1"/>
    <n v="205"/>
    <n v="254"/>
    <n v="4"/>
  </r>
  <r>
    <x v="307"/>
    <x v="1"/>
    <x v="2"/>
    <d v="2015-02-27T00:00:00"/>
    <x v="17"/>
    <n v="31977"/>
    <d v="2023-09-20T00:00:00"/>
    <x v="0"/>
    <n v="120"/>
    <n v="158"/>
    <n v="6"/>
    <x v="305"/>
    <n v="54626"/>
    <n v="134"/>
    <n v="805"/>
    <n v="80531"/>
    <n v="1799956"/>
    <n v="852553"/>
    <n v="3457819"/>
    <n v="2254"/>
    <n v="7"/>
    <n v="2.5133770442384504E-2"/>
    <n v="667"/>
    <n v="467"/>
    <x v="1"/>
    <n v="376"/>
    <n v="213"/>
    <n v="1"/>
  </r>
  <r>
    <x v="308"/>
    <x v="3"/>
    <x v="1"/>
    <d v="2022-02-25T00:00:00"/>
    <x v="15"/>
    <n v="9652"/>
    <d v="2024-01-04T00:00:00"/>
    <x v="1"/>
    <n v="45"/>
    <n v="52"/>
    <n v="2"/>
    <x v="306"/>
    <n v="43735"/>
    <n v="67"/>
    <n v="134"/>
    <n v="402829"/>
    <n v="712783"/>
    <n v="860877"/>
    <n v="197649"/>
    <n v="349"/>
    <n v="6"/>
    <n v="7.7247720250207246E-3"/>
    <n v="205"/>
    <n v="123"/>
    <x v="0"/>
    <n v="796"/>
    <n v="79"/>
    <n v="2"/>
  </r>
  <r>
    <x v="309"/>
    <x v="3"/>
    <x v="2"/>
    <d v="2017-02-26T00:00:00"/>
    <x v="6"/>
    <n v="34741"/>
    <d v="2023-12-08T00:00:00"/>
    <x v="0"/>
    <n v="88"/>
    <n v="79"/>
    <n v="10"/>
    <x v="307"/>
    <n v="35018"/>
    <n v="153"/>
    <n v="1530"/>
    <n v="4589989"/>
    <n v="60143"/>
    <n v="301004"/>
    <n v="5492423"/>
    <n v="2294"/>
    <n v="3"/>
    <n v="1.514808953199186E-2"/>
    <n v="402"/>
    <n v="121"/>
    <x v="0"/>
    <n v="636"/>
    <n v="118"/>
    <n v="2"/>
  </r>
  <r>
    <x v="310"/>
    <x v="3"/>
    <x v="1"/>
    <d v="2023-02-25T00:00:00"/>
    <x v="9"/>
    <n v="3437"/>
    <d v="2023-08-11T00:00:00"/>
    <x v="2"/>
    <n v="147"/>
    <n v="198"/>
    <n v="2"/>
    <x v="308"/>
    <n v="86795"/>
    <n v="238"/>
    <n v="477"/>
    <n v="476631"/>
    <n v="331787"/>
    <n v="144778"/>
    <n v="953196"/>
    <n v="524"/>
    <n v="1"/>
    <n v="1.9104680081392721E-2"/>
    <n v="507"/>
    <n v="51"/>
    <x v="1"/>
    <n v="511"/>
    <n v="156"/>
    <n v="4"/>
  </r>
  <r>
    <x v="311"/>
    <x v="2"/>
    <x v="0"/>
    <d v="2008-02-29T00:00:00"/>
    <x v="14"/>
    <n v="57568"/>
    <d v="2023-12-09T00:00:00"/>
    <x v="1"/>
    <n v="60"/>
    <n v="78"/>
    <n v="23"/>
    <x v="309"/>
    <n v="26716"/>
    <n v="238"/>
    <n v="5481"/>
    <n v="16441638"/>
    <n v="913892"/>
    <n v="277494"/>
    <n v="17633023"/>
    <n v="22470"/>
    <n v="2"/>
    <n v="2.837440651141759E-2"/>
    <n v="753"/>
    <n v="151"/>
    <x v="0"/>
    <n v="274"/>
    <n v="246"/>
    <n v="1"/>
  </r>
  <r>
    <x v="312"/>
    <x v="2"/>
    <x v="2"/>
    <d v="2017-02-26T00:00:00"/>
    <x v="6"/>
    <n v="25312"/>
    <d v="2024-01-04T00:00:00"/>
    <x v="0"/>
    <n v="58"/>
    <n v="52"/>
    <n v="4"/>
    <x v="310"/>
    <n v="68465"/>
    <n v="176"/>
    <n v="706"/>
    <n v="2117112"/>
    <n v="218324"/>
    <n v="7999"/>
    <n v="2415426"/>
    <n v="1481"/>
    <n v="1"/>
    <n v="1.4130680533574497E-2"/>
    <n v="375"/>
    <n v="37"/>
    <x v="0"/>
    <n v="637"/>
    <n v="119"/>
    <n v="1"/>
  </r>
  <r>
    <x v="313"/>
    <x v="3"/>
    <x v="1"/>
    <d v="2009-02-28T00:00:00"/>
    <x v="0"/>
    <n v="53595"/>
    <d v="2023-12-23T00:00:00"/>
    <x v="0"/>
    <n v="31"/>
    <n v="64"/>
    <n v="26"/>
    <x v="311"/>
    <n v="20863"/>
    <n v="135"/>
    <n v="3501"/>
    <n v="17502537"/>
    <n v="723221"/>
    <n v="473548"/>
    <n v="18699306"/>
    <n v="10851"/>
    <n v="4"/>
    <n v="2.4417815962016729E-2"/>
    <n v="648"/>
    <n v="259"/>
    <x v="2"/>
    <n v="402"/>
    <n v="206"/>
    <n v="2"/>
  </r>
  <r>
    <x v="314"/>
    <x v="2"/>
    <x v="0"/>
    <d v="2013-02-27T00:00:00"/>
    <x v="16"/>
    <n v="33803"/>
    <d v="2023-10-31T00:00:00"/>
    <x v="0"/>
    <n v="87"/>
    <n v="117"/>
    <n v="6"/>
    <x v="312"/>
    <n v="55470"/>
    <n v="275"/>
    <n v="1652"/>
    <n v="4956872"/>
    <n v="998163"/>
    <n v="168568"/>
    <n v="6123603"/>
    <n v="4295"/>
    <n v="2"/>
    <n v="2.3136634260305978E-2"/>
    <n v="614"/>
    <n v="123"/>
    <x v="0"/>
    <n v="447"/>
    <n v="177"/>
    <n v="1"/>
  </r>
  <r>
    <x v="315"/>
    <x v="1"/>
    <x v="3"/>
    <d v="2008-02-29T00:00:00"/>
    <x v="14"/>
    <n v="65872"/>
    <d v="2023-12-02T00:00:00"/>
    <x v="1"/>
    <n v="164"/>
    <n v="85"/>
    <n v="15"/>
    <x v="313"/>
    <n v="42328"/>
    <n v="118"/>
    <n v="1767"/>
    <n v="1767147"/>
    <n v="153325"/>
    <n v="109937"/>
    <n v="203041"/>
    <n v="4594"/>
    <n v="1"/>
    <n v="2.8525133770442385E-2"/>
    <n v="757"/>
    <n v="76"/>
    <x v="1"/>
    <n v="280"/>
    <n v="239"/>
    <n v="2"/>
  </r>
  <r>
    <x v="316"/>
    <x v="3"/>
    <x v="3"/>
    <d v="2007-03-01T00:00:00"/>
    <x v="1"/>
    <n v="53652"/>
    <d v="2024-02-05T00:00:00"/>
    <x v="2"/>
    <n v="62"/>
    <n v="20"/>
    <n v="109"/>
    <x v="314"/>
    <n v="5000"/>
    <n v="124"/>
    <n v="13534"/>
    <n v="40601642"/>
    <n v="1566641"/>
    <n v="1124241"/>
    <n v="43292524"/>
    <n v="55488"/>
    <n v="10"/>
    <n v="2.3061270630793579E-2"/>
    <n v="612"/>
    <n v="612"/>
    <x v="0"/>
    <n v="438"/>
    <n v="191"/>
    <n v="1"/>
  </r>
  <r>
    <x v="317"/>
    <x v="1"/>
    <x v="2"/>
    <d v="2022-02-25T00:00:00"/>
    <x v="15"/>
    <n v="7618"/>
    <d v="2023-12-11T00:00:00"/>
    <x v="1"/>
    <n v="88"/>
    <n v="76"/>
    <n v="2"/>
    <x v="315"/>
    <n v="78837"/>
    <n v="125"/>
    <n v="251"/>
    <n v="752477"/>
    <n v="1574876"/>
    <n v="1008695"/>
    <n v="3336048"/>
    <n v="401"/>
    <n v="7"/>
    <n v="1.066395357600422E-2"/>
    <n v="283"/>
    <n v="198"/>
    <x v="0"/>
    <n v="705"/>
    <n v="103"/>
    <n v="2"/>
  </r>
  <r>
    <x v="318"/>
    <x v="0"/>
    <x v="1"/>
    <d v="2023-02-25T00:00:00"/>
    <x v="9"/>
    <n v="3560"/>
    <d v="2023-10-04T00:00:00"/>
    <x v="0"/>
    <n v="169"/>
    <n v="144"/>
    <n v="2"/>
    <x v="316"/>
    <n v="75243"/>
    <n v="73"/>
    <n v="146"/>
    <n v="146415"/>
    <n v="1086908"/>
    <n v="526868"/>
    <n v="1760191"/>
    <n v="424"/>
    <n v="10"/>
    <n v="1.4356771422111688E-2"/>
    <n v="381"/>
    <n v="381"/>
    <x v="1"/>
    <n v="630"/>
    <n v="131"/>
    <n v="2"/>
  </r>
  <r>
    <x v="319"/>
    <x v="4"/>
    <x v="1"/>
    <d v="2020-02-26T00:00:00"/>
    <x v="8"/>
    <n v="19152"/>
    <d v="2024-02-11T00:00:00"/>
    <x v="0"/>
    <n v="46"/>
    <n v="14"/>
    <n v="4"/>
    <x v="13"/>
    <n v="48722"/>
    <n v="158"/>
    <n v="631"/>
    <n v="1894075"/>
    <n v="1907928"/>
    <n v="743011"/>
    <n v="4545015"/>
    <n v="3093"/>
    <n v="8"/>
    <n v="3.4290451428140778E-3"/>
    <n v="91"/>
    <n v="73"/>
    <x v="0"/>
    <n v="972"/>
    <n v="30"/>
    <n v="2"/>
  </r>
  <r>
    <x v="320"/>
    <x v="2"/>
    <x v="3"/>
    <d v="2015-02-27T00:00:00"/>
    <x v="17"/>
    <n v="27774"/>
    <d v="2023-12-06T00:00:00"/>
    <x v="0"/>
    <n v="112"/>
    <n v="81"/>
    <n v="10"/>
    <x v="317"/>
    <n v="31363"/>
    <n v="197"/>
    <n v="1971"/>
    <n v="1970553"/>
    <n v="2235854"/>
    <n v="64753"/>
    <n v="4853938"/>
    <n v="2955"/>
    <n v="8"/>
    <n v="1.7446680232119979E-2"/>
    <n v="463"/>
    <n v="370"/>
    <x v="1"/>
    <n v="589"/>
    <n v="150"/>
    <n v="2"/>
  </r>
  <r>
    <x v="321"/>
    <x v="1"/>
    <x v="1"/>
    <d v="2020-02-26T00:00:00"/>
    <x v="8"/>
    <n v="13108"/>
    <d v="2023-10-25T00:00:00"/>
    <x v="0"/>
    <n v="141"/>
    <n v="123"/>
    <n v="4"/>
    <x v="299"/>
    <n v="65004"/>
    <n v="228"/>
    <n v="912"/>
    <n v="912002"/>
    <n v="1488571"/>
    <n v="766079"/>
    <n v="3166651"/>
    <n v="1276"/>
    <n v="6"/>
    <n v="1.5901725827115833E-2"/>
    <n v="422"/>
    <n v="253"/>
    <x v="1"/>
    <n v="602"/>
    <n v="146"/>
    <n v="4"/>
  </r>
  <r>
    <x v="322"/>
    <x v="4"/>
    <x v="2"/>
    <d v="2021-02-25T00:00:00"/>
    <x v="11"/>
    <n v="10131"/>
    <d v="2024-02-16T00:00:00"/>
    <x v="2"/>
    <n v="81"/>
    <n v="9"/>
    <n v="1"/>
    <x v="318"/>
    <n v="84682"/>
    <n v="224"/>
    <n v="224"/>
    <n v="671237"/>
    <n v="3496018"/>
    <n v="975396"/>
    <n v="5142651"/>
    <n v="469"/>
    <n v="8"/>
    <n v="4.9739995478182229E-3"/>
    <n v="132"/>
    <n v="105"/>
    <x v="0"/>
    <n v="870"/>
    <n v="55"/>
    <n v="5"/>
  </r>
  <r>
    <x v="323"/>
    <x v="0"/>
    <x v="2"/>
    <d v="2010-02-28T00:00:00"/>
    <x v="2"/>
    <n v="49630"/>
    <d v="2023-10-03T00:00:00"/>
    <x v="2"/>
    <n v="106"/>
    <n v="145"/>
    <n v="18"/>
    <x v="319"/>
    <n v="30022"/>
    <n v="196"/>
    <n v="3530"/>
    <n v="3529805"/>
    <n v="2343787"/>
    <n v="848245"/>
    <n v="6721837"/>
    <n v="4588"/>
    <n v="7"/>
    <n v="3.0258497249227523E-2"/>
    <n v="803"/>
    <n v="562"/>
    <x v="1"/>
    <n v="254"/>
    <n v="233"/>
    <n v="4"/>
  </r>
  <r>
    <x v="324"/>
    <x v="2"/>
    <x v="0"/>
    <d v="2005-03-01T00:00:00"/>
    <x v="10"/>
    <n v="69179"/>
    <d v="2023-11-19T00:00:00"/>
    <x v="0"/>
    <n v="163"/>
    <n v="98"/>
    <n v="34"/>
    <x v="320"/>
    <n v="19924"/>
    <n v="170"/>
    <n v="5771"/>
    <n v="5771166"/>
    <n v="515777"/>
    <n v="139511"/>
    <n v="6426454"/>
    <n v="16736"/>
    <n v="2"/>
    <n v="3.1125178988620092E-2"/>
    <n v="826"/>
    <n v="165"/>
    <x v="1"/>
    <n v="262"/>
    <n v="235"/>
    <n v="2"/>
  </r>
  <r>
    <x v="325"/>
    <x v="0"/>
    <x v="0"/>
    <d v="2014-02-27T00:00:00"/>
    <x v="12"/>
    <n v="34590"/>
    <d v="2023-12-01T00:00:00"/>
    <x v="1"/>
    <n v="65"/>
    <n v="86"/>
    <n v="10"/>
    <x v="321"/>
    <n v="37323"/>
    <n v="275"/>
    <n v="2752"/>
    <n v="8256927"/>
    <n v="382490"/>
    <n v="42937"/>
    <n v="12511197"/>
    <n v="8532"/>
    <n v="8"/>
    <n v="2.0762679930665461E-2"/>
    <n v="551"/>
    <n v="441"/>
    <x v="0"/>
    <n v="476"/>
    <n v="171"/>
    <n v="1"/>
  </r>
  <r>
    <x v="326"/>
    <x v="0"/>
    <x v="3"/>
    <d v="2018-02-26T00:00:00"/>
    <x v="13"/>
    <n v="28080"/>
    <d v="2024-01-05T00:00:00"/>
    <x v="0"/>
    <n v="82"/>
    <n v="51"/>
    <n v="9"/>
    <x v="322"/>
    <n v="29233"/>
    <n v="102"/>
    <n v="918"/>
    <n v="2755462"/>
    <n v="877581"/>
    <n v="484928"/>
    <n v="4117971"/>
    <n v="3765"/>
    <n v="8"/>
    <n v="1.3037907905644736E-2"/>
    <n v="346"/>
    <n v="277"/>
    <x v="0"/>
    <n v="659"/>
    <n v="118"/>
    <n v="1"/>
  </r>
  <r>
    <x v="327"/>
    <x v="0"/>
    <x v="1"/>
    <d v="2014-02-27T00:00:00"/>
    <x v="12"/>
    <n v="32820"/>
    <d v="2023-09-08T00:00:00"/>
    <x v="0"/>
    <n v="141"/>
    <n v="170"/>
    <n v="6"/>
    <x v="323"/>
    <n v="51987"/>
    <n v="244"/>
    <n v="1465"/>
    <n v="1465355"/>
    <n v="3039622"/>
    <n v="1097168"/>
    <n v="5602145"/>
    <n v="2344"/>
    <n v="9"/>
    <n v="2.5096088627628306E-2"/>
    <n v="666"/>
    <n v="600"/>
    <x v="1"/>
    <n v="423"/>
    <n v="189"/>
    <n v="4"/>
  </r>
  <r>
    <x v="328"/>
    <x v="3"/>
    <x v="0"/>
    <d v="2022-02-25T00:00:00"/>
    <x v="15"/>
    <n v="7058"/>
    <d v="2024-01-21T00:00:00"/>
    <x v="2"/>
    <n v="173"/>
    <n v="35"/>
    <n v="2"/>
    <x v="324"/>
    <n v="69765"/>
    <n v="166"/>
    <n v="332"/>
    <n v="331577"/>
    <n v="165230"/>
    <n v="684279"/>
    <n v="2668155"/>
    <n v="1160"/>
    <n v="5"/>
    <n v="3.4667269575702764E-3"/>
    <n v="92"/>
    <n v="46"/>
    <x v="1"/>
    <n v="954"/>
    <n v="29"/>
    <n v="2"/>
  </r>
  <r>
    <x v="329"/>
    <x v="0"/>
    <x v="0"/>
    <d v="2009-02-28T00:00:00"/>
    <x v="0"/>
    <n v="52860"/>
    <d v="2024-01-14T00:00:00"/>
    <x v="2"/>
    <n v="48"/>
    <n v="42"/>
    <n v="12"/>
    <x v="325"/>
    <n v="48039"/>
    <n v="262"/>
    <n v="3141"/>
    <n v="942159"/>
    <n v="222842"/>
    <n v="36798"/>
    <n v="1201799"/>
    <n v="8479"/>
    <n v="6"/>
    <n v="2.0046725450297686E-2"/>
    <n v="532"/>
    <n v="319"/>
    <x v="0"/>
    <n v="558"/>
    <n v="140"/>
    <n v="1"/>
  </r>
  <r>
    <x v="330"/>
    <x v="3"/>
    <x v="1"/>
    <d v="2019-02-26T00:00:00"/>
    <x v="5"/>
    <n v="22165"/>
    <d v="2023-12-04T00:00:00"/>
    <x v="1"/>
    <n v="57"/>
    <n v="83"/>
    <n v="7"/>
    <x v="326"/>
    <n v="44279"/>
    <n v="244"/>
    <n v="1711"/>
    <n v="5131799"/>
    <n v="828379"/>
    <n v="10211"/>
    <n v="6062288"/>
    <n v="2736"/>
    <n v="2"/>
    <n v="1.3000226090888536E-2"/>
    <n v="345"/>
    <n v="69"/>
    <x v="0"/>
    <n v="688"/>
    <n v="120"/>
    <n v="5"/>
  </r>
  <r>
    <x v="331"/>
    <x v="2"/>
    <x v="3"/>
    <d v="2012-02-28T00:00:00"/>
    <x v="7"/>
    <n v="36180"/>
    <d v="2023-12-14T00:00:00"/>
    <x v="2"/>
    <n v="149"/>
    <n v="73"/>
    <n v="9"/>
    <x v="327"/>
    <n v="38418"/>
    <n v="122"/>
    <n v="1100"/>
    <n v="1100072"/>
    <n v="643525"/>
    <n v="537988"/>
    <n v="2281585"/>
    <n v="1760"/>
    <n v="4"/>
    <n v="2.2684452483231591E-2"/>
    <n v="602"/>
    <n v="241"/>
    <x v="1"/>
    <n v="418"/>
    <n v="186"/>
    <n v="5"/>
  </r>
  <r>
    <x v="332"/>
    <x v="0"/>
    <x v="1"/>
    <d v="2021-02-25T00:00:00"/>
    <x v="11"/>
    <n v="9762"/>
    <d v="2023-12-02T00:00:00"/>
    <x v="0"/>
    <n v="80"/>
    <n v="85"/>
    <n v="1"/>
    <x v="328"/>
    <n v="78889"/>
    <n v="254"/>
    <n v="254"/>
    <n v="762037"/>
    <n v="2520634"/>
    <n v="354549"/>
    <n v="363722"/>
    <n v="812"/>
    <n v="5"/>
    <n v="1.2510362499057955E-2"/>
    <n v="332"/>
    <n v="166"/>
    <x v="0"/>
    <n v="663"/>
    <n v="110"/>
    <n v="5"/>
  </r>
  <r>
    <x v="333"/>
    <x v="4"/>
    <x v="1"/>
    <d v="2020-02-26T00:00:00"/>
    <x v="8"/>
    <n v="14460"/>
    <d v="2024-01-12T00:00:00"/>
    <x v="0"/>
    <n v="86"/>
    <n v="44"/>
    <n v="1"/>
    <x v="329"/>
    <n v="80189"/>
    <n v="151"/>
    <n v="151"/>
    <n v="453541"/>
    <n v="1382972"/>
    <n v="316848"/>
    <n v="2153361"/>
    <n v="650"/>
    <n v="5"/>
    <n v="8.7798628381942877E-3"/>
    <n v="233"/>
    <n v="117"/>
    <x v="0"/>
    <n v="785"/>
    <n v="79"/>
    <n v="4"/>
  </r>
  <r>
    <x v="334"/>
    <x v="1"/>
    <x v="2"/>
    <d v="2014-02-27T00:00:00"/>
    <x v="12"/>
    <n v="43880"/>
    <d v="2023-12-12T00:00:00"/>
    <x v="0"/>
    <n v="58"/>
    <n v="75"/>
    <n v="7"/>
    <x v="330"/>
    <n v="57290"/>
    <n v="273"/>
    <n v="1912"/>
    <n v="5737332"/>
    <n v="1012711"/>
    <n v="243092"/>
    <n v="6993135"/>
    <n v="7267"/>
    <n v="3"/>
    <n v="1.6466953048458813E-2"/>
    <n v="437"/>
    <n v="131"/>
    <x v="0"/>
    <n v="647"/>
    <n v="112"/>
    <n v="2"/>
  </r>
  <r>
    <x v="335"/>
    <x v="4"/>
    <x v="3"/>
    <d v="2005-03-01T00:00:00"/>
    <x v="10"/>
    <n v="66899"/>
    <d v="2023-11-22T00:00:00"/>
    <x v="0"/>
    <n v="48"/>
    <n v="95"/>
    <n v="19"/>
    <x v="331"/>
    <n v="33748"/>
    <n v="198"/>
    <n v="3762"/>
    <n v="1128511"/>
    <n v="1480554"/>
    <n v="272263"/>
    <n v="13037927"/>
    <n v="16551"/>
    <n v="4"/>
    <n v="3.2707815208380432E-2"/>
    <n v="868"/>
    <n v="347"/>
    <x v="0"/>
    <n v="186"/>
    <n v="260"/>
    <n v="5"/>
  </r>
  <r>
    <x v="336"/>
    <x v="3"/>
    <x v="2"/>
    <d v="2022-02-25T00:00:00"/>
    <x v="15"/>
    <n v="6208"/>
    <d v="2024-01-28T00:00:00"/>
    <x v="0"/>
    <n v="73"/>
    <n v="28"/>
    <n v="1"/>
    <x v="332"/>
    <n v="71569"/>
    <n v="240"/>
    <n v="240"/>
    <n v="719604"/>
    <n v="3212384"/>
    <n v="413328"/>
    <n v="4345316"/>
    <n v="1127"/>
    <n v="8"/>
    <n v="5.8029994724545933E-3"/>
    <n v="154"/>
    <n v="123"/>
    <x v="0"/>
    <n v="840"/>
    <n v="67"/>
    <n v="3"/>
  </r>
  <r>
    <x v="337"/>
    <x v="0"/>
    <x v="0"/>
    <d v="2015-02-27T00:00:00"/>
    <x v="17"/>
    <n v="34515"/>
    <d v="2024-01-07T00:00:00"/>
    <x v="2"/>
    <n v="46"/>
    <n v="49"/>
    <n v="10"/>
    <x v="333"/>
    <n v="42815"/>
    <n v="146"/>
    <n v="1460"/>
    <n v="4380451"/>
    <n v="2169007"/>
    <n v="773502"/>
    <n v="732296"/>
    <n v="5110"/>
    <n v="8"/>
    <n v="1.6881453010776998E-2"/>
    <n v="448"/>
    <n v="358"/>
    <x v="0"/>
    <n v="561"/>
    <n v="150"/>
    <n v="3"/>
  </r>
  <r>
    <x v="338"/>
    <x v="3"/>
    <x v="2"/>
    <d v="2011-02-28T00:00:00"/>
    <x v="4"/>
    <n v="50830"/>
    <d v="2023-12-23T00:00:00"/>
    <x v="0"/>
    <n v="60"/>
    <n v="64"/>
    <n v="15"/>
    <x v="334"/>
    <n v="36059"/>
    <n v="179"/>
    <n v="2684"/>
    <n v="8050897"/>
    <n v="2351622"/>
    <n v="492796"/>
    <n v="10895315"/>
    <n v="8587"/>
    <n v="7"/>
    <n v="2.1026452633958852E-2"/>
    <n v="558"/>
    <n v="391"/>
    <x v="0"/>
    <n v="501"/>
    <n v="165"/>
    <n v="5"/>
  </r>
  <r>
    <x v="339"/>
    <x v="1"/>
    <x v="1"/>
    <d v="2009-02-28T00:00:00"/>
    <x v="0"/>
    <n v="47250"/>
    <d v="2024-02-04T00:00:00"/>
    <x v="2"/>
    <n v="19"/>
    <n v="21"/>
    <n v="15"/>
    <x v="335"/>
    <n v="30130"/>
    <n v="238"/>
    <n v="3573"/>
    <n v="17863748"/>
    <n v="847955"/>
    <n v="194325"/>
    <n v="18906029"/>
    <n v="5716"/>
    <n v="2"/>
    <n v="2.0498907227372069E-2"/>
    <n v="544"/>
    <n v="109"/>
    <x v="2"/>
    <n v="503"/>
    <n v="161"/>
    <n v="4"/>
  </r>
  <r>
    <x v="340"/>
    <x v="3"/>
    <x v="1"/>
    <d v="2020-02-26T00:00:00"/>
    <x v="8"/>
    <n v="18120"/>
    <d v="2024-01-01T00:00:00"/>
    <x v="0"/>
    <n v="19"/>
    <n v="55"/>
    <n v="2"/>
    <x v="336"/>
    <n v="78136"/>
    <n v="141"/>
    <n v="283"/>
    <n v="1412782"/>
    <n v="890201"/>
    <n v="358017"/>
    <n v="266100"/>
    <n v="1045"/>
    <n v="6"/>
    <n v="1.1756726203933981E-2"/>
    <n v="312"/>
    <n v="187"/>
    <x v="2"/>
    <n v="671"/>
    <n v="128"/>
    <n v="3"/>
  </r>
  <r>
    <x v="341"/>
    <x v="3"/>
    <x v="2"/>
    <d v="2010-02-28T00:00:00"/>
    <x v="2"/>
    <n v="43176"/>
    <d v="2024-02-08T00:00:00"/>
    <x v="1"/>
    <n v="53"/>
    <n v="17"/>
    <n v="12"/>
    <x v="337"/>
    <n v="34145"/>
    <n v="181"/>
    <n v="2174"/>
    <n v="6522115"/>
    <n v="2584934"/>
    <n v="408411"/>
    <n v="9515459"/>
    <n v="5000"/>
    <n v="8"/>
    <n v="1.9368452784686109E-2"/>
    <n v="514"/>
    <n v="412"/>
    <x v="0"/>
    <n v="521"/>
    <n v="149"/>
    <n v="3"/>
  </r>
  <r>
    <x v="342"/>
    <x v="3"/>
    <x v="3"/>
    <d v="2013-02-27T00:00:00"/>
    <x v="16"/>
    <n v="54648"/>
    <d v="2024-02-15T00:00:00"/>
    <x v="2"/>
    <n v="26"/>
    <n v="10"/>
    <n v="10"/>
    <x v="338"/>
    <n v="55699"/>
    <n v="86"/>
    <n v="861"/>
    <n v="4305581"/>
    <n v="590458"/>
    <n v="647898"/>
    <n v="5543937"/>
    <n v="1291"/>
    <n v="6"/>
    <n v="1.3263998794181928E-2"/>
    <n v="352"/>
    <n v="211"/>
    <x v="2"/>
    <n v="705"/>
    <n v="118"/>
    <n v="1"/>
  </r>
  <r>
    <x v="343"/>
    <x v="3"/>
    <x v="0"/>
    <d v="2005-03-01T00:00:00"/>
    <x v="10"/>
    <n v="83733"/>
    <d v="2023-10-17T00:00:00"/>
    <x v="0"/>
    <n v="89"/>
    <n v="131"/>
    <n v="32"/>
    <x v="339"/>
    <n v="27098"/>
    <n v="213"/>
    <n v="6831"/>
    <n v="20492295"/>
    <n v="2418332"/>
    <n v="734811"/>
    <n v="23645439"/>
    <n v="29372"/>
    <n v="9"/>
    <n v="3.6249905795463111E-2"/>
    <n v="962"/>
    <n v="866"/>
    <x v="0"/>
    <n v="90"/>
    <n v="291"/>
    <n v="5"/>
  </r>
  <r>
    <x v="344"/>
    <x v="1"/>
    <x v="1"/>
    <d v="2008-02-29T00:00:00"/>
    <x v="14"/>
    <n v="67536"/>
    <d v="2023-11-04T00:00:00"/>
    <x v="2"/>
    <n v="57"/>
    <n v="113"/>
    <n v="40"/>
    <x v="340"/>
    <n v="17611"/>
    <n v="120"/>
    <n v="4804"/>
    <n v="14410999"/>
    <n v="214748"/>
    <n v="524041"/>
    <n v="17082521"/>
    <n v="5284"/>
    <n v="10"/>
    <n v="2.8675861029467179E-2"/>
    <n v="761"/>
    <n v="761"/>
    <x v="0"/>
    <n v="320"/>
    <n v="233"/>
    <n v="2"/>
  </r>
  <r>
    <x v="345"/>
    <x v="0"/>
    <x v="2"/>
    <d v="2007-03-01T00:00:00"/>
    <x v="1"/>
    <n v="65212"/>
    <d v="2023-12-16T00:00:00"/>
    <x v="1"/>
    <n v="35"/>
    <n v="71"/>
    <n v="18"/>
    <x v="341"/>
    <n v="37437"/>
    <n v="291"/>
    <n v="5236"/>
    <n v="26181242"/>
    <n v="4437642"/>
    <n v="91365"/>
    <n v="31532535"/>
    <n v="14661"/>
    <n v="9"/>
    <n v="2.5623634034215088E-2"/>
    <n v="680"/>
    <n v="612"/>
    <x v="2"/>
    <n v="410"/>
    <n v="196"/>
    <n v="4"/>
  </r>
  <r>
    <x v="346"/>
    <x v="0"/>
    <x v="3"/>
    <d v="2007-03-01T00:00:00"/>
    <x v="1"/>
    <n v="64549"/>
    <d v="2024-02-02T00:00:00"/>
    <x v="1"/>
    <n v="79"/>
    <n v="23"/>
    <n v="32"/>
    <x v="342"/>
    <n v="21357"/>
    <n v="283"/>
    <n v="9062"/>
    <n v="27186751"/>
    <n v="426068"/>
    <n v="76085"/>
    <n v="27688904"/>
    <n v="37155"/>
    <n v="1"/>
    <n v="2.2835179742256385E-2"/>
    <n v="606"/>
    <n v="61"/>
    <x v="0"/>
    <n v="453"/>
    <n v="175"/>
    <n v="5"/>
  </r>
  <r>
    <x v="347"/>
    <x v="0"/>
    <x v="3"/>
    <d v="2006-03-01T00:00:00"/>
    <x v="3"/>
    <n v="88254"/>
    <d v="2023-11-25T00:00:00"/>
    <x v="0"/>
    <n v="41"/>
    <n v="92"/>
    <n v="176"/>
    <x v="343"/>
    <n v="5000"/>
    <n v="301"/>
    <n v="52968"/>
    <n v="264840856"/>
    <n v="1972672"/>
    <n v="57474"/>
    <n v="267388268"/>
    <n v="95342"/>
    <n v="6"/>
    <n v="3.2368678875574645E-2"/>
    <n v="859"/>
    <n v="516"/>
    <x v="2"/>
    <n v="171"/>
    <n v="263"/>
    <n v="2"/>
  </r>
  <r>
    <x v="348"/>
    <x v="4"/>
    <x v="0"/>
    <d v="2010-02-28T00:00:00"/>
    <x v="2"/>
    <n v="59122"/>
    <d v="2024-02-20T00:00:00"/>
    <x v="0"/>
    <n v="17"/>
    <n v="5"/>
    <n v="15"/>
    <x v="344"/>
    <n v="38888"/>
    <n v="161"/>
    <n v="2409"/>
    <n v="12046451"/>
    <n v="1066267"/>
    <n v="793051"/>
    <n v="1390577"/>
    <n v="8191"/>
    <n v="6"/>
    <n v="1.6956816640289397E-2"/>
    <n v="450"/>
    <n v="270"/>
    <x v="2"/>
    <n v="608"/>
    <n v="128"/>
    <n v="4"/>
  </r>
  <r>
    <x v="349"/>
    <x v="3"/>
    <x v="2"/>
    <d v="2012-02-28T00:00:00"/>
    <x v="7"/>
    <n v="43404"/>
    <d v="2023-11-15T00:00:00"/>
    <x v="2"/>
    <n v="86"/>
    <n v="102"/>
    <n v="9"/>
    <x v="345"/>
    <n v="54518"/>
    <n v="221"/>
    <n v="1989"/>
    <n v="5967688"/>
    <n v="221624"/>
    <n v="134995"/>
    <n v="6324306"/>
    <n v="9548"/>
    <n v="1"/>
    <n v="2.3701861481648955E-2"/>
    <n v="629"/>
    <n v="63"/>
    <x v="0"/>
    <n v="421"/>
    <n v="189"/>
    <n v="4"/>
  </r>
  <r>
    <x v="350"/>
    <x v="2"/>
    <x v="3"/>
    <d v="2006-03-01T00:00:00"/>
    <x v="3"/>
    <n v="81162"/>
    <d v="2024-01-22T00:00:00"/>
    <x v="2"/>
    <n v="33"/>
    <n v="34"/>
    <n v="71"/>
    <x v="346"/>
    <n v="11477"/>
    <n v="136"/>
    <n v="9669"/>
    <n v="48345564"/>
    <n v="153295"/>
    <n v="78973"/>
    <n v="48577832"/>
    <n v="25139"/>
    <n v="1"/>
    <n v="2.6867133921169642E-2"/>
    <n v="713"/>
    <n v="71"/>
    <x v="2"/>
    <n v="318"/>
    <n v="223"/>
    <n v="5"/>
  </r>
  <r>
    <x v="351"/>
    <x v="0"/>
    <x v="3"/>
    <d v="2005-03-01T00:00:00"/>
    <x v="10"/>
    <n v="63156"/>
    <d v="2023-11-26T00:00:00"/>
    <x v="1"/>
    <n v="53"/>
    <n v="91"/>
    <n v="51"/>
    <x v="347"/>
    <n v="12365"/>
    <n v="306"/>
    <n v="15584"/>
    <n v="46752202"/>
    <n v="3530911"/>
    <n v="642626"/>
    <n v="50925739"/>
    <n v="68569"/>
    <n v="8"/>
    <n v="3.1388951691913483E-2"/>
    <n v="833"/>
    <n v="667"/>
    <x v="0"/>
    <n v="238"/>
    <n v="244"/>
    <n v="3"/>
  </r>
  <r>
    <x v="352"/>
    <x v="0"/>
    <x v="0"/>
    <d v="2016-02-27T00:00:00"/>
    <x v="18"/>
    <n v="27680"/>
    <d v="2024-02-12T00:00:00"/>
    <x v="2"/>
    <n v="28"/>
    <n v="13"/>
    <n v="10"/>
    <x v="348"/>
    <n v="26286"/>
    <n v="278"/>
    <n v="2784"/>
    <n v="13922378"/>
    <n v="1886067"/>
    <n v="506498"/>
    <n v="16314944"/>
    <n v="3341"/>
    <n v="4"/>
    <n v="1.2246589795764564E-2"/>
    <n v="325"/>
    <n v="130"/>
    <x v="2"/>
    <n v="679"/>
    <n v="109"/>
    <n v="2"/>
  </r>
  <r>
    <x v="353"/>
    <x v="4"/>
    <x v="1"/>
    <d v="2012-02-28T00:00:00"/>
    <x v="7"/>
    <n v="44724"/>
    <d v="2024-01-17T00:00:00"/>
    <x v="1"/>
    <n v="21"/>
    <n v="39"/>
    <n v="16"/>
    <x v="349"/>
    <n v="27651"/>
    <n v="205"/>
    <n v="3283"/>
    <n v="16414104"/>
    <n v="287542"/>
    <n v="854615"/>
    <n v="20144139"/>
    <n v="14444"/>
    <n v="8"/>
    <n v="1.7597407491144773E-2"/>
    <n v="467"/>
    <n v="373"/>
    <x v="2"/>
    <n v="587"/>
    <n v="133"/>
    <n v="2"/>
  </r>
  <r>
    <x v="354"/>
    <x v="4"/>
    <x v="1"/>
    <d v="2019-02-26T00:00:00"/>
    <x v="5"/>
    <n v="18645"/>
    <d v="2023-12-31T00:00:00"/>
    <x v="0"/>
    <n v="51"/>
    <n v="56"/>
    <n v="4"/>
    <x v="350"/>
    <n v="70045"/>
    <n v="110"/>
    <n v="441"/>
    <n v="1322615"/>
    <n v="1092794"/>
    <n v="331632"/>
    <n v="2747041"/>
    <n v="1102"/>
    <n v="6"/>
    <n v="1.0475544502223226E-2"/>
    <n v="278"/>
    <n v="167"/>
    <x v="0"/>
    <n v="754"/>
    <n v="82"/>
    <n v="1"/>
  </r>
  <r>
    <x v="355"/>
    <x v="3"/>
    <x v="1"/>
    <d v="2017-02-26T00:00:00"/>
    <x v="6"/>
    <n v="32018"/>
    <d v="2023-12-17T00:00:00"/>
    <x v="1"/>
    <n v="25"/>
    <n v="70"/>
    <n v="6"/>
    <x v="351"/>
    <n v="65733"/>
    <n v="226"/>
    <n v="1354"/>
    <n v="677079"/>
    <n v="742037"/>
    <n v="266865"/>
    <n v="7779692"/>
    <n v="6229"/>
    <n v="2"/>
    <n v="1.1945135277714975E-2"/>
    <n v="317"/>
    <n v="63"/>
    <x v="2"/>
    <n v="764"/>
    <n v="79"/>
    <n v="4"/>
  </r>
  <r>
    <x v="356"/>
    <x v="3"/>
    <x v="1"/>
    <d v="2023-02-25T00:00:00"/>
    <x v="9"/>
    <n v="4813"/>
    <d v="2024-02-07T00:00:00"/>
    <x v="0"/>
    <n v="19"/>
    <n v="18"/>
    <n v="2"/>
    <x v="352"/>
    <n v="93475"/>
    <n v="245"/>
    <n v="490"/>
    <n v="2447909"/>
    <n v="2716015"/>
    <n v="69198"/>
    <n v="5855904"/>
    <n v="538"/>
    <n v="7"/>
    <n v="4.860954103549627E-3"/>
    <n v="129"/>
    <n v="91"/>
    <x v="2"/>
    <n v="839"/>
    <n v="56"/>
    <n v="1"/>
  </r>
  <r>
    <x v="357"/>
    <x v="1"/>
    <x v="0"/>
    <d v="2008-02-29T00:00:00"/>
    <x v="14"/>
    <n v="77600"/>
    <d v="2024-01-03T00:00:00"/>
    <x v="2"/>
    <n v="42"/>
    <n v="53"/>
    <n v="34"/>
    <x v="353"/>
    <n v="22622"/>
    <n v="169"/>
    <n v="5762"/>
    <n v="28808803"/>
    <n v="1920927"/>
    <n v="886696"/>
    <n v="31616427"/>
    <n v="21318"/>
    <n v="10"/>
    <n v="2.4304770517748136E-2"/>
    <n v="645"/>
    <n v="645"/>
    <x v="2"/>
    <n v="414"/>
    <n v="203"/>
    <n v="2"/>
  </r>
  <r>
    <x v="358"/>
    <x v="2"/>
    <x v="0"/>
    <d v="2009-02-28T00:00:00"/>
    <x v="0"/>
    <n v="48345"/>
    <d v="2023-12-23T00:00:00"/>
    <x v="1"/>
    <n v="75"/>
    <n v="64"/>
    <n v="11"/>
    <x v="354"/>
    <n v="47245"/>
    <n v="300"/>
    <n v="3297"/>
    <n v="9891681"/>
    <n v="366595"/>
    <n v="9079"/>
    <n v="10349065"/>
    <n v="15496"/>
    <n v="1"/>
    <n v="2.4191725073479539E-2"/>
    <n v="642"/>
    <n v="64"/>
    <x v="0"/>
    <n v="411"/>
    <n v="184"/>
    <n v="2"/>
  </r>
  <r>
    <x v="359"/>
    <x v="2"/>
    <x v="2"/>
    <d v="2020-02-26T00:00:00"/>
    <x v="8"/>
    <n v="19976"/>
    <d v="2023-12-24T00:00:00"/>
    <x v="2"/>
    <n v="45"/>
    <n v="63"/>
    <n v="4"/>
    <x v="355"/>
    <n v="68987"/>
    <n v="256"/>
    <n v="1025"/>
    <n v="3073754"/>
    <n v="2397408"/>
    <n v="776064"/>
    <n v="6247226"/>
    <n v="2766"/>
    <n v="9"/>
    <n v="9.910317280880248E-3"/>
    <n v="263"/>
    <n v="237"/>
    <x v="0"/>
    <n v="766"/>
    <n v="86"/>
    <n v="3"/>
  </r>
  <r>
    <x v="360"/>
    <x v="0"/>
    <x v="0"/>
    <d v="2014-02-27T00:00:00"/>
    <x v="12"/>
    <n v="35800"/>
    <d v="2023-12-27T00:00:00"/>
    <x v="0"/>
    <n v="16"/>
    <n v="60"/>
    <n v="17"/>
    <x v="356"/>
    <n v="20450"/>
    <n v="144"/>
    <n v="2455"/>
    <n v="12274919"/>
    <n v="195718"/>
    <n v="118251"/>
    <n v="12588888"/>
    <n v="8592"/>
    <n v="1"/>
    <n v="1.7182907528826587E-2"/>
    <n v="456"/>
    <n v="46"/>
    <x v="2"/>
    <n v="590"/>
    <n v="140"/>
    <n v="3"/>
  </r>
  <r>
    <x v="361"/>
    <x v="0"/>
    <x v="3"/>
    <d v="2016-02-27T00:00:00"/>
    <x v="18"/>
    <n v="34272"/>
    <d v="2024-02-24T00:00:00"/>
    <x v="1"/>
    <n v="105"/>
    <n v="1"/>
    <n v="15"/>
    <x v="357"/>
    <n v="26101"/>
    <n v="274"/>
    <n v="4110"/>
    <n v="4110219"/>
    <n v="3204698"/>
    <n v="924882"/>
    <n v="8239799"/>
    <n v="19318"/>
    <n v="7"/>
    <n v="9.3450900595372678E-3"/>
    <n v="248"/>
    <n v="174"/>
    <x v="1"/>
    <n v="788"/>
    <n v="70"/>
    <n v="3"/>
  </r>
  <r>
    <x v="362"/>
    <x v="3"/>
    <x v="2"/>
    <d v="2016-02-27T00:00:00"/>
    <x v="18"/>
    <n v="30200"/>
    <d v="2023-12-23T00:00:00"/>
    <x v="0"/>
    <n v="51"/>
    <n v="64"/>
    <n v="5"/>
    <x v="358"/>
    <n v="70948"/>
    <n v="156"/>
    <n v="782"/>
    <n v="2345545"/>
    <n v="1535891"/>
    <n v="1130982"/>
    <n v="5012419"/>
    <n v="2971"/>
    <n v="9"/>
    <n v="1.462054412540508E-2"/>
    <n v="388"/>
    <n v="349"/>
    <x v="0"/>
    <n v="660"/>
    <n v="121"/>
    <n v="5"/>
  </r>
  <r>
    <x v="363"/>
    <x v="0"/>
    <x v="1"/>
    <d v="2011-02-28T00:00:00"/>
    <x v="4"/>
    <n v="50505"/>
    <d v="2024-02-02T00:00:00"/>
    <x v="1"/>
    <n v="51"/>
    <n v="23"/>
    <n v="11"/>
    <x v="359"/>
    <n v="44558"/>
    <n v="201"/>
    <n v="2207"/>
    <n v="6619732"/>
    <n v="1624379"/>
    <n v="657808"/>
    <n v="8901919"/>
    <n v="7281"/>
    <n v="6"/>
    <n v="1.7295952973095184E-2"/>
    <n v="459"/>
    <n v="276"/>
    <x v="0"/>
    <n v="598"/>
    <n v="134"/>
    <n v="5"/>
  </r>
  <r>
    <x v="364"/>
    <x v="1"/>
    <x v="3"/>
    <d v="2005-03-01T00:00:00"/>
    <x v="10"/>
    <n v="91960"/>
    <d v="2023-12-15T00:00:00"/>
    <x v="2"/>
    <n v="72"/>
    <n v="72"/>
    <n v="183"/>
    <x v="191"/>
    <n v="5000"/>
    <n v="268"/>
    <n v="48980"/>
    <n v="146939793"/>
    <n v="867051"/>
    <n v="115482"/>
    <n v="147922326"/>
    <n v="166531"/>
    <n v="2"/>
    <n v="2.8826588288491974E-2"/>
    <n v="765"/>
    <n v="153"/>
    <x v="0"/>
    <n v="320"/>
    <n v="228"/>
    <n v="1"/>
  </r>
  <r>
    <x v="365"/>
    <x v="1"/>
    <x v="2"/>
    <d v="2018-02-26T00:00:00"/>
    <x v="13"/>
    <n v="21816"/>
    <d v="2023-12-29T00:00:00"/>
    <x v="0"/>
    <n v="46"/>
    <n v="58"/>
    <n v="4"/>
    <x v="360"/>
    <n v="65540"/>
    <n v="198"/>
    <n v="792"/>
    <n v="2376276"/>
    <n v="1040937"/>
    <n v="583188"/>
    <n v="4000401"/>
    <n v="3089"/>
    <n v="4"/>
    <n v="1.1907453462958776E-2"/>
    <n v="316"/>
    <n v="126"/>
    <x v="0"/>
    <n v="720"/>
    <n v="105"/>
    <n v="4"/>
  </r>
  <r>
    <x v="366"/>
    <x v="3"/>
    <x v="2"/>
    <d v="2021-02-25T00:00:00"/>
    <x v="11"/>
    <n v="9135"/>
    <d v="2023-12-01T00:00:00"/>
    <x v="1"/>
    <n v="68"/>
    <n v="86"/>
    <n v="3"/>
    <x v="361"/>
    <n v="53314"/>
    <n v="91"/>
    <n v="272"/>
    <n v="816691"/>
    <n v="1433152"/>
    <n v="728516"/>
    <n v="297836"/>
    <n v="381"/>
    <n v="9"/>
    <n v="1.0400180872710829E-2"/>
    <n v="276"/>
    <n v="248"/>
    <x v="0"/>
    <n v="759"/>
    <n v="92"/>
    <n v="2"/>
  </r>
  <r>
    <x v="367"/>
    <x v="4"/>
    <x v="0"/>
    <d v="2014-02-27T00:00:00"/>
    <x v="12"/>
    <n v="40980"/>
    <d v="2023-08-31T00:00:00"/>
    <x v="2"/>
    <n v="130"/>
    <n v="178"/>
    <n v="9"/>
    <x v="362"/>
    <n v="56151"/>
    <n v="267"/>
    <n v="2404"/>
    <n v="2403715"/>
    <n v="1560745"/>
    <n v="734163"/>
    <n v="4698623"/>
    <n v="10816"/>
    <n v="5"/>
    <n v="2.7846861104830808E-2"/>
    <n v="739"/>
    <n v="369"/>
    <x v="1"/>
    <n v="315"/>
    <n v="233"/>
    <n v="2"/>
  </r>
  <r>
    <x v="368"/>
    <x v="0"/>
    <x v="0"/>
    <d v="2023-02-25T00:00:00"/>
    <x v="9"/>
    <n v="4211"/>
    <d v="2024-01-02T00:00:00"/>
    <x v="1"/>
    <n v="119"/>
    <n v="54"/>
    <n v="0"/>
    <x v="363"/>
    <n v="72062"/>
    <n v="56"/>
    <n v="0"/>
    <n v="0"/>
    <n v="619399"/>
    <n v="626989"/>
    <n v="1246388"/>
    <n v="0"/>
    <n v="6"/>
    <n v="5.1247268068430173E-3"/>
    <n v="136"/>
    <n v="81"/>
    <x v="1"/>
    <n v="889"/>
    <n v="57"/>
    <n v="3"/>
  </r>
  <r>
    <x v="369"/>
    <x v="0"/>
    <x v="1"/>
    <d v="2006-03-01T00:00:00"/>
    <x v="3"/>
    <n v="61794"/>
    <d v="2024-02-03T00:00:00"/>
    <x v="0"/>
    <n v="107"/>
    <n v="22"/>
    <n v="125"/>
    <x v="364"/>
    <n v="5000"/>
    <n v="169"/>
    <n v="21068"/>
    <n v="21067788"/>
    <n v="1912255"/>
    <n v="641698"/>
    <n v="23621741"/>
    <n v="37922"/>
    <n v="6"/>
    <n v="2.1177179892983646E-2"/>
    <n v="562"/>
    <n v="337"/>
    <x v="1"/>
    <n v="551"/>
    <n v="151"/>
    <n v="2"/>
  </r>
  <r>
    <x v="370"/>
    <x v="3"/>
    <x v="0"/>
    <d v="2022-02-25T00:00:00"/>
    <x v="15"/>
    <n v="9558"/>
    <d v="2023-12-28T00:00:00"/>
    <x v="1"/>
    <n v="103"/>
    <n v="59"/>
    <n v="1"/>
    <x v="365"/>
    <n v="49805"/>
    <n v="219"/>
    <n v="219"/>
    <n v="218561"/>
    <n v="625148"/>
    <n v="187553"/>
    <n v="1031262"/>
    <n v="961"/>
    <n v="2"/>
    <n v="6.5566357675785666E-3"/>
    <n v="174"/>
    <n v="35"/>
    <x v="1"/>
    <n v="859"/>
    <n v="63"/>
    <n v="4"/>
  </r>
  <r>
    <x v="371"/>
    <x v="1"/>
    <x v="0"/>
    <d v="2014-02-27T00:00:00"/>
    <x v="12"/>
    <n v="30310"/>
    <d v="2023-12-18T00:00:00"/>
    <x v="1"/>
    <n v="31"/>
    <n v="69"/>
    <n v="16"/>
    <x v="366"/>
    <n v="18601"/>
    <n v="126"/>
    <n v="2010"/>
    <n v="10049938"/>
    <n v="960879"/>
    <n v="453271"/>
    <n v="11464088"/>
    <n v="4622"/>
    <n v="4"/>
    <n v="1.8878589192855528E-2"/>
    <n v="501"/>
    <n v="200"/>
    <x v="2"/>
    <n v="530"/>
    <n v="153"/>
    <n v="2"/>
  </r>
  <r>
    <x v="372"/>
    <x v="3"/>
    <x v="2"/>
    <d v="2018-02-26T00:00:00"/>
    <x v="13"/>
    <n v="21786"/>
    <d v="2023-11-24T00:00:00"/>
    <x v="0"/>
    <n v="59"/>
    <n v="93"/>
    <n v="5"/>
    <x v="367"/>
    <n v="60723"/>
    <n v="266"/>
    <n v="1328"/>
    <n v="3983352"/>
    <n v="540096"/>
    <n v="281913"/>
    <n v="4805361"/>
    <n v="3850"/>
    <n v="2"/>
    <n v="1.6203180345165422E-2"/>
    <n v="430"/>
    <n v="86"/>
    <x v="0"/>
    <n v="589"/>
    <n v="131"/>
    <n v="2"/>
  </r>
  <r>
    <x v="373"/>
    <x v="2"/>
    <x v="1"/>
    <d v="2018-02-26T00:00:00"/>
    <x v="13"/>
    <n v="20760"/>
    <d v="2023-11-20T00:00:00"/>
    <x v="1"/>
    <n v="167"/>
    <n v="97"/>
    <n v="3"/>
    <x v="368"/>
    <n v="74008"/>
    <n v="189"/>
    <n v="566"/>
    <n v="565916"/>
    <n v="1097621"/>
    <n v="399712"/>
    <n v="2063248"/>
    <n v="2207"/>
    <n v="5"/>
    <n v="1.5600271309066245E-2"/>
    <n v="414"/>
    <n v="207"/>
    <x v="1"/>
    <n v="621"/>
    <n v="143"/>
    <n v="5"/>
  </r>
  <r>
    <x v="374"/>
    <x v="2"/>
    <x v="1"/>
    <d v="2021-02-25T00:00:00"/>
    <x v="11"/>
    <n v="10419"/>
    <d v="2023-10-18T00:00:00"/>
    <x v="0"/>
    <n v="74"/>
    <n v="130"/>
    <n v="1"/>
    <x v="369"/>
    <n v="74912"/>
    <n v="252"/>
    <n v="252"/>
    <n v="755877"/>
    <n v="2017019"/>
    <n v="810565"/>
    <n v="358346"/>
    <n v="1007"/>
    <n v="7"/>
    <n v="1.3979953274549702E-2"/>
    <n v="371"/>
    <n v="260"/>
    <x v="0"/>
    <n v="674"/>
    <n v="103"/>
    <n v="1"/>
  </r>
  <r>
    <x v="375"/>
    <x v="0"/>
    <x v="2"/>
    <d v="2022-02-25T00:00:00"/>
    <x v="15"/>
    <n v="6702"/>
    <d v="2023-12-29T00:00:00"/>
    <x v="0"/>
    <n v="49"/>
    <n v="58"/>
    <n v="3"/>
    <x v="370"/>
    <n v="54801"/>
    <n v="109"/>
    <n v="328"/>
    <n v="985208"/>
    <n v="807068"/>
    <n v="658028"/>
    <n v="2450304"/>
    <n v="492"/>
    <n v="5"/>
    <n v="1.0287135428442234E-2"/>
    <n v="273"/>
    <n v="136"/>
    <x v="0"/>
    <n v="692"/>
    <n v="122"/>
    <n v="3"/>
  </r>
  <r>
    <x v="376"/>
    <x v="4"/>
    <x v="1"/>
    <d v="2007-03-01T00:00:00"/>
    <x v="1"/>
    <n v="64753"/>
    <d v="2023-12-21T00:00:00"/>
    <x v="2"/>
    <n v="18"/>
    <n v="66"/>
    <n v="130"/>
    <x v="371"/>
    <n v="5000"/>
    <n v="297"/>
    <n v="38633"/>
    <n v="19316540"/>
    <n v="784558"/>
    <n v="201209"/>
    <n v="194151167"/>
    <n v="69539"/>
    <n v="2"/>
    <n v="2.7922224734343207E-2"/>
    <n v="741"/>
    <n v="148"/>
    <x v="2"/>
    <n v="300"/>
    <n v="233"/>
    <n v="3"/>
  </r>
  <r>
    <x v="377"/>
    <x v="4"/>
    <x v="1"/>
    <d v="2016-02-27T00:00:00"/>
    <x v="18"/>
    <n v="26240"/>
    <d v="2023-12-08T00:00:00"/>
    <x v="2"/>
    <n v="55"/>
    <n v="79"/>
    <n v="4"/>
    <x v="372"/>
    <n v="68641"/>
    <n v="160"/>
    <n v="641"/>
    <n v="1922243"/>
    <n v="559507"/>
    <n v="129103"/>
    <n v="2610853"/>
    <n v="2947"/>
    <n v="2"/>
    <n v="1.4432135051624086E-2"/>
    <n v="383"/>
    <n v="77"/>
    <x v="0"/>
    <n v="694"/>
    <n v="116"/>
    <n v="2"/>
  </r>
  <r>
    <x v="378"/>
    <x v="4"/>
    <x v="0"/>
    <d v="2009-02-28T00:00:00"/>
    <x v="0"/>
    <n v="52905"/>
    <d v="2023-11-21T00:00:00"/>
    <x v="1"/>
    <n v="40"/>
    <n v="96"/>
    <n v="14"/>
    <x v="373"/>
    <n v="39996"/>
    <n v="286"/>
    <n v="4000"/>
    <n v="20001979"/>
    <n v="425156"/>
    <n v="70426"/>
    <n v="20497561"/>
    <n v="15601"/>
    <n v="1"/>
    <n v="2.7432361142512622E-2"/>
    <n v="728"/>
    <n v="73"/>
    <x v="2"/>
    <n v="321"/>
    <n v="220"/>
    <n v="3"/>
  </r>
  <r>
    <x v="379"/>
    <x v="2"/>
    <x v="1"/>
    <d v="2011-02-28T00:00:00"/>
    <x v="4"/>
    <n v="46150"/>
    <d v="2024-01-18T00:00:00"/>
    <x v="0"/>
    <n v="45"/>
    <n v="38"/>
    <n v="24"/>
    <x v="374"/>
    <n v="19763"/>
    <n v="284"/>
    <n v="6816"/>
    <n v="20446533"/>
    <n v="4238018"/>
    <n v="692316"/>
    <n v="25376867"/>
    <n v="25898"/>
    <n v="10"/>
    <n v="1.9443816414198508E-2"/>
    <n v="516"/>
    <n v="516"/>
    <x v="0"/>
    <n v="529"/>
    <n v="161"/>
    <n v="2"/>
  </r>
  <r>
    <x v="380"/>
    <x v="2"/>
    <x v="3"/>
    <d v="2010-02-28T00:00:00"/>
    <x v="2"/>
    <n v="44086"/>
    <d v="2023-11-18T00:00:00"/>
    <x v="0"/>
    <n v="70"/>
    <n v="99"/>
    <n v="10"/>
    <x v="375"/>
    <n v="46380"/>
    <n v="227"/>
    <n v="2270"/>
    <n v="6811497"/>
    <n v="2493969"/>
    <n v="598109"/>
    <n v="9903575"/>
    <n v="2497"/>
    <n v="9"/>
    <n v="2.6829452106413444E-2"/>
    <n v="712"/>
    <n v="641"/>
    <x v="0"/>
    <n v="328"/>
    <n v="226"/>
    <n v="2"/>
  </r>
  <r>
    <x v="381"/>
    <x v="3"/>
    <x v="0"/>
    <d v="2022-02-25T00:00:00"/>
    <x v="15"/>
    <n v="8148"/>
    <d v="2024-02-22T00:00:00"/>
    <x v="2"/>
    <n v="17"/>
    <n v="3"/>
    <n v="3"/>
    <x v="217"/>
    <n v="70101"/>
    <n v="109"/>
    <n v="327"/>
    <n v="1633894"/>
    <n v="214131"/>
    <n v="67478"/>
    <n v="1915504"/>
    <n v="457"/>
    <n v="1"/>
    <n v="2.6000452181777073E-3"/>
    <n v="69"/>
    <n v="7"/>
    <x v="2"/>
    <n v="940"/>
    <n v="26"/>
    <n v="3"/>
  </r>
  <r>
    <x v="382"/>
    <x v="4"/>
    <x v="2"/>
    <d v="2020-02-26T00:00:00"/>
    <x v="8"/>
    <n v="15856"/>
    <d v="2023-12-24T00:00:00"/>
    <x v="1"/>
    <n v="42"/>
    <n v="63"/>
    <n v="3"/>
    <x v="376"/>
    <n v="66642"/>
    <n v="259"/>
    <n v="777"/>
    <n v="3886779"/>
    <n v="3320047"/>
    <n v="911127"/>
    <n v="8117953"/>
    <n v="1943"/>
    <n v="10"/>
    <n v="1.1530635315396789E-2"/>
    <n v="306"/>
    <n v="306"/>
    <x v="2"/>
    <n v="695"/>
    <n v="102"/>
    <n v="5"/>
  </r>
  <r>
    <x v="383"/>
    <x v="2"/>
    <x v="0"/>
    <d v="2005-03-01T00:00:00"/>
    <x v="10"/>
    <n v="71611"/>
    <d v="2023-09-12T00:00:00"/>
    <x v="2"/>
    <n v="155"/>
    <n v="166"/>
    <n v="144"/>
    <x v="377"/>
    <n v="5000"/>
    <n v="150"/>
    <n v="21618"/>
    <n v="2161823"/>
    <n v="2206526"/>
    <n v="1259122"/>
    <n v="25083877"/>
    <n v="101605"/>
    <n v="9"/>
    <n v="3.7304996608636669E-2"/>
    <n v="990"/>
    <n v="891"/>
    <x v="1"/>
    <n v="59"/>
    <n v="290"/>
    <n v="1"/>
  </r>
  <r>
    <x v="384"/>
    <x v="1"/>
    <x v="0"/>
    <d v="2023-02-25T00:00:00"/>
    <x v="9"/>
    <n v="4428"/>
    <d v="2023-12-17T00:00:00"/>
    <x v="2"/>
    <n v="41"/>
    <n v="70"/>
    <n v="0"/>
    <x v="378"/>
    <n v="80102"/>
    <n v="177"/>
    <n v="0"/>
    <n v="0"/>
    <n v="3203373"/>
    <n v="717103"/>
    <n v="3920477"/>
    <n v="0"/>
    <n v="10"/>
    <n v="7.1595448036777453E-3"/>
    <n v="190"/>
    <n v="190"/>
    <x v="2"/>
    <n v="825"/>
    <n v="63"/>
    <n v="4"/>
  </r>
  <r>
    <x v="385"/>
    <x v="1"/>
    <x v="0"/>
    <d v="2013-02-27T00:00:00"/>
    <x v="16"/>
    <n v="45012"/>
    <d v="2023-09-19T00:00:00"/>
    <x v="1"/>
    <n v="155"/>
    <n v="159"/>
    <n v="10"/>
    <x v="379"/>
    <n v="47109"/>
    <n v="186"/>
    <n v="1856"/>
    <n v="1855786"/>
    <n v="1694213"/>
    <n v="494561"/>
    <n v="4044561"/>
    <n v="8536"/>
    <n v="9"/>
    <n v="2.5096088627628306E-2"/>
    <n v="666"/>
    <n v="599"/>
    <x v="1"/>
    <n v="430"/>
    <n v="194"/>
    <n v="2"/>
  </r>
  <r>
    <x v="386"/>
    <x v="1"/>
    <x v="3"/>
    <d v="2019-02-26T00:00:00"/>
    <x v="5"/>
    <n v="18455"/>
    <d v="2024-02-05T00:00:00"/>
    <x v="2"/>
    <n v="73"/>
    <n v="20"/>
    <n v="4"/>
    <x v="380"/>
    <n v="48670"/>
    <n v="213"/>
    <n v="853"/>
    <n v="2559993"/>
    <n v="2109763"/>
    <n v="403432"/>
    <n v="5073188"/>
    <n v="1877"/>
    <n v="6"/>
    <n v="7.2725902479463412E-3"/>
    <n v="193"/>
    <n v="116"/>
    <x v="0"/>
    <n v="837"/>
    <n v="58"/>
    <n v="1"/>
  </r>
  <r>
    <x v="387"/>
    <x v="4"/>
    <x v="1"/>
    <d v="2008-02-29T00:00:00"/>
    <x v="14"/>
    <n v="62720"/>
    <d v="2023-12-11T00:00:00"/>
    <x v="0"/>
    <n v="124"/>
    <n v="76"/>
    <n v="41"/>
    <x v="381"/>
    <n v="15523"/>
    <n v="107"/>
    <n v="4383"/>
    <n v="4382711"/>
    <n v="1240684"/>
    <n v="423921"/>
    <n v="6047315"/>
    <n v="21475"/>
    <n v="6"/>
    <n v="2.5058406812872108E-2"/>
    <n v="665"/>
    <n v="399"/>
    <x v="1"/>
    <n v="419"/>
    <n v="195"/>
    <n v="3"/>
  </r>
  <r>
    <x v="388"/>
    <x v="3"/>
    <x v="1"/>
    <d v="2006-03-01T00:00:00"/>
    <x v="3"/>
    <n v="57798"/>
    <d v="2023-12-10T00:00:00"/>
    <x v="1"/>
    <n v="56"/>
    <n v="77"/>
    <n v="17"/>
    <x v="382"/>
    <n v="38150"/>
    <n v="138"/>
    <n v="2352"/>
    <n v="7056287"/>
    <n v="375247"/>
    <n v="257783"/>
    <n v="7689317"/>
    <n v="10584"/>
    <n v="2"/>
    <n v="2.8638179214710981E-2"/>
    <n v="760"/>
    <n v="152"/>
    <x v="0"/>
    <n v="312"/>
    <n v="227"/>
    <n v="2"/>
  </r>
  <r>
    <x v="389"/>
    <x v="3"/>
    <x v="2"/>
    <d v="2019-02-26T00:00:00"/>
    <x v="5"/>
    <n v="16065"/>
    <d v="2024-02-01T00:00:00"/>
    <x v="0"/>
    <n v="54"/>
    <n v="24"/>
    <n v="4"/>
    <x v="383"/>
    <n v="75286"/>
    <n v="176"/>
    <n v="702"/>
    <n v="2107039"/>
    <n v="2089908"/>
    <n v="881208"/>
    <n v="5078154"/>
    <n v="1615"/>
    <n v="7"/>
    <n v="7.9885447283141158E-3"/>
    <n v="212"/>
    <n v="149"/>
    <x v="0"/>
    <n v="811"/>
    <n v="66"/>
    <n v="3"/>
  </r>
  <r>
    <x v="390"/>
    <x v="3"/>
    <x v="0"/>
    <d v="2007-03-01T00:00:00"/>
    <x v="1"/>
    <n v="73134"/>
    <d v="2023-12-29T00:00:00"/>
    <x v="0"/>
    <n v="61"/>
    <n v="58"/>
    <n v="42"/>
    <x v="384"/>
    <n v="17988"/>
    <n v="291"/>
    <n v="12234"/>
    <n v="3670288"/>
    <n v="3944622"/>
    <n v="858243"/>
    <n v="41505745"/>
    <n v="34256"/>
    <n v="7"/>
    <n v="2.3136634260305978E-2"/>
    <n v="614"/>
    <n v="430"/>
    <x v="0"/>
    <n v="498"/>
    <n v="170"/>
    <n v="2"/>
  </r>
  <r>
    <x v="391"/>
    <x v="4"/>
    <x v="3"/>
    <d v="2021-02-25T00:00:00"/>
    <x v="11"/>
    <n v="13965"/>
    <d v="2024-01-31T00:00:00"/>
    <x v="0"/>
    <n v="64"/>
    <n v="25"/>
    <n v="1"/>
    <x v="385"/>
    <n v="84108"/>
    <n v="206"/>
    <n v="206"/>
    <n v="618763"/>
    <n v="320047"/>
    <n v="85656"/>
    <n v="1024466"/>
    <n v="618"/>
    <n v="1"/>
    <n v="4.8232722887934284E-3"/>
    <n v="128"/>
    <n v="13"/>
    <x v="0"/>
    <n v="903"/>
    <n v="48"/>
    <n v="3"/>
  </r>
  <r>
    <x v="392"/>
    <x v="2"/>
    <x v="2"/>
    <d v="2020-02-26T00:00:00"/>
    <x v="8"/>
    <n v="16028"/>
    <d v="2023-10-14T00:00:00"/>
    <x v="2"/>
    <n v="130"/>
    <n v="134"/>
    <n v="2"/>
    <x v="386"/>
    <n v="70260"/>
    <n v="92"/>
    <n v="185"/>
    <n v="184526"/>
    <n v="717921"/>
    <n v="566831"/>
    <n v="1469278"/>
    <n v="442"/>
    <n v="4"/>
    <n v="1.6919134825533196E-2"/>
    <n v="449"/>
    <n v="180"/>
    <x v="1"/>
    <n v="575"/>
    <n v="151"/>
    <n v="1"/>
  </r>
  <r>
    <x v="393"/>
    <x v="1"/>
    <x v="3"/>
    <d v="2010-02-28T00:00:00"/>
    <x v="2"/>
    <n v="49070"/>
    <d v="2024-01-25T00:00:00"/>
    <x v="2"/>
    <n v="28"/>
    <n v="31"/>
    <n v="16"/>
    <x v="387"/>
    <n v="29544"/>
    <n v="142"/>
    <n v="2265"/>
    <n v="11324914"/>
    <n v="245575"/>
    <n v="821533"/>
    <n v="14602196"/>
    <n v="6115"/>
    <n v="10"/>
    <n v="1.9255407340417516E-2"/>
    <n v="511"/>
    <n v="511"/>
    <x v="2"/>
    <n v="551"/>
    <n v="154"/>
    <n v="5"/>
  </r>
  <r>
    <x v="394"/>
    <x v="2"/>
    <x v="0"/>
    <d v="2015-02-27T00:00:00"/>
    <x v="17"/>
    <n v="31563"/>
    <d v="2024-02-05T00:00:00"/>
    <x v="0"/>
    <n v="52"/>
    <n v="20"/>
    <n v="9"/>
    <x v="388"/>
    <n v="40476"/>
    <n v="285"/>
    <n v="2564"/>
    <n v="7691796"/>
    <n v="317687"/>
    <n v="108813"/>
    <n v="8118296"/>
    <n v="11794"/>
    <n v="1"/>
    <n v="1.3263998794181928E-2"/>
    <n v="352"/>
    <n v="35"/>
    <x v="0"/>
    <n v="671"/>
    <n v="122"/>
    <n v="4"/>
  </r>
  <r>
    <x v="395"/>
    <x v="1"/>
    <x v="2"/>
    <d v="2006-03-01T00:00:00"/>
    <x v="3"/>
    <n v="83556"/>
    <d v="2023-12-03T00:00:00"/>
    <x v="2"/>
    <n v="91"/>
    <n v="84"/>
    <n v="75"/>
    <x v="259"/>
    <n v="11166"/>
    <n v="135"/>
    <n v="10098"/>
    <n v="10098193"/>
    <n v="1833382"/>
    <n v="60840"/>
    <n v="12539976"/>
    <n v="38373"/>
    <n v="10"/>
    <n v="2.916572462129776E-2"/>
    <n v="774"/>
    <n v="774"/>
    <x v="1"/>
    <n v="299"/>
    <n v="227"/>
    <n v="3"/>
  </r>
  <r>
    <x v="396"/>
    <x v="4"/>
    <x v="0"/>
    <d v="2006-03-01T00:00:00"/>
    <x v="3"/>
    <n v="61884"/>
    <d v="2023-10-30T00:00:00"/>
    <x v="0"/>
    <n v="103"/>
    <n v="118"/>
    <n v="125"/>
    <x v="389"/>
    <n v="5000"/>
    <n v="269"/>
    <n v="33682"/>
    <n v="33681642"/>
    <n v="2592944"/>
    <n v="996503"/>
    <n v="37271088"/>
    <n v="80835"/>
    <n v="8"/>
    <n v="3.1577360765694479E-2"/>
    <n v="838"/>
    <n v="670"/>
    <x v="1"/>
    <n v="251"/>
    <n v="247"/>
    <n v="4"/>
  </r>
  <r>
    <x v="397"/>
    <x v="4"/>
    <x v="1"/>
    <d v="2012-02-28T00:00:00"/>
    <x v="7"/>
    <n v="54036"/>
    <d v="2023-12-18T00:00:00"/>
    <x v="0"/>
    <n v="102"/>
    <n v="69"/>
    <n v="18"/>
    <x v="390"/>
    <n v="28477"/>
    <n v="205"/>
    <n v="3683"/>
    <n v="3683412"/>
    <n v="1493809"/>
    <n v="38967"/>
    <n v="5566891"/>
    <n v="9576"/>
    <n v="5"/>
    <n v="2.0461225412615872E-2"/>
    <n v="543"/>
    <n v="272"/>
    <x v="1"/>
    <n v="509"/>
    <n v="160"/>
    <n v="2"/>
  </r>
  <r>
    <x v="398"/>
    <x v="4"/>
    <x v="2"/>
    <d v="2022-02-25T00:00:00"/>
    <x v="15"/>
    <n v="9082"/>
    <d v="2024-02-13T00:00:00"/>
    <x v="1"/>
    <n v="47"/>
    <n v="12"/>
    <n v="1"/>
    <x v="391"/>
    <n v="73161"/>
    <n v="56"/>
    <n v="56"/>
    <n v="166779"/>
    <n v="69871"/>
    <n v="59252"/>
    <n v="295902"/>
    <n v="183"/>
    <n v="1"/>
    <n v="2.1101816263471248E-3"/>
    <n v="56"/>
    <n v="6"/>
    <x v="0"/>
    <n v="977"/>
    <n v="14"/>
    <n v="3"/>
  </r>
  <r>
    <x v="399"/>
    <x v="2"/>
    <x v="1"/>
    <d v="2009-02-28T00:00:00"/>
    <x v="0"/>
    <n v="59610"/>
    <d v="2023-12-22T00:00:00"/>
    <x v="0"/>
    <n v="68"/>
    <n v="65"/>
    <n v="119"/>
    <x v="153"/>
    <n v="5000"/>
    <n v="111"/>
    <n v="13204"/>
    <n v="39610903"/>
    <n v="1281727"/>
    <n v="413293"/>
    <n v="41305923"/>
    <n v="50173"/>
    <n v="7"/>
    <n v="2.5096088627628306E-2"/>
    <n v="666"/>
    <n v="466"/>
    <x v="0"/>
    <n v="374"/>
    <n v="216"/>
    <n v="5"/>
  </r>
  <r>
    <x v="400"/>
    <x v="2"/>
    <x v="1"/>
    <d v="2006-03-01T00:00:00"/>
    <x v="3"/>
    <n v="76122"/>
    <d v="2024-02-17T00:00:00"/>
    <x v="0"/>
    <n v="68"/>
    <n v="8"/>
    <n v="152"/>
    <x v="392"/>
    <n v="5000"/>
    <n v="144"/>
    <n v="21850"/>
    <n v="6555038"/>
    <n v="1809704"/>
    <n v="84506"/>
    <n v="68205145"/>
    <n v="80845"/>
    <n v="7"/>
    <n v="2.2684452483231591E-2"/>
    <n v="602"/>
    <n v="421"/>
    <x v="0"/>
    <n v="461"/>
    <n v="171"/>
    <n v="2"/>
  </r>
  <r>
    <x v="401"/>
    <x v="0"/>
    <x v="2"/>
    <d v="2010-02-28T00:00:00"/>
    <x v="2"/>
    <n v="42728"/>
    <d v="2023-11-09T00:00:00"/>
    <x v="1"/>
    <n v="93"/>
    <n v="108"/>
    <n v="38"/>
    <x v="393"/>
    <n v="11507"/>
    <n v="91"/>
    <n v="3453"/>
    <n v="3453105"/>
    <n v="1494116"/>
    <n v="1150724"/>
    <n v="6097945"/>
    <n v="4143"/>
    <n v="10"/>
    <n v="2.5585952219458891E-2"/>
    <n v="679"/>
    <n v="679"/>
    <x v="1"/>
    <n v="398"/>
    <n v="207"/>
    <n v="2"/>
  </r>
  <r>
    <x v="402"/>
    <x v="1"/>
    <x v="2"/>
    <d v="2010-02-28T00:00:00"/>
    <x v="2"/>
    <n v="60382"/>
    <d v="2024-01-08T00:00:00"/>
    <x v="2"/>
    <n v="53"/>
    <n v="48"/>
    <n v="120"/>
    <x v="394"/>
    <n v="5000"/>
    <n v="110"/>
    <n v="13214"/>
    <n v="3964096"/>
    <n v="1275611"/>
    <n v="744973"/>
    <n v="41661544"/>
    <n v="25105"/>
    <n v="9"/>
    <n v="2.2684452483231591E-2"/>
    <n v="602"/>
    <n v="542"/>
    <x v="0"/>
    <n v="427"/>
    <n v="199"/>
    <n v="3"/>
  </r>
  <r>
    <x v="403"/>
    <x v="0"/>
    <x v="2"/>
    <d v="2005-03-01T00:00:00"/>
    <x v="10"/>
    <n v="91010"/>
    <d v="2023-12-09T00:00:00"/>
    <x v="1"/>
    <n v="41"/>
    <n v="78"/>
    <n v="28"/>
    <x v="395"/>
    <n v="33593"/>
    <n v="302"/>
    <n v="8465"/>
    <n v="42327345"/>
    <n v="1671209"/>
    <n v="300263"/>
    <n v="44298817"/>
    <n v="12698"/>
    <n v="3"/>
    <n v="2.9693270027884543E-2"/>
    <n v="788"/>
    <n v="236"/>
    <x v="2"/>
    <n v="292"/>
    <n v="242"/>
    <n v="5"/>
  </r>
  <r>
    <x v="404"/>
    <x v="4"/>
    <x v="2"/>
    <d v="2016-02-27T00:00:00"/>
    <x v="18"/>
    <n v="33952"/>
    <d v="2023-12-14T00:00:00"/>
    <x v="2"/>
    <n v="16"/>
    <n v="73"/>
    <n v="13"/>
    <x v="396"/>
    <n v="29149"/>
    <n v="116"/>
    <n v="1511"/>
    <n v="7556027"/>
    <n v="209693"/>
    <n v="100889"/>
    <n v="7866608"/>
    <n v="1511"/>
    <n v="1"/>
    <n v="1.5901725827115833E-2"/>
    <n v="422"/>
    <n v="42"/>
    <x v="2"/>
    <n v="618"/>
    <n v="133"/>
    <n v="4"/>
  </r>
  <r>
    <x v="405"/>
    <x v="4"/>
    <x v="1"/>
    <d v="2023-02-25T00:00:00"/>
    <x v="9"/>
    <n v="3509"/>
    <d v="2024-02-08T00:00:00"/>
    <x v="0"/>
    <n v="49"/>
    <n v="17"/>
    <n v="2"/>
    <x v="397"/>
    <n v="88398"/>
    <n v="234"/>
    <n v="469"/>
    <n v="1406247"/>
    <n v="1516162"/>
    <n v="586026"/>
    <n v="3508436"/>
    <n v="1546"/>
    <n v="5"/>
    <n v="3.4667269575702764E-3"/>
    <n v="92"/>
    <n v="46"/>
    <x v="0"/>
    <n v="900"/>
    <n v="53"/>
    <n v="4"/>
  </r>
  <r>
    <x v="406"/>
    <x v="2"/>
    <x v="3"/>
    <d v="2013-02-27T00:00:00"/>
    <x v="16"/>
    <n v="51821"/>
    <d v="2024-01-07T00:00:00"/>
    <x v="0"/>
    <n v="87"/>
    <n v="49"/>
    <n v="22"/>
    <x v="398"/>
    <n v="24409"/>
    <n v="155"/>
    <n v="3401"/>
    <n v="10202876"/>
    <n v="1195538"/>
    <n v="489414"/>
    <n v="11887828"/>
    <n v="10202"/>
    <n v="4"/>
    <n v="1.8878589192855528E-2"/>
    <n v="501"/>
    <n v="200"/>
    <x v="0"/>
    <n v="522"/>
    <n v="155"/>
    <n v="5"/>
  </r>
  <r>
    <x v="407"/>
    <x v="2"/>
    <x v="0"/>
    <d v="2019-02-26T00:00:00"/>
    <x v="5"/>
    <n v="18885"/>
    <d v="2023-12-22T00:00:00"/>
    <x v="1"/>
    <n v="57"/>
    <n v="65"/>
    <n v="5"/>
    <x v="399"/>
    <n v="45444"/>
    <n v="254"/>
    <n v="1271"/>
    <n v="3812458"/>
    <n v="802682"/>
    <n v="16127"/>
    <n v="477641"/>
    <n v="2541"/>
    <n v="3"/>
    <n v="1.3979953274549702E-2"/>
    <n v="371"/>
    <n v="111"/>
    <x v="0"/>
    <n v="616"/>
    <n v="132"/>
    <n v="3"/>
  </r>
  <r>
    <x v="408"/>
    <x v="0"/>
    <x v="2"/>
    <d v="2010-02-28T00:00:00"/>
    <x v="2"/>
    <n v="55972"/>
    <d v="2023-12-31T00:00:00"/>
    <x v="0"/>
    <n v="90"/>
    <n v="56"/>
    <n v="18"/>
    <x v="400"/>
    <n v="30109"/>
    <n v="230"/>
    <n v="4136"/>
    <n v="4136295"/>
    <n v="3005115"/>
    <n v="639892"/>
    <n v="7781301"/>
    <n v="17372"/>
    <n v="7"/>
    <n v="2.4078679629210942E-2"/>
    <n v="639"/>
    <n v="447"/>
    <x v="1"/>
    <n v="378"/>
    <n v="212"/>
    <n v="4"/>
  </r>
  <r>
    <x v="409"/>
    <x v="2"/>
    <x v="0"/>
    <d v="2017-02-26T00:00:00"/>
    <x v="6"/>
    <n v="23765"/>
    <d v="2023-11-11T00:00:00"/>
    <x v="0"/>
    <n v="144"/>
    <n v="106"/>
    <n v="4"/>
    <x v="401"/>
    <n v="67609"/>
    <n v="265"/>
    <n v="1060"/>
    <n v="106042"/>
    <n v="641055"/>
    <n v="269696"/>
    <n v="1971171"/>
    <n v="2757"/>
    <n v="2"/>
    <n v="1.7861180194438164E-2"/>
    <n v="474"/>
    <n v="95"/>
    <x v="1"/>
    <n v="561"/>
    <n v="144"/>
    <n v="5"/>
  </r>
  <r>
    <x v="410"/>
    <x v="2"/>
    <x v="0"/>
    <d v="2006-03-01T00:00:00"/>
    <x v="3"/>
    <n v="59094"/>
    <d v="2023-12-08T00:00:00"/>
    <x v="1"/>
    <n v="29"/>
    <n v="79"/>
    <n v="103"/>
    <x v="3"/>
    <n v="5829"/>
    <n v="243"/>
    <n v="25071"/>
    <n v="125353547"/>
    <n v="3464403"/>
    <n v="1302993"/>
    <n v="130120943"/>
    <n v="35098"/>
    <n v="9"/>
    <n v="2.837440651141759E-2"/>
    <n v="753"/>
    <n v="678"/>
    <x v="2"/>
    <n v="327"/>
    <n v="225"/>
    <n v="5"/>
  </r>
  <r>
    <x v="411"/>
    <x v="1"/>
    <x v="1"/>
    <d v="2013-02-27T00:00:00"/>
    <x v="16"/>
    <n v="53680"/>
    <d v="2023-12-16T00:00:00"/>
    <x v="0"/>
    <n v="83"/>
    <n v="71"/>
    <n v="12"/>
    <x v="402"/>
    <n v="48605"/>
    <n v="134"/>
    <n v="1603"/>
    <n v="4807575"/>
    <n v="1541248"/>
    <n v="859088"/>
    <n v="7207911"/>
    <n v="6730"/>
    <n v="7"/>
    <n v="1.8464089230537342E-2"/>
    <n v="490"/>
    <n v="343"/>
    <x v="0"/>
    <n v="577"/>
    <n v="142"/>
    <n v="2"/>
  </r>
  <r>
    <x v="412"/>
    <x v="3"/>
    <x v="3"/>
    <d v="2012-02-28T00:00:00"/>
    <x v="7"/>
    <n v="58836"/>
    <d v="2023-11-11T00:00:00"/>
    <x v="1"/>
    <n v="71"/>
    <n v="106"/>
    <n v="14"/>
    <x v="403"/>
    <n v="43407"/>
    <n v="275"/>
    <n v="3857"/>
    <n v="11570657"/>
    <n v="3852711"/>
    <n v="566622"/>
    <n v="1598999"/>
    <n v="8099"/>
    <n v="8"/>
    <n v="2.2872861557012587E-2"/>
    <n v="607"/>
    <n v="486"/>
    <x v="0"/>
    <n v="464"/>
    <n v="173"/>
    <n v="5"/>
  </r>
  <r>
    <x v="413"/>
    <x v="3"/>
    <x v="2"/>
    <d v="2015-02-27T00:00:00"/>
    <x v="17"/>
    <n v="44622"/>
    <d v="2023-11-21T00:00:00"/>
    <x v="1"/>
    <n v="56"/>
    <n v="96"/>
    <n v="9"/>
    <x v="404"/>
    <n v="49763"/>
    <n v="176"/>
    <n v="1585"/>
    <n v="4755386"/>
    <n v="1863826"/>
    <n v="762274"/>
    <n v="7381487"/>
    <n v="2219"/>
    <n v="10"/>
    <n v="1.8765543748586931E-2"/>
    <n v="498"/>
    <n v="498"/>
    <x v="0"/>
    <n v="556"/>
    <n v="150"/>
    <n v="4"/>
  </r>
  <r>
    <x v="414"/>
    <x v="2"/>
    <x v="1"/>
    <d v="2016-02-27T00:00:00"/>
    <x v="18"/>
    <n v="39040"/>
    <d v="2023-12-01T00:00:00"/>
    <x v="2"/>
    <n v="179"/>
    <n v="86"/>
    <n v="9"/>
    <x v="405"/>
    <n v="41321"/>
    <n v="85"/>
    <n v="767"/>
    <n v="767189"/>
    <n v="612834"/>
    <n v="386402"/>
    <n v="1766425"/>
    <n v="3298"/>
    <n v="6"/>
    <n v="1.5336498605772854E-2"/>
    <n v="407"/>
    <n v="244"/>
    <x v="1"/>
    <n v="665"/>
    <n v="122"/>
    <n v="3"/>
  </r>
  <r>
    <x v="415"/>
    <x v="4"/>
    <x v="3"/>
    <d v="2016-02-27T00:00:00"/>
    <x v="18"/>
    <n v="25280"/>
    <d v="2023-09-06T00:00:00"/>
    <x v="0"/>
    <n v="143"/>
    <n v="172"/>
    <n v="7"/>
    <x v="406"/>
    <n v="42492"/>
    <n v="155"/>
    <n v="1083"/>
    <n v="1082728"/>
    <n v="1332184"/>
    <n v="829641"/>
    <n v="3244553"/>
    <n v="4222"/>
    <n v="7"/>
    <n v="2.411636144396714E-2"/>
    <n v="640"/>
    <n v="448"/>
    <x v="1"/>
    <n v="420"/>
    <n v="197"/>
    <n v="1"/>
  </r>
  <r>
    <x v="416"/>
    <x v="3"/>
    <x v="2"/>
    <d v="2014-02-27T00:00:00"/>
    <x v="12"/>
    <n v="48900"/>
    <d v="2024-01-11T00:00:00"/>
    <x v="2"/>
    <n v="32"/>
    <n v="45"/>
    <n v="27"/>
    <x v="407"/>
    <n v="18582"/>
    <n v="283"/>
    <n v="7646"/>
    <n v="38227649"/>
    <n v="632633"/>
    <n v="205636"/>
    <n v="39065917"/>
    <n v="22936"/>
    <n v="2"/>
    <n v="1.5374180420529052E-2"/>
    <n v="408"/>
    <n v="82"/>
    <x v="2"/>
    <n v="645"/>
    <n v="124"/>
    <n v="4"/>
  </r>
  <r>
    <x v="417"/>
    <x v="4"/>
    <x v="2"/>
    <d v="2006-03-01T00:00:00"/>
    <x v="3"/>
    <n v="57240"/>
    <d v="2024-01-09T00:00:00"/>
    <x v="0"/>
    <n v="63"/>
    <n v="47"/>
    <n v="15"/>
    <x v="408"/>
    <n v="38173"/>
    <n v="194"/>
    <n v="2916"/>
    <n v="8747729"/>
    <n v="1450293"/>
    <n v="84419"/>
    <n v="11042213"/>
    <n v="2915"/>
    <n v="7"/>
    <n v="2.4945361368603512E-2"/>
    <n v="662"/>
    <n v="463"/>
    <x v="0"/>
    <n v="426"/>
    <n v="184"/>
    <n v="1"/>
  </r>
  <r>
    <x v="418"/>
    <x v="3"/>
    <x v="1"/>
    <d v="2019-02-26T00:00:00"/>
    <x v="5"/>
    <n v="23255"/>
    <d v="2024-02-18T00:00:00"/>
    <x v="2"/>
    <n v="69"/>
    <n v="7"/>
    <n v="4"/>
    <x v="409"/>
    <n v="57101"/>
    <n v="149"/>
    <n v="598"/>
    <n v="1792556"/>
    <n v="1729952"/>
    <n v="953655"/>
    <n v="4476163"/>
    <n v="1314"/>
    <n v="9"/>
    <n v="6.1798176200165804E-3"/>
    <n v="164"/>
    <n v="148"/>
    <x v="0"/>
    <n v="863"/>
    <n v="62"/>
    <n v="4"/>
  </r>
  <r>
    <x v="419"/>
    <x v="4"/>
    <x v="3"/>
    <d v="2019-02-26T00:00:00"/>
    <x v="5"/>
    <n v="24790"/>
    <d v="2024-01-22T00:00:00"/>
    <x v="2"/>
    <n v="101"/>
    <n v="34"/>
    <n v="5"/>
    <x v="410"/>
    <n v="71751"/>
    <n v="96"/>
    <n v="481"/>
    <n v="481192"/>
    <n v="235912"/>
    <n v="14236"/>
    <n v="859464"/>
    <n v="529"/>
    <n v="2"/>
    <n v="9.0059537267314794E-3"/>
    <n v="239"/>
    <n v="48"/>
    <x v="1"/>
    <n v="783"/>
    <n v="74"/>
    <n v="1"/>
  </r>
  <r>
    <x v="420"/>
    <x v="1"/>
    <x v="1"/>
    <d v="2017-02-26T00:00:00"/>
    <x v="6"/>
    <n v="32284"/>
    <d v="2024-01-12T00:00:00"/>
    <x v="2"/>
    <n v="35"/>
    <n v="44"/>
    <n v="6"/>
    <x v="411"/>
    <n v="59336"/>
    <n v="259"/>
    <n v="1553"/>
    <n v="7762874"/>
    <n v="4319562"/>
    <n v="1388272"/>
    <n v="13470707"/>
    <n v="7452"/>
    <n v="10"/>
    <n v="1.2585726128570352E-2"/>
    <n v="334"/>
    <n v="334"/>
    <x v="2"/>
    <n v="691"/>
    <n v="104"/>
    <n v="1"/>
  </r>
  <r>
    <x v="421"/>
    <x v="2"/>
    <x v="2"/>
    <d v="2020-02-26T00:00:00"/>
    <x v="8"/>
    <n v="18884"/>
    <d v="2024-01-19T00:00:00"/>
    <x v="1"/>
    <n v="39"/>
    <n v="37"/>
    <n v="4"/>
    <x v="412"/>
    <n v="51938"/>
    <n v="255"/>
    <n v="1022"/>
    <n v="5108758"/>
    <n v="292332"/>
    <n v="94207"/>
    <n v="5495298"/>
    <n v="4291"/>
    <n v="1"/>
    <n v="8.7798628381942877E-3"/>
    <n v="233"/>
    <n v="23"/>
    <x v="2"/>
    <n v="773"/>
    <n v="86"/>
    <n v="1"/>
  </r>
  <r>
    <x v="422"/>
    <x v="3"/>
    <x v="0"/>
    <d v="2019-02-26T00:00:00"/>
    <x v="5"/>
    <n v="16695"/>
    <d v="2023-07-30T00:00:00"/>
    <x v="1"/>
    <n v="156"/>
    <n v="210"/>
    <n v="2"/>
    <x v="413"/>
    <n v="67956"/>
    <n v="255"/>
    <n v="510"/>
    <n v="510277"/>
    <n v="1510181"/>
    <n v="538468"/>
    <n v="2558927"/>
    <n v="714"/>
    <n v="5"/>
    <n v="2.4606225035797725E-2"/>
    <n v="653"/>
    <n v="327"/>
    <x v="1"/>
    <n v="386"/>
    <n v="197"/>
    <n v="1"/>
  </r>
  <r>
    <x v="423"/>
    <x v="0"/>
    <x v="1"/>
    <d v="2018-02-26T00:00:00"/>
    <x v="13"/>
    <n v="20994"/>
    <d v="2023-09-24T00:00:00"/>
    <x v="2"/>
    <n v="178"/>
    <n v="154"/>
    <n v="5"/>
    <x v="402"/>
    <n v="49133"/>
    <n v="244"/>
    <n v="1219"/>
    <n v="1219384"/>
    <n v="2348025"/>
    <n v="501522"/>
    <n v="4068931"/>
    <n v="3414"/>
    <n v="5"/>
    <n v="1.8652498304318334E-2"/>
    <n v="495"/>
    <n v="247"/>
    <x v="1"/>
    <n v="582"/>
    <n v="140"/>
    <n v="4"/>
  </r>
  <r>
    <x v="424"/>
    <x v="3"/>
    <x v="3"/>
    <d v="2009-02-28T00:00:00"/>
    <x v="0"/>
    <n v="53955"/>
    <d v="2023-09-28T00:00:00"/>
    <x v="0"/>
    <n v="171"/>
    <n v="150"/>
    <n v="11"/>
    <x v="414"/>
    <n v="45378"/>
    <n v="134"/>
    <n v="1474"/>
    <n v="147386"/>
    <n v="703031"/>
    <n v="231695"/>
    <n v="2408586"/>
    <n v="3389"/>
    <n v="3"/>
    <n v="2.9655588213128345E-2"/>
    <n v="787"/>
    <n v="236"/>
    <x v="1"/>
    <n v="313"/>
    <n v="232"/>
    <n v="3"/>
  </r>
  <r>
    <x v="425"/>
    <x v="0"/>
    <x v="1"/>
    <d v="2012-02-28T00:00:00"/>
    <x v="7"/>
    <n v="41712"/>
    <d v="2024-01-07T00:00:00"/>
    <x v="1"/>
    <n v="22"/>
    <n v="49"/>
    <n v="47"/>
    <x v="415"/>
    <n v="9245"/>
    <n v="258"/>
    <n v="12105"/>
    <n v="60527433"/>
    <n v="2617254"/>
    <n v="933173"/>
    <n v="6407786"/>
    <n v="39948"/>
    <n v="9"/>
    <n v="2.0009043635541488E-2"/>
    <n v="531"/>
    <n v="478"/>
    <x v="2"/>
    <n v="496"/>
    <n v="159"/>
    <n v="2"/>
  </r>
  <r>
    <x v="426"/>
    <x v="0"/>
    <x v="2"/>
    <d v="2011-02-28T00:00:00"/>
    <x v="4"/>
    <n v="49452"/>
    <d v="2024-02-03T00:00:00"/>
    <x v="1"/>
    <n v="95"/>
    <n v="22"/>
    <n v="12"/>
    <x v="416"/>
    <n v="46462"/>
    <n v="174"/>
    <n v="2093"/>
    <n v="2092807"/>
    <n v="1902739"/>
    <n v="403007"/>
    <n v="4398553"/>
    <n v="4394"/>
    <n v="6"/>
    <n v="1.8577134674805939E-2"/>
    <n v="493"/>
    <n v="296"/>
    <x v="1"/>
    <n v="540"/>
    <n v="156"/>
    <n v="3"/>
  </r>
  <r>
    <x v="427"/>
    <x v="4"/>
    <x v="1"/>
    <d v="2014-02-27T00:00:00"/>
    <x v="12"/>
    <n v="40090"/>
    <d v="2024-01-20T00:00:00"/>
    <x v="2"/>
    <n v="55"/>
    <n v="36"/>
    <n v="8"/>
    <x v="417"/>
    <n v="47718"/>
    <n v="85"/>
    <n v="682"/>
    <n v="2045928"/>
    <n v="1112323"/>
    <n v="113072"/>
    <n v="4288971"/>
    <n v="818"/>
    <n v="9"/>
    <n v="1.6768407566508402E-2"/>
    <n v="445"/>
    <n v="401"/>
    <x v="0"/>
    <n v="568"/>
    <n v="137"/>
    <n v="5"/>
  </r>
  <r>
    <x v="428"/>
    <x v="4"/>
    <x v="2"/>
    <d v="2018-02-26T00:00:00"/>
    <x v="13"/>
    <n v="26076"/>
    <d v="2024-02-10T00:00:00"/>
    <x v="1"/>
    <n v="164"/>
    <n v="15"/>
    <n v="4"/>
    <x v="418"/>
    <n v="69786"/>
    <n v="140"/>
    <n v="560"/>
    <n v="559695"/>
    <n v="350143"/>
    <n v="164114"/>
    <n v="1073951"/>
    <n v="783"/>
    <n v="2"/>
    <n v="7.7624538397769232E-3"/>
    <n v="206"/>
    <n v="41"/>
    <x v="1"/>
    <n v="831"/>
    <n v="66"/>
    <n v="4"/>
  </r>
  <r>
    <x v="429"/>
    <x v="4"/>
    <x v="0"/>
    <d v="2022-02-25T00:00:00"/>
    <x v="15"/>
    <n v="6750"/>
    <d v="2023-12-02T00:00:00"/>
    <x v="1"/>
    <n v="46"/>
    <n v="85"/>
    <n v="0"/>
    <x v="419"/>
    <n v="87257"/>
    <n v="117"/>
    <n v="0"/>
    <n v="0"/>
    <n v="218805"/>
    <n v="54164"/>
    <n v="272969"/>
    <n v="0"/>
    <n v="1"/>
    <n v="9.0436355414876789E-3"/>
    <n v="240"/>
    <n v="24"/>
    <x v="0"/>
    <n v="791"/>
    <n v="84"/>
    <n v="1"/>
  </r>
  <r>
    <x v="430"/>
    <x v="1"/>
    <x v="1"/>
    <d v="2011-02-28T00:00:00"/>
    <x v="4"/>
    <n v="47619"/>
    <d v="2024-01-18T00:00:00"/>
    <x v="0"/>
    <n v="16"/>
    <n v="38"/>
    <n v="28"/>
    <x v="420"/>
    <n v="17840"/>
    <n v="238"/>
    <n v="6656"/>
    <n v="33279255"/>
    <n v="3669001"/>
    <n v="572736"/>
    <n v="37520992"/>
    <n v="15308"/>
    <n v="10"/>
    <n v="1.8916271007611726E-2"/>
    <n v="502"/>
    <n v="502"/>
    <x v="2"/>
    <n v="552"/>
    <n v="148"/>
    <n v="2"/>
  </r>
  <r>
    <x v="431"/>
    <x v="0"/>
    <x v="2"/>
    <d v="2014-02-27T00:00:00"/>
    <x v="12"/>
    <n v="48850"/>
    <d v="2023-09-18T00:00:00"/>
    <x v="0"/>
    <n v="131"/>
    <n v="160"/>
    <n v="10"/>
    <x v="421"/>
    <n v="47757"/>
    <n v="204"/>
    <n v="2042"/>
    <n v="2042095"/>
    <n v="2092861"/>
    <n v="503914"/>
    <n v="463887"/>
    <n v="7351"/>
    <n v="10"/>
    <n v="2.5096088627628306E-2"/>
    <n v="666"/>
    <n v="666"/>
    <x v="1"/>
    <n v="406"/>
    <n v="191"/>
    <n v="2"/>
  </r>
  <r>
    <x v="432"/>
    <x v="3"/>
    <x v="3"/>
    <d v="2022-02-25T00:00:00"/>
    <x v="15"/>
    <n v="6218"/>
    <d v="2024-01-03T00:00:00"/>
    <x v="2"/>
    <n v="23"/>
    <n v="53"/>
    <n v="2"/>
    <x v="422"/>
    <n v="43423"/>
    <n v="211"/>
    <n v="422"/>
    <n v="2112238"/>
    <n v="2521483"/>
    <n v="520547"/>
    <n v="5154268"/>
    <n v="1056"/>
    <n v="7"/>
    <n v="6.1044539905041823E-3"/>
    <n v="162"/>
    <n v="113"/>
    <x v="2"/>
    <n v="869"/>
    <n v="48"/>
    <n v="1"/>
  </r>
  <r>
    <x v="433"/>
    <x v="1"/>
    <x v="1"/>
    <d v="2023-02-25T00:00:00"/>
    <x v="9"/>
    <n v="3370"/>
    <d v="2023-09-13T00:00:00"/>
    <x v="1"/>
    <n v="172"/>
    <n v="165"/>
    <n v="1"/>
    <x v="423"/>
    <n v="56724"/>
    <n v="99"/>
    <n v="99"/>
    <n v="99219"/>
    <n v="144823"/>
    <n v="7236"/>
    <n v="316403"/>
    <n v="188"/>
    <n v="1"/>
    <n v="1.462054412540508E-2"/>
    <n v="388"/>
    <n v="39"/>
    <x v="1"/>
    <n v="654"/>
    <n v="129"/>
    <n v="2"/>
  </r>
  <r>
    <x v="434"/>
    <x v="0"/>
    <x v="0"/>
    <d v="2020-02-26T00:00:00"/>
    <x v="8"/>
    <n v="18448"/>
    <d v="2023-11-29T00:00:00"/>
    <x v="0"/>
    <n v="32"/>
    <n v="88"/>
    <n v="5"/>
    <x v="424"/>
    <n v="47107"/>
    <n v="228"/>
    <n v="1139"/>
    <n v="5694061"/>
    <n v="3265858"/>
    <n v="1247597"/>
    <n v="10207516"/>
    <n v="5010"/>
    <n v="10"/>
    <n v="1.1794408018690181E-2"/>
    <n v="313"/>
    <n v="313"/>
    <x v="2"/>
    <n v="724"/>
    <n v="110"/>
    <n v="1"/>
  </r>
  <r>
    <x v="435"/>
    <x v="3"/>
    <x v="0"/>
    <d v="2015-02-27T00:00:00"/>
    <x v="17"/>
    <n v="40761"/>
    <d v="2023-12-16T00:00:00"/>
    <x v="2"/>
    <n v="85"/>
    <n v="71"/>
    <n v="6"/>
    <x v="425"/>
    <n v="61612"/>
    <n v="249"/>
    <n v="1495"/>
    <n v="4483979"/>
    <n v="2243964"/>
    <n v="546319"/>
    <n v="7274262"/>
    <n v="2241"/>
    <n v="7"/>
    <n v="1.771045293541337E-2"/>
    <n v="470"/>
    <n v="329"/>
    <x v="0"/>
    <n v="560"/>
    <n v="162"/>
    <n v="2"/>
  </r>
  <r>
    <x v="436"/>
    <x v="1"/>
    <x v="2"/>
    <d v="2022-02-25T00:00:00"/>
    <x v="15"/>
    <n v="6336"/>
    <d v="2024-01-20T00:00:00"/>
    <x v="1"/>
    <n v="58"/>
    <n v="36"/>
    <n v="1"/>
    <x v="426"/>
    <n v="87854"/>
    <n v="93"/>
    <n v="93"/>
    <n v="27959"/>
    <n v="1853943"/>
    <n v="554745"/>
    <n v="2688278"/>
    <n v="251"/>
    <n v="10"/>
    <n v="5.8783631019669906E-3"/>
    <n v="156"/>
    <n v="156"/>
    <x v="0"/>
    <n v="851"/>
    <n v="61"/>
    <n v="5"/>
  </r>
  <r>
    <x v="437"/>
    <x v="3"/>
    <x v="2"/>
    <d v="2023-02-25T00:00:00"/>
    <x v="9"/>
    <n v="4806"/>
    <d v="2024-02-15T00:00:00"/>
    <x v="2"/>
    <n v="64"/>
    <n v="10"/>
    <n v="1"/>
    <x v="427"/>
    <n v="68201"/>
    <n v="215"/>
    <n v="215"/>
    <n v="643841"/>
    <n v="286071"/>
    <n v="62496"/>
    <n v="992407"/>
    <n v="472"/>
    <n v="1"/>
    <n v="1.2058180721983571E-3"/>
    <n v="32"/>
    <n v="3"/>
    <x v="0"/>
    <n v="989"/>
    <n v="19"/>
    <n v="2"/>
  </r>
  <r>
    <x v="438"/>
    <x v="3"/>
    <x v="0"/>
    <d v="2008-02-29T00:00:00"/>
    <x v="14"/>
    <n v="60512"/>
    <d v="2023-11-08T00:00:00"/>
    <x v="2"/>
    <n v="112"/>
    <n v="109"/>
    <n v="37"/>
    <x v="428"/>
    <n v="16339"/>
    <n v="273"/>
    <n v="10118"/>
    <n v="10117572"/>
    <n v="364699"/>
    <n v="81647"/>
    <n v="10563918"/>
    <n v="14164"/>
    <n v="1"/>
    <n v="2.6829452106413444E-2"/>
    <n v="712"/>
    <n v="71"/>
    <x v="1"/>
    <n v="395"/>
    <n v="197"/>
    <n v="1"/>
  </r>
  <r>
    <x v="439"/>
    <x v="3"/>
    <x v="2"/>
    <d v="2008-02-29T00:00:00"/>
    <x v="14"/>
    <n v="63488"/>
    <d v="2024-02-21T00:00:00"/>
    <x v="0"/>
    <n v="45"/>
    <n v="4"/>
    <n v="108"/>
    <x v="429"/>
    <n v="5870"/>
    <n v="256"/>
    <n v="27664"/>
    <n v="82993478"/>
    <n v="354175"/>
    <n v="1026039"/>
    <n v="87561267"/>
    <n v="41496"/>
    <n v="7"/>
    <n v="1.8916271007611726E-2"/>
    <n v="502"/>
    <n v="351"/>
    <x v="0"/>
    <n v="570"/>
    <n v="147"/>
    <n v="4"/>
  </r>
  <r>
    <x v="440"/>
    <x v="2"/>
    <x v="3"/>
    <d v="2022-02-25T00:00:00"/>
    <x v="15"/>
    <n v="9134"/>
    <d v="2024-02-24T00:00:00"/>
    <x v="1"/>
    <n v="165"/>
    <n v="1"/>
    <n v="2"/>
    <x v="430"/>
    <n v="77557"/>
    <n v="64"/>
    <n v="129"/>
    <n v="128873"/>
    <n v="498289"/>
    <n v="651363"/>
    <n v="1278525"/>
    <n v="347"/>
    <n v="6"/>
    <n v="1.6956816640289396E-3"/>
    <n v="45"/>
    <n v="27"/>
    <x v="1"/>
    <n v="976"/>
    <n v="29"/>
    <n v="3"/>
  </r>
  <r>
    <x v="441"/>
    <x v="3"/>
    <x v="3"/>
    <d v="2014-02-27T00:00:00"/>
    <x v="12"/>
    <n v="43770"/>
    <d v="2023-11-07T00:00:00"/>
    <x v="2"/>
    <n v="162"/>
    <n v="110"/>
    <n v="9"/>
    <x v="431"/>
    <n v="51564"/>
    <n v="182"/>
    <n v="1635"/>
    <n v="1634868"/>
    <n v="2105155"/>
    <n v="845046"/>
    <n v="4585069"/>
    <n v="2452"/>
    <n v="6"/>
    <n v="2.2081543447132413E-2"/>
    <n v="586"/>
    <n v="351"/>
    <x v="1"/>
    <n v="457"/>
    <n v="173"/>
    <n v="4"/>
  </r>
  <r>
    <x v="442"/>
    <x v="1"/>
    <x v="2"/>
    <d v="2008-02-29T00:00:00"/>
    <x v="14"/>
    <n v="70992"/>
    <d v="2023-12-16T00:00:00"/>
    <x v="0"/>
    <n v="25"/>
    <n v="71"/>
    <n v="143"/>
    <x v="364"/>
    <n v="5000"/>
    <n v="186"/>
    <n v="26659"/>
    <n v="133293587"/>
    <n v="730031"/>
    <n v="200615"/>
    <n v="134224232"/>
    <n v="58649"/>
    <n v="2"/>
    <n v="2.5284497701409298E-2"/>
    <n v="671"/>
    <n v="134"/>
    <x v="2"/>
    <n v="400"/>
    <n v="199"/>
    <n v="2"/>
  </r>
  <r>
    <x v="443"/>
    <x v="1"/>
    <x v="1"/>
    <d v="2022-02-25T00:00:00"/>
    <x v="15"/>
    <n v="6910"/>
    <d v="2023-11-21T00:00:00"/>
    <x v="0"/>
    <n v="155"/>
    <n v="96"/>
    <n v="0"/>
    <x v="432"/>
    <n v="73399"/>
    <n v="32"/>
    <n v="0"/>
    <n v="0"/>
    <n v="624766"/>
    <n v="1431731"/>
    <n v="2056497"/>
    <n v="0"/>
    <n v="10"/>
    <n v="1.0814680835029015E-2"/>
    <n v="287"/>
    <n v="287"/>
    <x v="1"/>
    <n v="731"/>
    <n v="97"/>
    <n v="4"/>
  </r>
  <r>
    <x v="444"/>
    <x v="0"/>
    <x v="0"/>
    <d v="2007-03-01T00:00:00"/>
    <x v="1"/>
    <n v="58871"/>
    <d v="2024-01-15T00:00:00"/>
    <x v="2"/>
    <n v="55"/>
    <n v="41"/>
    <n v="102"/>
    <x v="433"/>
    <n v="5796"/>
    <n v="302"/>
    <n v="30822"/>
    <n v="92464624"/>
    <n v="462139"/>
    <n v="981589"/>
    <n v="98067603"/>
    <n v="86300"/>
    <n v="10"/>
    <n v="2.3098952445549777E-2"/>
    <n v="613"/>
    <n v="613"/>
    <x v="0"/>
    <n v="471"/>
    <n v="184"/>
    <n v="2"/>
  </r>
  <r>
    <x v="445"/>
    <x v="0"/>
    <x v="1"/>
    <d v="2021-02-25T00:00:00"/>
    <x v="11"/>
    <n v="14958"/>
    <d v="2023-12-06T00:00:00"/>
    <x v="1"/>
    <n v="66"/>
    <n v="81"/>
    <n v="1"/>
    <x v="434"/>
    <n v="84142"/>
    <n v="127"/>
    <n v="127"/>
    <n v="379607"/>
    <n v="1042941"/>
    <n v="43980"/>
    <n v="1862347"/>
    <n v="215"/>
    <n v="5"/>
    <n v="1.0550908131735624E-2"/>
    <n v="280"/>
    <n v="140"/>
    <x v="0"/>
    <n v="744"/>
    <n v="105"/>
    <n v="3"/>
  </r>
  <r>
    <x v="446"/>
    <x v="0"/>
    <x v="2"/>
    <d v="2012-02-28T00:00:00"/>
    <x v="7"/>
    <n v="59508"/>
    <d v="2024-01-08T00:00:00"/>
    <x v="2"/>
    <n v="133"/>
    <n v="48"/>
    <n v="11"/>
    <x v="435"/>
    <n v="52080"/>
    <n v="164"/>
    <n v="1805"/>
    <n v="1805014"/>
    <n v="2749673"/>
    <n v="103867"/>
    <n v="5593357"/>
    <n v="8664"/>
    <n v="9"/>
    <n v="1.8539452860049741E-2"/>
    <n v="492"/>
    <n v="443"/>
    <x v="1"/>
    <n v="560"/>
    <n v="155"/>
    <n v="5"/>
  </r>
  <r>
    <x v="447"/>
    <x v="0"/>
    <x v="3"/>
    <d v="2005-03-01T00:00:00"/>
    <x v="10"/>
    <n v="58653"/>
    <d v="2023-12-10T00:00:00"/>
    <x v="0"/>
    <n v="27"/>
    <n v="77"/>
    <n v="55"/>
    <x v="436"/>
    <n v="10484"/>
    <n v="225"/>
    <n v="12350"/>
    <n v="6175089"/>
    <n v="2515599"/>
    <n v="703805"/>
    <n v="64970294"/>
    <n v="35815"/>
    <n v="6"/>
    <n v="3.1615042580450677E-2"/>
    <n v="839"/>
    <n v="503"/>
    <x v="2"/>
    <n v="206"/>
    <n v="264"/>
    <n v="5"/>
  </r>
  <r>
    <x v="448"/>
    <x v="3"/>
    <x v="0"/>
    <d v="2011-02-28T00:00:00"/>
    <x v="4"/>
    <n v="51441"/>
    <d v="2024-02-09T00:00:00"/>
    <x v="0"/>
    <n v="30"/>
    <n v="16"/>
    <n v="23"/>
    <x v="437"/>
    <n v="23054"/>
    <n v="149"/>
    <n v="3437"/>
    <n v="17183166"/>
    <n v="294201"/>
    <n v="143308"/>
    <n v="17620674"/>
    <n v="9278"/>
    <n v="1"/>
    <n v="1.714522571407039E-2"/>
    <n v="455"/>
    <n v="45"/>
    <x v="2"/>
    <n v="594"/>
    <n v="135"/>
    <n v="3"/>
  </r>
  <r>
    <x v="449"/>
    <x v="0"/>
    <x v="3"/>
    <d v="2010-02-28T00:00:00"/>
    <x v="2"/>
    <n v="50470"/>
    <d v="2023-12-16T00:00:00"/>
    <x v="2"/>
    <n v="59"/>
    <n v="71"/>
    <n v="12"/>
    <x v="374"/>
    <n v="42588"/>
    <n v="217"/>
    <n v="2603"/>
    <n v="7810347"/>
    <n v="249245"/>
    <n v="998938"/>
    <n v="11301735"/>
    <n v="8851"/>
    <n v="8"/>
    <n v="2.3513452407867962E-2"/>
    <n v="624"/>
    <n v="499"/>
    <x v="0"/>
    <n v="428"/>
    <n v="190"/>
    <n v="1"/>
  </r>
  <r>
    <x v="450"/>
    <x v="0"/>
    <x v="3"/>
    <d v="2005-03-01T00:00:00"/>
    <x v="10"/>
    <n v="77691"/>
    <d v="2023-12-15T00:00:00"/>
    <x v="1"/>
    <n v="77"/>
    <n v="72"/>
    <n v="40"/>
    <x v="438"/>
    <n v="19375"/>
    <n v="124"/>
    <n v="4954"/>
    <n v="14863426"/>
    <n v="1229416"/>
    <n v="591959"/>
    <n v="16684802"/>
    <n v="23286"/>
    <n v="8"/>
    <n v="2.9278770065566357E-2"/>
    <n v="777"/>
    <n v="621"/>
    <x v="0"/>
    <n v="301"/>
    <n v="238"/>
    <n v="5"/>
  </r>
  <r>
    <x v="451"/>
    <x v="0"/>
    <x v="3"/>
    <d v="2009-02-28T00:00:00"/>
    <x v="0"/>
    <n v="65760"/>
    <d v="2024-01-07T00:00:00"/>
    <x v="2"/>
    <n v="54"/>
    <n v="49"/>
    <n v="103"/>
    <x v="439"/>
    <n v="6359"/>
    <n v="264"/>
    <n v="27160"/>
    <n v="81479913"/>
    <n v="4356933"/>
    <n v="541149"/>
    <n v="86377994"/>
    <n v="105923"/>
    <n v="9"/>
    <n v="2.2382997965182002E-2"/>
    <n v="594"/>
    <n v="535"/>
    <x v="0"/>
    <n v="466"/>
    <n v="174"/>
    <n v="5"/>
  </r>
  <r>
    <x v="452"/>
    <x v="0"/>
    <x v="0"/>
    <d v="2021-02-25T00:00:00"/>
    <x v="11"/>
    <n v="9984"/>
    <d v="2024-01-30T00:00:00"/>
    <x v="0"/>
    <n v="21"/>
    <n v="26"/>
    <n v="3"/>
    <x v="440"/>
    <n v="74393"/>
    <n v="209"/>
    <n v="628"/>
    <n v="3140786"/>
    <n v="2902422"/>
    <n v="893508"/>
    <n v="6936716"/>
    <n v="2072"/>
    <n v="8"/>
    <n v="5.0493631773306201E-3"/>
    <n v="134"/>
    <n v="107"/>
    <x v="2"/>
    <n v="896"/>
    <n v="38"/>
    <n v="5"/>
  </r>
  <r>
    <x v="453"/>
    <x v="0"/>
    <x v="2"/>
    <d v="2015-02-27T00:00:00"/>
    <x v="17"/>
    <n v="40905"/>
    <d v="2023-10-08T00:00:00"/>
    <x v="0"/>
    <n v="164"/>
    <n v="140"/>
    <n v="20"/>
    <x v="441"/>
    <n v="20705"/>
    <n v="99"/>
    <n v="1976"/>
    <n v="197621"/>
    <n v="551286"/>
    <n v="458419"/>
    <n v="2985915"/>
    <n v="6719"/>
    <n v="4"/>
    <n v="2.3739543296405156E-2"/>
    <n v="630"/>
    <n v="252"/>
    <x v="1"/>
    <n v="408"/>
    <n v="202"/>
    <n v="1"/>
  </r>
  <r>
    <x v="454"/>
    <x v="4"/>
    <x v="1"/>
    <d v="2007-03-01T00:00:00"/>
    <x v="1"/>
    <n v="68629"/>
    <d v="2023-12-15T00:00:00"/>
    <x v="1"/>
    <n v="114"/>
    <n v="72"/>
    <n v="18"/>
    <x v="442"/>
    <n v="38197"/>
    <n v="131"/>
    <n v="2364"/>
    <n v="2364197"/>
    <n v="249503"/>
    <n v="141082"/>
    <n v="2754783"/>
    <n v="5910"/>
    <n v="1"/>
    <n v="2.6226543070314266E-2"/>
    <n v="696"/>
    <n v="70"/>
    <x v="1"/>
    <n v="385"/>
    <n v="196"/>
    <n v="2"/>
  </r>
  <r>
    <x v="455"/>
    <x v="2"/>
    <x v="2"/>
    <d v="2012-02-28T00:00:00"/>
    <x v="7"/>
    <n v="41556"/>
    <d v="2023-11-06T00:00:00"/>
    <x v="2"/>
    <n v="68"/>
    <n v="111"/>
    <n v="11"/>
    <x v="443"/>
    <n v="42313"/>
    <n v="114"/>
    <n v="1255"/>
    <n v="3764158"/>
    <n v="348851"/>
    <n v="441888"/>
    <n v="4554897"/>
    <n v="4767"/>
    <n v="3"/>
    <n v="2.4078679629210942E-2"/>
    <n v="639"/>
    <n v="192"/>
    <x v="0"/>
    <n v="420"/>
    <n v="179"/>
    <n v="1"/>
  </r>
  <r>
    <x v="456"/>
    <x v="3"/>
    <x v="1"/>
    <d v="2023-02-25T00:00:00"/>
    <x v="9"/>
    <n v="4904"/>
    <d v="2023-11-01T00:00:00"/>
    <x v="2"/>
    <n v="83"/>
    <n v="116"/>
    <n v="0"/>
    <x v="444"/>
    <n v="57824"/>
    <n v="140"/>
    <n v="0"/>
    <n v="0"/>
    <n v="918441"/>
    <n v="853934"/>
    <n v="1772376"/>
    <n v="0"/>
    <n v="6"/>
    <n v="1.2962544276132339E-2"/>
    <n v="344"/>
    <n v="206"/>
    <x v="0"/>
    <n v="646"/>
    <n v="113"/>
    <n v="2"/>
  </r>
  <r>
    <x v="457"/>
    <x v="3"/>
    <x v="0"/>
    <d v="2012-02-28T00:00:00"/>
    <x v="7"/>
    <n v="56076"/>
    <d v="2024-01-18T00:00:00"/>
    <x v="2"/>
    <n v="73"/>
    <n v="38"/>
    <n v="12"/>
    <x v="445"/>
    <n v="45625"/>
    <n v="291"/>
    <n v="3492"/>
    <n v="10475471"/>
    <n v="432417"/>
    <n v="1164101"/>
    <n v="15963743"/>
    <n v="6634"/>
    <n v="10"/>
    <n v="1.850177104529354E-2"/>
    <n v="491"/>
    <n v="491"/>
    <x v="0"/>
    <n v="546"/>
    <n v="149"/>
    <n v="4"/>
  </r>
  <r>
    <x v="458"/>
    <x v="1"/>
    <x v="2"/>
    <d v="2019-02-26T00:00:00"/>
    <x v="5"/>
    <n v="18150"/>
    <d v="2024-01-04T00:00:00"/>
    <x v="1"/>
    <n v="132"/>
    <n v="52"/>
    <n v="7"/>
    <x v="446"/>
    <n v="33171"/>
    <n v="215"/>
    <n v="1505"/>
    <n v="1505236"/>
    <n v="2724781"/>
    <n v="465947"/>
    <n v="4695964"/>
    <n v="6321"/>
    <n v="8"/>
    <n v="1.0324817243198432E-2"/>
    <n v="274"/>
    <n v="219"/>
    <x v="1"/>
    <n v="755"/>
    <n v="98"/>
    <n v="4"/>
  </r>
  <r>
    <x v="459"/>
    <x v="3"/>
    <x v="0"/>
    <d v="2006-03-01T00:00:00"/>
    <x v="3"/>
    <n v="69732"/>
    <d v="2023-12-15T00:00:00"/>
    <x v="0"/>
    <n v="70"/>
    <n v="72"/>
    <n v="141"/>
    <x v="447"/>
    <n v="5000"/>
    <n v="111"/>
    <n v="15668"/>
    <n v="47002634"/>
    <n v="1669147"/>
    <n v="563655"/>
    <n v="49235437"/>
    <n v="18801"/>
    <n v="9"/>
    <n v="2.8826588288491974E-2"/>
    <n v="765"/>
    <n v="688"/>
    <x v="0"/>
    <n v="295"/>
    <n v="232"/>
    <n v="5"/>
  </r>
  <r>
    <x v="460"/>
    <x v="4"/>
    <x v="0"/>
    <d v="2022-02-25T00:00:00"/>
    <x v="15"/>
    <n v="9006"/>
    <d v="2023-11-21T00:00:00"/>
    <x v="0"/>
    <n v="59"/>
    <n v="96"/>
    <n v="3"/>
    <x v="448"/>
    <n v="86052"/>
    <n v="211"/>
    <n v="632"/>
    <n v="1894529"/>
    <n v="1093098"/>
    <n v="236316"/>
    <n v="3223942"/>
    <n v="1831"/>
    <n v="3"/>
    <n v="1.1379908056371995E-2"/>
    <n v="302"/>
    <n v="91"/>
    <x v="0"/>
    <n v="707"/>
    <n v="101"/>
    <n v="3"/>
  </r>
  <r>
    <x v="461"/>
    <x v="2"/>
    <x v="3"/>
    <d v="2006-03-01T00:00:00"/>
    <x v="3"/>
    <n v="64854"/>
    <d v="2023-11-21T00:00:00"/>
    <x v="2"/>
    <n v="53"/>
    <n v="96"/>
    <n v="31"/>
    <x v="449"/>
    <n v="21751"/>
    <n v="276"/>
    <n v="8568"/>
    <n v="25702539"/>
    <n v="5214663"/>
    <n v="878348"/>
    <n v="31795549"/>
    <n v="30843"/>
    <n v="10"/>
    <n v="3.0333860878739922E-2"/>
    <n v="805"/>
    <n v="805"/>
    <x v="0"/>
    <n v="269"/>
    <n v="237"/>
    <n v="5"/>
  </r>
  <r>
    <x v="462"/>
    <x v="2"/>
    <x v="2"/>
    <d v="2011-02-28T00:00:00"/>
    <x v="4"/>
    <n v="54327"/>
    <d v="2023-11-09T00:00:00"/>
    <x v="0"/>
    <n v="62"/>
    <n v="108"/>
    <n v="11"/>
    <x v="450"/>
    <n v="52243"/>
    <n v="288"/>
    <n v="3167"/>
    <n v="9500341"/>
    <n v="722468"/>
    <n v="282905"/>
    <n v="10505714"/>
    <n v="11400"/>
    <n v="2"/>
    <n v="2.5585952219458891E-2"/>
    <n v="679"/>
    <n v="136"/>
    <x v="0"/>
    <n v="374"/>
    <n v="196"/>
    <n v="1"/>
  </r>
  <r>
    <x v="463"/>
    <x v="3"/>
    <x v="3"/>
    <d v="2023-02-25T00:00:00"/>
    <x v="9"/>
    <n v="4212"/>
    <d v="2023-12-19T00:00:00"/>
    <x v="1"/>
    <n v="17"/>
    <n v="68"/>
    <n v="1"/>
    <x v="278"/>
    <n v="47635"/>
    <n v="165"/>
    <n v="165"/>
    <n v="824534"/>
    <n v="2210671"/>
    <n v="555344"/>
    <n v="3590548"/>
    <n v="230"/>
    <n v="7"/>
    <n v="7.8001356545331227E-3"/>
    <n v="207"/>
    <n v="145"/>
    <x v="2"/>
    <n v="794"/>
    <n v="69"/>
    <n v="2"/>
  </r>
  <r>
    <x v="464"/>
    <x v="4"/>
    <x v="2"/>
    <d v="2017-02-26T00:00:00"/>
    <x v="6"/>
    <n v="31465"/>
    <d v="2024-01-08T00:00:00"/>
    <x v="1"/>
    <n v="37"/>
    <n v="48"/>
    <n v="6"/>
    <x v="451"/>
    <n v="74180"/>
    <n v="212"/>
    <n v="1273"/>
    <n v="6367035"/>
    <n v="1675289"/>
    <n v="375474"/>
    <n v="8417799"/>
    <n v="4456"/>
    <n v="4"/>
    <n v="1.4017635089305902E-2"/>
    <n v="372"/>
    <n v="149"/>
    <x v="2"/>
    <n v="635"/>
    <n v="128"/>
    <n v="3"/>
  </r>
  <r>
    <x v="465"/>
    <x v="0"/>
    <x v="1"/>
    <d v="2015-02-27T00:00:00"/>
    <x v="17"/>
    <n v="42921"/>
    <d v="2024-02-07T00:00:00"/>
    <x v="2"/>
    <n v="135"/>
    <n v="18"/>
    <n v="10"/>
    <x v="72"/>
    <n v="42193"/>
    <n v="75"/>
    <n v="751"/>
    <n v="751352"/>
    <n v="996362"/>
    <n v="1001853"/>
    <n v="2749567"/>
    <n v="1728"/>
    <n v="9"/>
    <n v="1.266108975808275E-2"/>
    <n v="336"/>
    <n v="302"/>
    <x v="1"/>
    <n v="696"/>
    <n v="105"/>
    <n v="3"/>
  </r>
  <r>
    <x v="466"/>
    <x v="2"/>
    <x v="0"/>
    <d v="2009-02-28T00:00:00"/>
    <x v="0"/>
    <n v="60375"/>
    <d v="2023-12-16T00:00:00"/>
    <x v="0"/>
    <n v="30"/>
    <n v="71"/>
    <n v="24"/>
    <x v="452"/>
    <n v="26568"/>
    <n v="285"/>
    <n v="6835"/>
    <n v="34177149"/>
    <n v="5278648"/>
    <n v="141434"/>
    <n v="40870137"/>
    <n v="21189"/>
    <n v="10"/>
    <n v="2.3513452407867962E-2"/>
    <n v="624"/>
    <n v="624"/>
    <x v="2"/>
    <n v="453"/>
    <n v="189"/>
    <n v="1"/>
  </r>
  <r>
    <x v="467"/>
    <x v="4"/>
    <x v="3"/>
    <d v="2007-03-01T00:00:00"/>
    <x v="1"/>
    <n v="79883"/>
    <d v="2024-02-04T00:00:00"/>
    <x v="1"/>
    <n v="40"/>
    <n v="21"/>
    <n v="161"/>
    <x v="288"/>
    <n v="5000"/>
    <n v="285"/>
    <n v="45843"/>
    <n v="229215786"/>
    <n v="2980999"/>
    <n v="347792"/>
    <n v="232544577"/>
    <n v="165035"/>
    <n v="6"/>
    <n v="2.2269952520913409E-2"/>
    <n v="591"/>
    <n v="355"/>
    <x v="2"/>
    <n v="475"/>
    <n v="171"/>
    <n v="5"/>
  </r>
  <r>
    <x v="468"/>
    <x v="2"/>
    <x v="1"/>
    <d v="2010-02-28T00:00:00"/>
    <x v="2"/>
    <n v="50946"/>
    <d v="2023-12-29T00:00:00"/>
    <x v="0"/>
    <n v="49"/>
    <n v="58"/>
    <n v="12"/>
    <x v="453"/>
    <n v="42047"/>
    <n v="308"/>
    <n v="3700"/>
    <n v="11101374"/>
    <n v="351697"/>
    <n v="112255"/>
    <n v="11565326"/>
    <n v="14431"/>
    <n v="1"/>
    <n v="2.1968498002863816E-2"/>
    <n v="583"/>
    <n v="58"/>
    <x v="0"/>
    <n v="474"/>
    <n v="164"/>
    <n v="1"/>
  </r>
  <r>
    <x v="469"/>
    <x v="3"/>
    <x v="0"/>
    <d v="2008-02-29T00:00:00"/>
    <x v="14"/>
    <n v="69616"/>
    <d v="2023-12-22T00:00:00"/>
    <x v="1"/>
    <n v="38"/>
    <n v="65"/>
    <n v="56"/>
    <x v="454"/>
    <n v="12632"/>
    <n v="241"/>
    <n v="13519"/>
    <n v="67595035"/>
    <n v="3990973"/>
    <n v="849052"/>
    <n v="72435061"/>
    <n v="14870"/>
    <n v="10"/>
    <n v="2.5925088552264677E-2"/>
    <n v="688"/>
    <n v="688"/>
    <x v="2"/>
    <n v="362"/>
    <n v="219"/>
    <n v="2"/>
  </r>
  <r>
    <x v="470"/>
    <x v="3"/>
    <x v="1"/>
    <d v="2007-03-01T00:00:00"/>
    <x v="1"/>
    <n v="84643"/>
    <d v="2024-02-08T00:00:00"/>
    <x v="1"/>
    <n v="150"/>
    <n v="17"/>
    <n v="170"/>
    <x v="455"/>
    <n v="5000"/>
    <n v="318"/>
    <n v="54011"/>
    <n v="54010772"/>
    <n v="338808"/>
    <n v="148935"/>
    <n v="54498515"/>
    <n v="135026"/>
    <n v="1"/>
    <n v="2.3136634260305978E-2"/>
    <n v="614"/>
    <n v="61"/>
    <x v="1"/>
    <n v="430"/>
    <n v="185"/>
    <n v="3"/>
  </r>
  <r>
    <x v="471"/>
    <x v="2"/>
    <x v="0"/>
    <d v="2015-02-27T00:00:00"/>
    <x v="17"/>
    <n v="42741"/>
    <d v="2023-07-20T00:00:00"/>
    <x v="1"/>
    <n v="178"/>
    <n v="220"/>
    <n v="9"/>
    <x v="456"/>
    <n v="54346"/>
    <n v="112"/>
    <n v="1010"/>
    <n v="1009838"/>
    <n v="1768518"/>
    <n v="1053678"/>
    <n v="3832034"/>
    <n v="4443"/>
    <n v="10"/>
    <n v="2.8449770140929986E-2"/>
    <n v="755"/>
    <n v="755"/>
    <x v="1"/>
    <n v="333"/>
    <n v="208"/>
    <n v="3"/>
  </r>
  <r>
    <x v="472"/>
    <x v="1"/>
    <x v="0"/>
    <d v="2010-02-28T00:00:00"/>
    <x v="2"/>
    <n v="61096"/>
    <d v="2024-02-21T00:00:00"/>
    <x v="2"/>
    <n v="96"/>
    <n v="4"/>
    <n v="15"/>
    <x v="457"/>
    <n v="43511"/>
    <n v="183"/>
    <n v="2752"/>
    <n v="2751934"/>
    <n v="922191"/>
    <n v="38320"/>
    <n v="4057325"/>
    <n v="9906"/>
    <n v="3"/>
    <n v="1.771045293541337E-2"/>
    <n v="470"/>
    <n v="141"/>
    <x v="1"/>
    <n v="573"/>
    <n v="148"/>
    <n v="1"/>
  </r>
  <r>
    <x v="473"/>
    <x v="1"/>
    <x v="3"/>
    <d v="2007-03-01T00:00:00"/>
    <x v="1"/>
    <n v="77690"/>
    <d v="2023-12-02T00:00:00"/>
    <x v="0"/>
    <n v="60"/>
    <n v="85"/>
    <n v="27"/>
    <x v="458"/>
    <n v="30773"/>
    <n v="144"/>
    <n v="3881"/>
    <n v="11642793"/>
    <n v="1824949"/>
    <n v="1154771"/>
    <n v="14622513"/>
    <n v="17852"/>
    <n v="10"/>
    <n v="2.950486095410355E-2"/>
    <n v="783"/>
    <n v="783"/>
    <x v="0"/>
    <n v="262"/>
    <n v="232"/>
    <n v="2"/>
  </r>
  <r>
    <x v="474"/>
    <x v="2"/>
    <x v="0"/>
    <d v="2016-02-27T00:00:00"/>
    <x v="18"/>
    <n v="33512"/>
    <d v="2023-10-04T00:00:00"/>
    <x v="2"/>
    <n v="98"/>
    <n v="144"/>
    <n v="8"/>
    <x v="459"/>
    <n v="47373"/>
    <n v="118"/>
    <n v="943"/>
    <n v="942925"/>
    <n v="1179588"/>
    <n v="946748"/>
    <n v="3069261"/>
    <n v="2640"/>
    <n v="8"/>
    <n v="2.0649634486396864E-2"/>
    <n v="548"/>
    <n v="438"/>
    <x v="1"/>
    <n v="527"/>
    <n v="156"/>
    <n v="3"/>
  </r>
  <r>
    <x v="475"/>
    <x v="1"/>
    <x v="3"/>
    <d v="2016-02-27T00:00:00"/>
    <x v="18"/>
    <n v="39016"/>
    <d v="2024-02-23T00:00:00"/>
    <x v="0"/>
    <n v="37"/>
    <n v="2"/>
    <n v="10"/>
    <x v="460"/>
    <n v="46639"/>
    <n v="257"/>
    <n v="2569"/>
    <n v="12843561"/>
    <n v="408242"/>
    <n v="105999"/>
    <n v="13357802"/>
    <n v="6421"/>
    <n v="1"/>
    <n v="8.4784083201446987E-3"/>
    <n v="225"/>
    <n v="23"/>
    <x v="2"/>
    <n v="828"/>
    <n v="61"/>
    <n v="5"/>
  </r>
  <r>
    <x v="476"/>
    <x v="4"/>
    <x v="0"/>
    <d v="2018-02-26T00:00:00"/>
    <x v="13"/>
    <n v="27852"/>
    <d v="2023-12-06T00:00:00"/>
    <x v="2"/>
    <n v="139"/>
    <n v="81"/>
    <n v="9"/>
    <x v="461"/>
    <n v="37846"/>
    <n v="163"/>
    <n v="1466"/>
    <n v="1466077"/>
    <n v="523477"/>
    <n v="176856"/>
    <n v="216641"/>
    <n v="1905"/>
    <n v="3"/>
    <n v="1.4281407792599291E-2"/>
    <n v="379"/>
    <n v="114"/>
    <x v="1"/>
    <n v="653"/>
    <n v="117"/>
    <n v="2"/>
  </r>
  <r>
    <x v="477"/>
    <x v="1"/>
    <x v="1"/>
    <d v="2023-02-25T00:00:00"/>
    <x v="9"/>
    <n v="3532"/>
    <d v="2024-01-13T00:00:00"/>
    <x v="2"/>
    <n v="62"/>
    <n v="43"/>
    <n v="1"/>
    <x v="462"/>
    <n v="61848"/>
    <n v="68"/>
    <n v="68"/>
    <n v="204515"/>
    <n v="482578"/>
    <n v="484589"/>
    <n v="1171681"/>
    <n v="88"/>
    <n v="5"/>
    <n v="6.1421358052603818E-3"/>
    <n v="163"/>
    <n v="82"/>
    <x v="0"/>
    <n v="825"/>
    <n v="67"/>
    <n v="4"/>
  </r>
  <r>
    <x v="478"/>
    <x v="3"/>
    <x v="1"/>
    <d v="2021-02-25T00:00:00"/>
    <x v="11"/>
    <n v="10755"/>
    <d v="2024-02-07T00:00:00"/>
    <x v="1"/>
    <n v="67"/>
    <n v="18"/>
    <n v="3"/>
    <x v="463"/>
    <n v="84941"/>
    <n v="232"/>
    <n v="697"/>
    <n v="2090558"/>
    <n v="1486156"/>
    <n v="313704"/>
    <n v="3890418"/>
    <n v="2438"/>
    <n v="5"/>
    <n v="6.7827266561157583E-3"/>
    <n v="180"/>
    <n v="90"/>
    <x v="0"/>
    <n v="805"/>
    <n v="69"/>
    <n v="3"/>
  </r>
  <r>
    <x v="479"/>
    <x v="0"/>
    <x v="0"/>
    <d v="2010-02-28T00:00:00"/>
    <x v="2"/>
    <n v="66556"/>
    <d v="2024-02-22T00:00:00"/>
    <x v="2"/>
    <n v="30"/>
    <n v="3"/>
    <n v="56"/>
    <x v="464"/>
    <n v="11780"/>
    <n v="127"/>
    <n v="7112"/>
    <n v="35561803"/>
    <n v="1201869"/>
    <n v="479325"/>
    <n v="37242997"/>
    <n v="33428"/>
    <n v="5"/>
    <n v="1.7861180194438164E-2"/>
    <n v="474"/>
    <n v="237"/>
    <x v="2"/>
    <n v="565"/>
    <n v="140"/>
    <n v="3"/>
  </r>
  <r>
    <x v="480"/>
    <x v="4"/>
    <x v="0"/>
    <d v="2009-02-28T00:00:00"/>
    <x v="0"/>
    <n v="71730"/>
    <d v="2023-12-26T00:00:00"/>
    <x v="0"/>
    <n v="45"/>
    <n v="61"/>
    <n v="31"/>
    <x v="465"/>
    <n v="22475"/>
    <n v="177"/>
    <n v="5492"/>
    <n v="16475676"/>
    <n v="1948388"/>
    <n v="718904"/>
    <n v="19142969"/>
    <n v="23065"/>
    <n v="6"/>
    <n v="2.3852588740673752E-2"/>
    <n v="633"/>
    <n v="380"/>
    <x v="0"/>
    <n v="421"/>
    <n v="200"/>
    <n v="1"/>
  </r>
  <r>
    <x v="481"/>
    <x v="1"/>
    <x v="0"/>
    <d v="2018-02-26T00:00:00"/>
    <x v="13"/>
    <n v="28164"/>
    <d v="2024-01-10T00:00:00"/>
    <x v="1"/>
    <n v="39"/>
    <n v="46"/>
    <n v="9"/>
    <x v="466"/>
    <n v="33211"/>
    <n v="242"/>
    <n v="2176"/>
    <n v="10878363"/>
    <n v="825483"/>
    <n v="28184"/>
    <n v="11985686"/>
    <n v="6962"/>
    <n v="3"/>
    <n v="1.318863516466953E-2"/>
    <n v="350"/>
    <n v="105"/>
    <x v="2"/>
    <n v="644"/>
    <n v="121"/>
    <n v="3"/>
  </r>
  <r>
    <x v="482"/>
    <x v="1"/>
    <x v="1"/>
    <d v="2011-02-28T00:00:00"/>
    <x v="4"/>
    <n v="48568"/>
    <d v="2023-12-18T00:00:00"/>
    <x v="2"/>
    <n v="38"/>
    <n v="69"/>
    <n v="10"/>
    <x v="467"/>
    <n v="45171"/>
    <n v="196"/>
    <n v="1958"/>
    <n v="9789819"/>
    <n v="275066"/>
    <n v="100635"/>
    <n v="10165521"/>
    <n v="2741"/>
    <n v="1"/>
    <n v="2.140327078152084E-2"/>
    <n v="568"/>
    <n v="57"/>
    <x v="2"/>
    <n v="493"/>
    <n v="181"/>
    <n v="4"/>
  </r>
  <r>
    <x v="483"/>
    <x v="3"/>
    <x v="0"/>
    <d v="2019-02-26T00:00:00"/>
    <x v="5"/>
    <n v="24145"/>
    <d v="2023-10-19T00:00:00"/>
    <x v="2"/>
    <n v="70"/>
    <n v="129"/>
    <n v="5"/>
    <x v="468"/>
    <n v="42591"/>
    <n v="94"/>
    <n v="472"/>
    <n v="1415418"/>
    <n v="1202543"/>
    <n v="549671"/>
    <n v="3167632"/>
    <n v="990"/>
    <n v="7"/>
    <n v="1.6014771271384429E-2"/>
    <n v="425"/>
    <n v="297"/>
    <x v="0"/>
    <n v="632"/>
    <n v="131"/>
    <n v="2"/>
  </r>
  <r>
    <x v="484"/>
    <x v="3"/>
    <x v="3"/>
    <d v="2015-02-27T00:00:00"/>
    <x v="17"/>
    <n v="32778"/>
    <d v="2023-11-11T00:00:00"/>
    <x v="2"/>
    <n v="70"/>
    <n v="106"/>
    <n v="5"/>
    <x v="469"/>
    <n v="62933"/>
    <n v="159"/>
    <n v="795"/>
    <n v="2385769"/>
    <n v="913458"/>
    <n v="478079"/>
    <n v="3777306"/>
    <n v="2385"/>
    <n v="5"/>
    <n v="1.9217725525661315E-2"/>
    <n v="510"/>
    <n v="255"/>
    <x v="0"/>
    <n v="552"/>
    <n v="160"/>
    <n v="3"/>
  </r>
  <r>
    <x v="485"/>
    <x v="0"/>
    <x v="1"/>
    <d v="2014-02-27T00:00:00"/>
    <x v="12"/>
    <n v="39960"/>
    <d v="2023-11-20T00:00:00"/>
    <x v="0"/>
    <n v="69"/>
    <n v="97"/>
    <n v="7"/>
    <x v="470"/>
    <n v="58532"/>
    <n v="235"/>
    <n v="1643"/>
    <n v="4927637"/>
    <n v="1763511"/>
    <n v="797786"/>
    <n v="7488935"/>
    <n v="1971"/>
    <n v="6"/>
    <n v="1.9481498228954706E-2"/>
    <n v="517"/>
    <n v="310"/>
    <x v="0"/>
    <n v="550"/>
    <n v="159"/>
    <n v="1"/>
  </r>
  <r>
    <x v="486"/>
    <x v="4"/>
    <x v="3"/>
    <d v="2020-02-26T00:00:00"/>
    <x v="8"/>
    <n v="19932"/>
    <d v="2023-10-27T00:00:00"/>
    <x v="1"/>
    <n v="75"/>
    <n v="121"/>
    <n v="4"/>
    <x v="471"/>
    <n v="50183"/>
    <n v="202"/>
    <n v="807"/>
    <n v="2421775"/>
    <n v="1041736"/>
    <n v="300092"/>
    <n v="3763602"/>
    <n v="1695"/>
    <n v="3"/>
    <n v="1.6768407566508402E-2"/>
    <n v="445"/>
    <n v="133"/>
    <x v="0"/>
    <n v="561"/>
    <n v="140"/>
    <n v="5"/>
  </r>
  <r>
    <x v="487"/>
    <x v="4"/>
    <x v="1"/>
    <d v="2016-02-27T00:00:00"/>
    <x v="18"/>
    <n v="36536"/>
    <d v="2023-12-01T00:00:00"/>
    <x v="0"/>
    <n v="149"/>
    <n v="86"/>
    <n v="8"/>
    <x v="472"/>
    <n v="51812"/>
    <n v="224"/>
    <n v="1794"/>
    <n v="1793512"/>
    <n v="1334467"/>
    <n v="452179"/>
    <n v="3580158"/>
    <n v="7532"/>
    <n v="4"/>
    <n v="1.6806089381264603E-2"/>
    <n v="446"/>
    <n v="178"/>
    <x v="1"/>
    <n v="600"/>
    <n v="148"/>
    <n v="3"/>
  </r>
  <r>
    <x v="488"/>
    <x v="4"/>
    <x v="0"/>
    <d v="2015-02-27T00:00:00"/>
    <x v="17"/>
    <n v="27072"/>
    <d v="2024-01-11T00:00:00"/>
    <x v="0"/>
    <n v="106"/>
    <n v="45"/>
    <n v="5"/>
    <x v="473"/>
    <n v="62147"/>
    <n v="250"/>
    <n v="1249"/>
    <n v="1248998"/>
    <n v="994314"/>
    <n v="141881"/>
    <n v="2385193"/>
    <n v="1498"/>
    <n v="2"/>
    <n v="1.4469816866380285E-2"/>
    <n v="384"/>
    <n v="77"/>
    <x v="1"/>
    <n v="659"/>
    <n v="110"/>
    <n v="1"/>
  </r>
  <r>
    <x v="489"/>
    <x v="2"/>
    <x v="0"/>
    <d v="2019-02-26T00:00:00"/>
    <x v="5"/>
    <n v="23590"/>
    <d v="2024-01-06T00:00:00"/>
    <x v="1"/>
    <n v="62"/>
    <n v="50"/>
    <n v="5"/>
    <x v="474"/>
    <n v="44290"/>
    <n v="231"/>
    <n v="1157"/>
    <n v="3472213"/>
    <n v="1823859"/>
    <n v="407305"/>
    <n v="5703377"/>
    <n v="3935"/>
    <n v="6"/>
    <n v="9.0436355414876789E-3"/>
    <n v="240"/>
    <n v="144"/>
    <x v="0"/>
    <n v="808"/>
    <n v="68"/>
    <n v="1"/>
  </r>
  <r>
    <x v="490"/>
    <x v="4"/>
    <x v="1"/>
    <d v="2008-02-29T00:00:00"/>
    <x v="14"/>
    <n v="57392"/>
    <d v="2023-11-28T00:00:00"/>
    <x v="1"/>
    <n v="71"/>
    <n v="89"/>
    <n v="46"/>
    <x v="475"/>
    <n v="12442"/>
    <n v="250"/>
    <n v="11492"/>
    <n v="34476681"/>
    <n v="2810319"/>
    <n v="490139"/>
    <n v="37777139"/>
    <n v="41372"/>
    <n v="8"/>
    <n v="2.7055542994950638E-2"/>
    <n v="718"/>
    <n v="574"/>
    <x v="0"/>
    <n v="352"/>
    <n v="203"/>
    <n v="4"/>
  </r>
  <r>
    <x v="491"/>
    <x v="0"/>
    <x v="0"/>
    <d v="2007-03-01T00:00:00"/>
    <x v="1"/>
    <n v="69343"/>
    <d v="2023-12-18T00:00:00"/>
    <x v="0"/>
    <n v="47"/>
    <n v="69"/>
    <n v="31"/>
    <x v="476"/>
    <n v="23140"/>
    <n v="242"/>
    <n v="7506"/>
    <n v="22518013"/>
    <n v="2457652"/>
    <n v="582883"/>
    <n v="25558549"/>
    <n v="32275"/>
    <n v="7"/>
    <n v="2.5623634034215088E-2"/>
    <n v="680"/>
    <n v="476"/>
    <x v="0"/>
    <n v="407"/>
    <n v="184"/>
    <n v="3"/>
  </r>
  <r>
    <x v="492"/>
    <x v="1"/>
    <x v="0"/>
    <d v="2007-03-01T00:00:00"/>
    <x v="1"/>
    <n v="80750"/>
    <d v="2023-08-29T00:00:00"/>
    <x v="0"/>
    <n v="138"/>
    <n v="180"/>
    <n v="132"/>
    <x v="223"/>
    <n v="6190"/>
    <n v="147"/>
    <n v="19373"/>
    <n v="19373321"/>
    <n v="84863"/>
    <n v="674969"/>
    <n v="2089692"/>
    <n v="61994"/>
    <n v="5"/>
    <n v="3.587308764790112E-2"/>
    <n v="952"/>
    <n v="476"/>
    <x v="1"/>
    <n v="138"/>
    <n v="282"/>
    <n v="5"/>
  </r>
  <r>
    <x v="493"/>
    <x v="1"/>
    <x v="0"/>
    <d v="2007-03-01T00:00:00"/>
    <x v="1"/>
    <n v="60197"/>
    <d v="2024-02-06T00:00:00"/>
    <x v="1"/>
    <n v="69"/>
    <n v="19"/>
    <n v="28"/>
    <x v="477"/>
    <n v="22066"/>
    <n v="273"/>
    <n v="7652"/>
    <n v="22954961"/>
    <n v="3306837"/>
    <n v="1147416"/>
    <n v="27409214"/>
    <n v="32136"/>
    <n v="8"/>
    <n v="2.162936167005803E-2"/>
    <n v="574"/>
    <n v="459"/>
    <x v="0"/>
    <n v="499"/>
    <n v="180"/>
    <n v="3"/>
  </r>
  <r>
    <x v="494"/>
    <x v="1"/>
    <x v="0"/>
    <d v="2011-02-28T00:00:00"/>
    <x v="4"/>
    <n v="48984"/>
    <d v="2023-12-20T00:00:00"/>
    <x v="2"/>
    <n v="92"/>
    <n v="67"/>
    <n v="11"/>
    <x v="478"/>
    <n v="44995"/>
    <n v="145"/>
    <n v="1594"/>
    <n v="1593931"/>
    <n v="266308"/>
    <n v="57236"/>
    <n v="1917475"/>
    <n v="6375"/>
    <n v="1"/>
    <n v="2.0046725450297686E-2"/>
    <n v="532"/>
    <n v="53"/>
    <x v="1"/>
    <n v="549"/>
    <n v="148"/>
    <n v="4"/>
  </r>
  <r>
    <x v="495"/>
    <x v="4"/>
    <x v="2"/>
    <d v="2020-02-26T00:00:00"/>
    <x v="8"/>
    <n v="19336"/>
    <d v="2023-12-07T00:00:00"/>
    <x v="1"/>
    <n v="23"/>
    <n v="80"/>
    <n v="3"/>
    <x v="479"/>
    <n v="56860"/>
    <n v="62"/>
    <n v="186"/>
    <n v="929951"/>
    <n v="581623"/>
    <n v="354568"/>
    <n v="1866143"/>
    <n v="725"/>
    <n v="7"/>
    <n v="9.2320446152686711E-3"/>
    <n v="245"/>
    <n v="171"/>
    <x v="2"/>
    <n v="825"/>
    <n v="77"/>
    <n v="4"/>
  </r>
  <r>
    <x v="496"/>
    <x v="4"/>
    <x v="2"/>
    <d v="2015-02-27T00:00:00"/>
    <x v="17"/>
    <n v="36684"/>
    <d v="2023-11-05T00:00:00"/>
    <x v="2"/>
    <n v="54"/>
    <n v="112"/>
    <n v="8"/>
    <x v="480"/>
    <n v="56685"/>
    <n v="155"/>
    <n v="1237"/>
    <n v="3710978"/>
    <n v="163095"/>
    <n v="92155"/>
    <n v="3966229"/>
    <n v="3216"/>
    <n v="1"/>
    <n v="2.0611952671640666E-2"/>
    <n v="547"/>
    <n v="55"/>
    <x v="0"/>
    <n v="499"/>
    <n v="178"/>
    <n v="5"/>
  </r>
  <r>
    <x v="497"/>
    <x v="4"/>
    <x v="2"/>
    <d v="2016-02-27T00:00:00"/>
    <x v="18"/>
    <n v="32872"/>
    <d v="2023-10-11T00:00:00"/>
    <x v="0"/>
    <n v="161"/>
    <n v="137"/>
    <n v="9"/>
    <x v="481"/>
    <n v="44408"/>
    <n v="174"/>
    <n v="1563"/>
    <n v="156256"/>
    <n v="60550"/>
    <n v="352259"/>
    <n v="2520319"/>
    <n v="5468"/>
    <n v="3"/>
    <n v="2.0423543597859674E-2"/>
    <n v="542"/>
    <n v="163"/>
    <x v="1"/>
    <n v="525"/>
    <n v="162"/>
    <n v="4"/>
  </r>
  <r>
    <x v="498"/>
    <x v="4"/>
    <x v="1"/>
    <d v="2006-03-01T00:00:00"/>
    <x v="3"/>
    <n v="89280"/>
    <d v="2023-12-21T00:00:00"/>
    <x v="0"/>
    <n v="88"/>
    <n v="66"/>
    <n v="35"/>
    <x v="482"/>
    <n v="26482"/>
    <n v="224"/>
    <n v="7849"/>
    <n v="23548087"/>
    <n v="4398743"/>
    <n v="110267"/>
    <n v="2904950"/>
    <n v="21193"/>
    <n v="10"/>
    <n v="2.893963373276057E-2"/>
    <n v="768"/>
    <n v="768"/>
    <x v="0"/>
    <n v="280"/>
    <n v="238"/>
    <n v="5"/>
  </r>
  <r>
    <x v="499"/>
    <x v="0"/>
    <x v="1"/>
    <d v="2009-02-28T00:00:00"/>
    <x v="0"/>
    <n v="70665"/>
    <d v="2023-08-21T00:00:00"/>
    <x v="1"/>
    <n v="132"/>
    <n v="188"/>
    <n v="29"/>
    <x v="483"/>
    <n v="23630"/>
    <n v="157"/>
    <n v="4558"/>
    <n v="4557611"/>
    <n v="1891119"/>
    <n v="702722"/>
    <n v="7151452"/>
    <n v="17318"/>
    <n v="7"/>
    <n v="3.3725224206797799E-2"/>
    <n v="895"/>
    <n v="627"/>
    <x v="1"/>
    <n v="197"/>
    <n v="249"/>
    <n v="3"/>
  </r>
  <r>
    <x v="500"/>
    <x v="3"/>
    <x v="0"/>
    <d v="2008-02-29T00:00:00"/>
    <x v="14"/>
    <n v="72640"/>
    <d v="2023-12-04T00:00:00"/>
    <x v="1"/>
    <n v="54"/>
    <n v="83"/>
    <n v="20"/>
    <x v="484"/>
    <n v="37233"/>
    <n v="107"/>
    <n v="2136"/>
    <n v="6406885"/>
    <n v="1868969"/>
    <n v="890295"/>
    <n v="9166148"/>
    <n v="5979"/>
    <n v="9"/>
    <n v="2.6754088476901049E-2"/>
    <n v="710"/>
    <n v="639"/>
    <x v="0"/>
    <n v="355"/>
    <n v="199"/>
    <n v="4"/>
  </r>
  <r>
    <x v="501"/>
    <x v="1"/>
    <x v="0"/>
    <d v="2023-02-25T00:00:00"/>
    <x v="9"/>
    <n v="4914"/>
    <d v="2024-02-21T00:00:00"/>
    <x v="0"/>
    <n v="77"/>
    <n v="4"/>
    <n v="2"/>
    <x v="485"/>
    <n v="61969"/>
    <n v="70"/>
    <n v="140"/>
    <n v="418505"/>
    <n v="52877"/>
    <n v="322692"/>
    <n v="1269967"/>
    <n v="460"/>
    <n v="6"/>
    <n v="1.5449544050041451E-3"/>
    <n v="41"/>
    <n v="25"/>
    <x v="0"/>
    <n v="963"/>
    <n v="22"/>
    <n v="1"/>
  </r>
  <r>
    <x v="502"/>
    <x v="1"/>
    <x v="0"/>
    <d v="2014-02-27T00:00:00"/>
    <x v="12"/>
    <n v="38440"/>
    <d v="2023-11-16T00:00:00"/>
    <x v="2"/>
    <n v="49"/>
    <n v="101"/>
    <n v="27"/>
    <x v="486"/>
    <n v="15125"/>
    <n v="123"/>
    <n v="3311"/>
    <n v="9932958"/>
    <n v="1271457"/>
    <n v="671652"/>
    <n v="11876067"/>
    <n v="13243"/>
    <n v="7"/>
    <n v="1.997136182078529E-2"/>
    <n v="530"/>
    <n v="371"/>
    <x v="0"/>
    <n v="534"/>
    <n v="160"/>
    <n v="1"/>
  </r>
  <r>
    <x v="503"/>
    <x v="1"/>
    <x v="2"/>
    <d v="2022-02-25T00:00:00"/>
    <x v="15"/>
    <n v="8752"/>
    <d v="2023-11-10T00:00:00"/>
    <x v="2"/>
    <n v="87"/>
    <n v="107"/>
    <n v="2"/>
    <x v="487"/>
    <n v="61271"/>
    <n v="149"/>
    <n v="298"/>
    <n v="894102"/>
    <n v="1934715"/>
    <n v="1000708"/>
    <n v="3829525"/>
    <n v="596"/>
    <n v="7"/>
    <n v="1.0852362649785214E-2"/>
    <n v="288"/>
    <n v="202"/>
    <x v="0"/>
    <n v="748"/>
    <n v="94"/>
    <n v="2"/>
  </r>
  <r>
    <x v="504"/>
    <x v="1"/>
    <x v="1"/>
    <d v="2020-02-26T00:00:00"/>
    <x v="8"/>
    <n v="12096"/>
    <d v="2023-11-03T00:00:00"/>
    <x v="2"/>
    <n v="64"/>
    <n v="114"/>
    <n v="3"/>
    <x v="488"/>
    <n v="82253"/>
    <n v="239"/>
    <n v="718"/>
    <n v="2153583"/>
    <n v="344456"/>
    <n v="56724"/>
    <n v="2554763"/>
    <n v="789"/>
    <n v="1"/>
    <n v="1.4055316904062099E-2"/>
    <n v="373"/>
    <n v="37"/>
    <x v="0"/>
    <n v="669"/>
    <n v="119"/>
    <n v="1"/>
  </r>
  <r>
    <x v="505"/>
    <x v="1"/>
    <x v="1"/>
    <d v="2005-03-01T00:00:00"/>
    <x v="10"/>
    <n v="94487"/>
    <d v="2024-01-11T00:00:00"/>
    <x v="1"/>
    <n v="51"/>
    <n v="45"/>
    <n v="59"/>
    <x v="489"/>
    <n v="16031"/>
    <n v="170"/>
    <n v="10031"/>
    <n v="30093211"/>
    <n v="1932928"/>
    <n v="728418"/>
    <n v="32754558"/>
    <n v="22068"/>
    <n v="8"/>
    <n v="2.7658452031049816E-2"/>
    <n v="734"/>
    <n v="587"/>
    <x v="0"/>
    <n v="327"/>
    <n v="219"/>
    <n v="3"/>
  </r>
  <r>
    <x v="506"/>
    <x v="3"/>
    <x v="2"/>
    <d v="2013-02-27T00:00:00"/>
    <x v="16"/>
    <n v="38522"/>
    <d v="2023-10-23T00:00:00"/>
    <x v="1"/>
    <n v="169"/>
    <n v="125"/>
    <n v="33"/>
    <x v="490"/>
    <n v="11794"/>
    <n v="82"/>
    <n v="2707"/>
    <n v="270728"/>
    <n v="1381646"/>
    <n v="463903"/>
    <n v="4552829"/>
    <n v="8392"/>
    <n v="9"/>
    <n v="2.468158866531012E-2"/>
    <n v="655"/>
    <n v="589"/>
    <x v="1"/>
    <n v="392"/>
    <n v="203"/>
    <n v="3"/>
  </r>
  <r>
    <x v="507"/>
    <x v="0"/>
    <x v="0"/>
    <d v="2018-02-26T00:00:00"/>
    <x v="13"/>
    <n v="18990"/>
    <d v="2024-02-08T00:00:00"/>
    <x v="2"/>
    <n v="70"/>
    <n v="17"/>
    <n v="3"/>
    <x v="491"/>
    <n v="55217"/>
    <n v="211"/>
    <n v="633"/>
    <n v="1899109"/>
    <n v="485537"/>
    <n v="200714"/>
    <n v="258536"/>
    <n v="2785"/>
    <n v="2"/>
    <n v="1.009872635466124E-2"/>
    <n v="268"/>
    <n v="54"/>
    <x v="0"/>
    <n v="731"/>
    <n v="96"/>
    <n v="5"/>
  </r>
  <r>
    <x v="508"/>
    <x v="0"/>
    <x v="0"/>
    <d v="2021-02-25T00:00:00"/>
    <x v="11"/>
    <n v="12921"/>
    <d v="2024-02-16T00:00:00"/>
    <x v="2"/>
    <n v="20"/>
    <n v="9"/>
    <n v="5"/>
    <x v="492"/>
    <n v="42352"/>
    <n v="202"/>
    <n v="1010"/>
    <n v="5049477"/>
    <n v="261018"/>
    <n v="131109"/>
    <n v="5441604"/>
    <n v="3736"/>
    <n v="1"/>
    <n v="6.4435903233099707E-3"/>
    <n v="171"/>
    <n v="17"/>
    <x v="2"/>
    <n v="805"/>
    <n v="71"/>
    <n v="3"/>
  </r>
  <r>
    <x v="509"/>
    <x v="4"/>
    <x v="1"/>
    <d v="2018-02-26T00:00:00"/>
    <x v="13"/>
    <n v="18828"/>
    <d v="2024-02-18T00:00:00"/>
    <x v="1"/>
    <n v="45"/>
    <n v="7"/>
    <n v="2"/>
    <x v="493"/>
    <n v="75948"/>
    <n v="148"/>
    <n v="297"/>
    <n v="889736"/>
    <n v="1169677"/>
    <n v="215021"/>
    <n v="2274434"/>
    <n v="771"/>
    <n v="4"/>
    <n v="9.8349536513678507E-3"/>
    <n v="261"/>
    <n v="104"/>
    <x v="0"/>
    <n v="726"/>
    <n v="98"/>
    <n v="1"/>
  </r>
  <r>
    <x v="510"/>
    <x v="0"/>
    <x v="2"/>
    <d v="2023-02-25T00:00:00"/>
    <x v="9"/>
    <n v="3881"/>
    <d v="2024-01-16T00:00:00"/>
    <x v="1"/>
    <n v="29"/>
    <n v="40"/>
    <n v="0"/>
    <x v="494"/>
    <n v="60809"/>
    <n v="99"/>
    <n v="0"/>
    <n v="0"/>
    <n v="898467"/>
    <n v="651157"/>
    <n v="1549623"/>
    <n v="0"/>
    <n v="6"/>
    <n v="4.2580450674504482E-3"/>
    <n v="113"/>
    <n v="68"/>
    <x v="2"/>
    <n v="903"/>
    <n v="37"/>
    <n v="1"/>
  </r>
  <r>
    <x v="511"/>
    <x v="2"/>
    <x v="3"/>
    <d v="2015-02-27T00:00:00"/>
    <x v="17"/>
    <n v="44640"/>
    <d v="2023-09-05T00:00:00"/>
    <x v="0"/>
    <n v="145"/>
    <n v="173"/>
    <n v="8"/>
    <x v="140"/>
    <n v="58753"/>
    <n v="270"/>
    <n v="2160"/>
    <n v="2160166"/>
    <n v="582694"/>
    <n v="238659"/>
    <n v="298152"/>
    <n v="10152"/>
    <n v="2"/>
    <n v="2.6075815811289472E-2"/>
    <n v="692"/>
    <n v="138"/>
    <x v="1"/>
    <n v="360"/>
    <n v="201"/>
    <n v="4"/>
  </r>
  <r>
    <x v="512"/>
    <x v="4"/>
    <x v="3"/>
    <d v="2008-02-29T00:00:00"/>
    <x v="14"/>
    <n v="55184"/>
    <d v="2024-01-13T00:00:00"/>
    <x v="0"/>
    <n v="21"/>
    <n v="43"/>
    <n v="112"/>
    <x v="96"/>
    <n v="5000"/>
    <n v="298"/>
    <n v="33324"/>
    <n v="166621047"/>
    <n v="2386446"/>
    <n v="717908"/>
    <n v="16972540"/>
    <n v="153291"/>
    <n v="5"/>
    <n v="2.2910543371768784E-2"/>
    <n v="608"/>
    <n v="304"/>
    <x v="2"/>
    <n v="458"/>
    <n v="185"/>
    <n v="5"/>
  </r>
  <r>
    <x v="513"/>
    <x v="4"/>
    <x v="3"/>
    <d v="2005-03-01T00:00:00"/>
    <x v="10"/>
    <n v="94468"/>
    <d v="2024-02-18T00:00:00"/>
    <x v="1"/>
    <n v="132"/>
    <n v="7"/>
    <n v="188"/>
    <x v="495"/>
    <n v="5000"/>
    <n v="282"/>
    <n v="52949"/>
    <n v="5294892"/>
    <n v="3380675"/>
    <n v="711007"/>
    <n v="57040602"/>
    <n v="190616"/>
    <n v="10"/>
    <n v="2.2571407038962998E-2"/>
    <n v="599"/>
    <n v="599"/>
    <x v="1"/>
    <n v="489"/>
    <n v="176"/>
    <n v="5"/>
  </r>
  <r>
    <x v="514"/>
    <x v="4"/>
    <x v="1"/>
    <d v="2014-02-27T00:00:00"/>
    <x v="12"/>
    <n v="32680"/>
    <d v="2023-12-26T00:00:00"/>
    <x v="0"/>
    <n v="79"/>
    <n v="61"/>
    <n v="17"/>
    <x v="496"/>
    <n v="21694"/>
    <n v="170"/>
    <n v="2893"/>
    <n v="8678789"/>
    <n v="2634678"/>
    <n v="1068555"/>
    <n v="12382021"/>
    <n v="10993"/>
    <n v="9"/>
    <n v="1.850177104529354E-2"/>
    <n v="491"/>
    <n v="442"/>
    <x v="0"/>
    <n v="534"/>
    <n v="147"/>
    <n v="2"/>
  </r>
  <r>
    <x v="515"/>
    <x v="3"/>
    <x v="3"/>
    <d v="2008-02-29T00:00:00"/>
    <x v="14"/>
    <n v="52400"/>
    <d v="2024-01-25T00:00:00"/>
    <x v="2"/>
    <n v="177"/>
    <n v="31"/>
    <n v="12"/>
    <x v="497"/>
    <n v="43524"/>
    <n v="240"/>
    <n v="2881"/>
    <n v="2880869"/>
    <n v="1276398"/>
    <n v="291964"/>
    <n v="4449231"/>
    <n v="11523"/>
    <n v="3"/>
    <n v="2.2043861632376215E-2"/>
    <n v="585"/>
    <n v="175"/>
    <x v="1"/>
    <n v="477"/>
    <n v="179"/>
    <n v="4"/>
  </r>
  <r>
    <x v="516"/>
    <x v="2"/>
    <x v="1"/>
    <d v="2014-02-27T00:00:00"/>
    <x v="12"/>
    <n v="37130"/>
    <d v="2023-09-30T00:00:00"/>
    <x v="0"/>
    <n v="121"/>
    <n v="148"/>
    <n v="8"/>
    <x v="498"/>
    <n v="42006"/>
    <n v="211"/>
    <n v="1690"/>
    <n v="1690289"/>
    <n v="3791285"/>
    <n v="598969"/>
    <n v="6080542"/>
    <n v="4563"/>
    <n v="10"/>
    <n v="2.6301906699826665E-2"/>
    <n v="698"/>
    <n v="698"/>
    <x v="1"/>
    <n v="333"/>
    <n v="208"/>
    <n v="1"/>
  </r>
  <r>
    <x v="517"/>
    <x v="2"/>
    <x v="2"/>
    <d v="2012-02-28T00:00:00"/>
    <x v="7"/>
    <n v="51432"/>
    <d v="2024-01-30T00:00:00"/>
    <x v="2"/>
    <n v="40"/>
    <n v="26"/>
    <n v="10"/>
    <x v="499"/>
    <n v="50896"/>
    <n v="87"/>
    <n v="869"/>
    <n v="4342924"/>
    <n v="783333"/>
    <n v="540538"/>
    <n v="5666795"/>
    <n v="3561"/>
    <n v="8"/>
    <n v="1.7597407491144773E-2"/>
    <n v="467"/>
    <n v="374"/>
    <x v="2"/>
    <n v="564"/>
    <n v="139"/>
    <n v="4"/>
  </r>
  <r>
    <x v="518"/>
    <x v="0"/>
    <x v="2"/>
    <d v="2011-02-28T00:00:00"/>
    <x v="4"/>
    <n v="60151"/>
    <d v="2024-02-17T00:00:00"/>
    <x v="1"/>
    <n v="50"/>
    <n v="8"/>
    <n v="15"/>
    <x v="500"/>
    <n v="41318"/>
    <n v="291"/>
    <n v="4371"/>
    <n v="13111733"/>
    <n v="2885945"/>
    <n v="1056221"/>
    <n v="1705390"/>
    <n v="12674"/>
    <n v="8"/>
    <n v="1.3678498756500113E-2"/>
    <n v="363"/>
    <n v="291"/>
    <x v="0"/>
    <n v="733"/>
    <n v="85"/>
    <n v="1"/>
  </r>
  <r>
    <x v="519"/>
    <x v="2"/>
    <x v="2"/>
    <d v="2022-02-25T00:00:00"/>
    <x v="15"/>
    <n v="8196"/>
    <d v="2023-12-21T00:00:00"/>
    <x v="1"/>
    <n v="70"/>
    <n v="66"/>
    <n v="2"/>
    <x v="501"/>
    <n v="85717"/>
    <n v="85"/>
    <n v="170"/>
    <n v="509946"/>
    <n v="232831"/>
    <n v="197212"/>
    <n v="939988"/>
    <n v="543"/>
    <n v="2"/>
    <n v="9.1189991710000761E-3"/>
    <n v="242"/>
    <n v="48"/>
    <x v="0"/>
    <n v="756"/>
    <n v="93"/>
    <n v="4"/>
  </r>
  <r>
    <x v="520"/>
    <x v="4"/>
    <x v="0"/>
    <d v="2015-02-27T00:00:00"/>
    <x v="17"/>
    <n v="41841"/>
    <d v="2024-01-20T00:00:00"/>
    <x v="2"/>
    <n v="169"/>
    <n v="36"/>
    <n v="14"/>
    <x v="502"/>
    <n v="31626"/>
    <n v="182"/>
    <n v="2549"/>
    <n v="2549497"/>
    <n v="955097"/>
    <n v="184039"/>
    <n v="3688633"/>
    <n v="8923"/>
    <n v="3"/>
    <n v="1.4356771422111688E-2"/>
    <n v="381"/>
    <n v="114"/>
    <x v="1"/>
    <n v="649"/>
    <n v="120"/>
    <n v="4"/>
  </r>
  <r>
    <x v="521"/>
    <x v="2"/>
    <x v="1"/>
    <d v="2010-02-28T00:00:00"/>
    <x v="2"/>
    <n v="61152"/>
    <d v="2023-09-22T00:00:00"/>
    <x v="2"/>
    <n v="157"/>
    <n v="156"/>
    <n v="14"/>
    <x v="503"/>
    <n v="44358"/>
    <n v="253"/>
    <n v="3546"/>
    <n v="3546316"/>
    <n v="1653108"/>
    <n v="736871"/>
    <n v="5936295"/>
    <n v="9220"/>
    <n v="5"/>
    <n v="2.9090360991785365E-2"/>
    <n v="772"/>
    <n v="386"/>
    <x v="1"/>
    <n v="323"/>
    <n v="221"/>
    <n v="2"/>
  </r>
  <r>
    <x v="522"/>
    <x v="0"/>
    <x v="2"/>
    <d v="2022-02-25T00:00:00"/>
    <x v="15"/>
    <n v="6332"/>
    <d v="2024-02-09T00:00:00"/>
    <x v="0"/>
    <n v="63"/>
    <n v="16"/>
    <n v="0"/>
    <x v="504"/>
    <n v="76878"/>
    <n v="247"/>
    <n v="0"/>
    <n v="0"/>
    <n v="1093181"/>
    <n v="304922"/>
    <n v="1398103"/>
    <n v="0"/>
    <n v="4"/>
    <n v="5.8783631019669906E-3"/>
    <n v="156"/>
    <n v="62"/>
    <x v="0"/>
    <n v="816"/>
    <n v="69"/>
    <n v="1"/>
  </r>
  <r>
    <x v="523"/>
    <x v="4"/>
    <x v="3"/>
    <d v="2015-02-27T00:00:00"/>
    <x v="17"/>
    <n v="28827"/>
    <d v="2023-12-25T00:00:00"/>
    <x v="1"/>
    <n v="49"/>
    <n v="62"/>
    <n v="13"/>
    <x v="505"/>
    <n v="22154"/>
    <n v="200"/>
    <n v="2606"/>
    <n v="781793"/>
    <n v="1347415"/>
    <n v="722117"/>
    <n v="9887462"/>
    <n v="4951"/>
    <n v="6"/>
    <n v="1.6052453086140627E-2"/>
    <n v="426"/>
    <n v="255"/>
    <x v="0"/>
    <n v="619"/>
    <n v="126"/>
    <n v="3"/>
  </r>
  <r>
    <x v="524"/>
    <x v="3"/>
    <x v="0"/>
    <d v="2018-02-26T00:00:00"/>
    <x v="13"/>
    <n v="19140"/>
    <d v="2023-12-28T00:00:00"/>
    <x v="2"/>
    <n v="69"/>
    <n v="59"/>
    <n v="7"/>
    <x v="506"/>
    <n v="34749"/>
    <n v="160"/>
    <n v="1119"/>
    <n v="3357915"/>
    <n v="536593"/>
    <n v="214411"/>
    <n v="4108919"/>
    <n v="3134"/>
    <n v="2"/>
    <n v="1.3527771497475319E-2"/>
    <n v="359"/>
    <n v="72"/>
    <x v="0"/>
    <n v="650"/>
    <n v="113"/>
    <n v="4"/>
  </r>
  <r>
    <x v="525"/>
    <x v="2"/>
    <x v="0"/>
    <d v="2007-03-01T00:00:00"/>
    <x v="1"/>
    <n v="73440"/>
    <d v="2023-11-14T00:00:00"/>
    <x v="0"/>
    <n v="44"/>
    <n v="103"/>
    <n v="37"/>
    <x v="507"/>
    <n v="20402"/>
    <n v="201"/>
    <n v="7436"/>
    <n v="37178927"/>
    <n v="240938"/>
    <n v="74031"/>
    <n v="37493896"/>
    <n v="11153"/>
    <n v="1"/>
    <n v="2.9014997362272966E-2"/>
    <n v="770"/>
    <n v="77"/>
    <x v="2"/>
    <n v="314"/>
    <n v="227"/>
    <n v="4"/>
  </r>
  <r>
    <x v="526"/>
    <x v="3"/>
    <x v="1"/>
    <d v="2023-02-25T00:00:00"/>
    <x v="9"/>
    <n v="3562"/>
    <d v="2024-01-31T00:00:00"/>
    <x v="2"/>
    <n v="177"/>
    <n v="25"/>
    <n v="0"/>
    <x v="508"/>
    <n v="82430"/>
    <n v="105"/>
    <n v="0"/>
    <n v="0"/>
    <n v="707506"/>
    <n v="438441"/>
    <n v="1145946"/>
    <n v="0"/>
    <n v="6"/>
    <n v="4.182681437938051E-3"/>
    <n v="111"/>
    <n v="67"/>
    <x v="1"/>
    <n v="882"/>
    <n v="58"/>
    <n v="1"/>
  </r>
  <r>
    <x v="527"/>
    <x v="1"/>
    <x v="0"/>
    <d v="2008-02-29T00:00:00"/>
    <x v="14"/>
    <n v="76832"/>
    <d v="2024-01-23T00:00:00"/>
    <x v="0"/>
    <n v="79"/>
    <n v="33"/>
    <n v="99"/>
    <x v="509"/>
    <n v="7736"/>
    <n v="246"/>
    <n v="24364"/>
    <n v="73090603"/>
    <n v="321257"/>
    <n v="65766"/>
    <n v="73477627"/>
    <n v="70654"/>
    <n v="1"/>
    <n v="2.3136634260305978E-2"/>
    <n v="614"/>
    <n v="61"/>
    <x v="0"/>
    <n v="431"/>
    <n v="177"/>
    <n v="1"/>
  </r>
  <r>
    <x v="528"/>
    <x v="1"/>
    <x v="0"/>
    <d v="2012-02-28T00:00:00"/>
    <x v="7"/>
    <n v="40800"/>
    <d v="2023-11-05T00:00:00"/>
    <x v="2"/>
    <n v="70"/>
    <n v="112"/>
    <n v="31"/>
    <x v="510"/>
    <n v="12925"/>
    <n v="101"/>
    <n v="3146"/>
    <n v="943728"/>
    <n v="48150"/>
    <n v="442635"/>
    <n v="10361415"/>
    <n v="7549"/>
    <n v="3"/>
    <n v="2.5472906775190294E-2"/>
    <n v="676"/>
    <n v="203"/>
    <x v="0"/>
    <n v="359"/>
    <n v="201"/>
    <n v="1"/>
  </r>
  <r>
    <x v="529"/>
    <x v="4"/>
    <x v="3"/>
    <d v="2009-02-28T00:00:00"/>
    <x v="0"/>
    <n v="57825"/>
    <d v="2023-11-21T00:00:00"/>
    <x v="1"/>
    <n v="73"/>
    <n v="96"/>
    <n v="31"/>
    <x v="511"/>
    <n v="18688"/>
    <n v="117"/>
    <n v="3639"/>
    <n v="10916898"/>
    <n v="935381"/>
    <n v="696232"/>
    <n v="1254851"/>
    <n v="4002"/>
    <n v="6"/>
    <n v="2.7771497475318412E-2"/>
    <n v="737"/>
    <n v="442"/>
    <x v="0"/>
    <n v="306"/>
    <n v="213"/>
    <n v="2"/>
  </r>
  <r>
    <x v="530"/>
    <x v="1"/>
    <x v="3"/>
    <d v="2009-02-28T00:00:00"/>
    <x v="0"/>
    <n v="70980"/>
    <d v="2023-10-17T00:00:00"/>
    <x v="2"/>
    <n v="81"/>
    <n v="131"/>
    <n v="22"/>
    <x v="512"/>
    <n v="32385"/>
    <n v="140"/>
    <n v="3079"/>
    <n v="9235545"/>
    <n v="617594"/>
    <n v="272265"/>
    <n v="10125404"/>
    <n v="4925"/>
    <n v="4"/>
    <n v="2.8035270178611803E-2"/>
    <n v="744"/>
    <n v="298"/>
    <x v="0"/>
    <n v="353"/>
    <n v="224"/>
    <n v="1"/>
  </r>
  <r>
    <x v="531"/>
    <x v="3"/>
    <x v="1"/>
    <d v="2012-02-28T00:00:00"/>
    <x v="7"/>
    <n v="38100"/>
    <d v="2023-08-18T00:00:00"/>
    <x v="0"/>
    <n v="172"/>
    <n v="191"/>
    <n v="7"/>
    <x v="513"/>
    <n v="48312"/>
    <n v="259"/>
    <n v="1816"/>
    <n v="1816125"/>
    <n v="1110063"/>
    <n v="435574"/>
    <n v="3361763"/>
    <n v="3269"/>
    <n v="4"/>
    <n v="3.1313588062401088E-2"/>
    <n v="831"/>
    <n v="332"/>
    <x v="1"/>
    <n v="234"/>
    <n v="238"/>
    <n v="2"/>
  </r>
  <r>
    <x v="532"/>
    <x v="0"/>
    <x v="1"/>
    <d v="2014-02-27T00:00:00"/>
    <x v="12"/>
    <n v="47460"/>
    <d v="2023-10-11T00:00:00"/>
    <x v="1"/>
    <n v="106"/>
    <n v="137"/>
    <n v="8"/>
    <x v="514"/>
    <n v="56295"/>
    <n v="218"/>
    <n v="1743"/>
    <n v="1743211"/>
    <n v="1944265"/>
    <n v="296649"/>
    <n v="3984124"/>
    <n v="8018"/>
    <n v="5"/>
    <n v="2.2797497927500188E-2"/>
    <n v="605"/>
    <n v="302"/>
    <x v="1"/>
    <n v="471"/>
    <n v="175"/>
    <n v="2"/>
  </r>
  <r>
    <x v="533"/>
    <x v="1"/>
    <x v="1"/>
    <d v="2012-02-28T00:00:00"/>
    <x v="7"/>
    <n v="46392"/>
    <d v="2024-02-23T00:00:00"/>
    <x v="0"/>
    <n v="36"/>
    <n v="2"/>
    <n v="9"/>
    <x v="515"/>
    <n v="48274"/>
    <n v="185"/>
    <n v="1669"/>
    <n v="8346216"/>
    <n v="1336659"/>
    <n v="407177"/>
    <n v="10090053"/>
    <n v="4673"/>
    <n v="6"/>
    <n v="1.7069862084557991E-2"/>
    <n v="453"/>
    <n v="272"/>
    <x v="2"/>
    <n v="549"/>
    <n v="141"/>
    <n v="5"/>
  </r>
  <r>
    <x v="534"/>
    <x v="4"/>
    <x v="2"/>
    <d v="2014-02-27T00:00:00"/>
    <x v="12"/>
    <n v="44020"/>
    <d v="2023-12-29T00:00:00"/>
    <x v="0"/>
    <n v="102"/>
    <n v="58"/>
    <n v="12"/>
    <x v="516"/>
    <n v="41383"/>
    <n v="99"/>
    <n v="1186"/>
    <n v="1185659"/>
    <n v="841818"/>
    <n v="1060247"/>
    <n v="3087723"/>
    <n v="2964"/>
    <n v="8"/>
    <n v="1.8049589268219157E-2"/>
    <n v="479"/>
    <n v="383"/>
    <x v="1"/>
    <n v="549"/>
    <n v="151"/>
    <n v="1"/>
  </r>
  <r>
    <x v="535"/>
    <x v="0"/>
    <x v="0"/>
    <d v="2020-02-26T00:00:00"/>
    <x v="8"/>
    <n v="12156"/>
    <d v="2023-12-18T00:00:00"/>
    <x v="0"/>
    <n v="50"/>
    <n v="69"/>
    <n v="3"/>
    <x v="517"/>
    <n v="54103"/>
    <n v="142"/>
    <n v="425"/>
    <n v="1275664"/>
    <n v="1823304"/>
    <n v="860628"/>
    <n v="3959596"/>
    <n v="1530"/>
    <n v="8"/>
    <n v="1.0927726279297612E-2"/>
    <n v="290"/>
    <n v="232"/>
    <x v="0"/>
    <n v="732"/>
    <n v="94"/>
    <n v="3"/>
  </r>
  <r>
    <x v="536"/>
    <x v="2"/>
    <x v="0"/>
    <d v="2023-02-25T00:00:00"/>
    <x v="9"/>
    <n v="4054"/>
    <d v="2023-11-09T00:00:00"/>
    <x v="2"/>
    <n v="95"/>
    <n v="108"/>
    <n v="0"/>
    <x v="518"/>
    <n v="92031"/>
    <n v="193"/>
    <n v="0"/>
    <n v="0"/>
    <n v="1770582"/>
    <n v="331011"/>
    <n v="2101594"/>
    <n v="0"/>
    <n v="6"/>
    <n v="1.0362499057954631E-2"/>
    <n v="275"/>
    <n v="165"/>
    <x v="1"/>
    <n v="747"/>
    <n v="88"/>
    <n v="3"/>
  </r>
  <r>
    <x v="537"/>
    <x v="3"/>
    <x v="1"/>
    <d v="2008-02-29T00:00:00"/>
    <x v="14"/>
    <n v="63152"/>
    <d v="2023-10-16T00:00:00"/>
    <x v="0"/>
    <n v="126"/>
    <n v="132"/>
    <n v="127"/>
    <x v="519"/>
    <n v="5000"/>
    <n v="290"/>
    <n v="36811"/>
    <n v="36811411"/>
    <n v="2915706"/>
    <n v="627823"/>
    <n v="40354939"/>
    <n v="88347"/>
    <n v="7"/>
    <n v="3.1841133468987863E-2"/>
    <n v="845"/>
    <n v="592"/>
    <x v="1"/>
    <n v="211"/>
    <n v="246"/>
    <n v="3"/>
  </r>
  <r>
    <x v="538"/>
    <x v="2"/>
    <x v="2"/>
    <d v="2006-03-01T00:00:00"/>
    <x v="3"/>
    <n v="56826"/>
    <d v="2024-01-29T00:00:00"/>
    <x v="2"/>
    <n v="100"/>
    <n v="27"/>
    <n v="21"/>
    <x v="520"/>
    <n v="25929"/>
    <n v="256"/>
    <n v="5373"/>
    <n v="5372627"/>
    <n v="435718"/>
    <n v="79148"/>
    <n v="5887494"/>
    <n v="8596"/>
    <n v="1"/>
    <n v="2.5133770442384504E-2"/>
    <n v="667"/>
    <n v="67"/>
    <x v="1"/>
    <n v="383"/>
    <n v="207"/>
    <n v="4"/>
  </r>
  <r>
    <x v="539"/>
    <x v="1"/>
    <x v="3"/>
    <d v="2005-03-01T00:00:00"/>
    <x v="10"/>
    <n v="87742"/>
    <d v="2023-11-05T00:00:00"/>
    <x v="2"/>
    <n v="53"/>
    <n v="112"/>
    <n v="177"/>
    <x v="521"/>
    <n v="5000"/>
    <n v="304"/>
    <n v="53780"/>
    <n v="161340178"/>
    <n v="2810521"/>
    <n v="673144"/>
    <n v="164823843"/>
    <n v="123694"/>
    <n v="5"/>
    <n v="3.4026678724847388E-2"/>
    <n v="903"/>
    <n v="451"/>
    <x v="0"/>
    <n v="157"/>
    <n v="266"/>
    <n v="5"/>
  </r>
  <r>
    <x v="540"/>
    <x v="1"/>
    <x v="1"/>
    <d v="2018-02-26T00:00:00"/>
    <x v="13"/>
    <n v="26484"/>
    <d v="2023-11-30T00:00:00"/>
    <x v="0"/>
    <n v="62"/>
    <n v="87"/>
    <n v="7"/>
    <x v="522"/>
    <n v="50938"/>
    <n v="217"/>
    <n v="1522"/>
    <n v="4567093"/>
    <n v="2866802"/>
    <n v="665987"/>
    <n v="8099882"/>
    <n v="1826"/>
    <n v="10"/>
    <n v="1.7069862084557991E-2"/>
    <n v="453"/>
    <n v="453"/>
    <x v="0"/>
    <n v="540"/>
    <n v="165"/>
    <n v="4"/>
  </r>
  <r>
    <x v="541"/>
    <x v="1"/>
    <x v="1"/>
    <d v="2010-02-28T00:00:00"/>
    <x v="2"/>
    <n v="67018"/>
    <d v="2023-10-25T00:00:00"/>
    <x v="0"/>
    <n v="159"/>
    <n v="123"/>
    <n v="16"/>
    <x v="523"/>
    <n v="46559"/>
    <n v="307"/>
    <n v="4910"/>
    <n v="4910222"/>
    <n v="487248"/>
    <n v="56404"/>
    <n v="5453874"/>
    <n v="24060"/>
    <n v="1"/>
    <n v="2.724395206873163E-2"/>
    <n v="723"/>
    <n v="72"/>
    <x v="1"/>
    <n v="350"/>
    <n v="205"/>
    <n v="5"/>
  </r>
  <r>
    <x v="542"/>
    <x v="0"/>
    <x v="3"/>
    <d v="2011-02-28T00:00:00"/>
    <x v="4"/>
    <n v="44018"/>
    <d v="2023-12-25T00:00:00"/>
    <x v="2"/>
    <n v="71"/>
    <n v="62"/>
    <n v="9"/>
    <x v="524"/>
    <n v="54405"/>
    <n v="214"/>
    <n v="1929"/>
    <n v="5785879"/>
    <n v="358621"/>
    <n v="61501"/>
    <n v="6206001"/>
    <n v="4242"/>
    <n v="1"/>
    <n v="2.0611952671640666E-2"/>
    <n v="547"/>
    <n v="55"/>
    <x v="0"/>
    <n v="516"/>
    <n v="170"/>
    <n v="1"/>
  </r>
  <r>
    <x v="543"/>
    <x v="3"/>
    <x v="1"/>
    <d v="2009-02-28T00:00:00"/>
    <x v="0"/>
    <n v="55440"/>
    <d v="2023-11-20T00:00:00"/>
    <x v="1"/>
    <n v="177"/>
    <n v="97"/>
    <n v="13"/>
    <x v="525"/>
    <n v="40675"/>
    <n v="262"/>
    <n v="3405"/>
    <n v="3405422"/>
    <n v="1730618"/>
    <n v="485308"/>
    <n v="5621348"/>
    <n v="8513"/>
    <n v="6"/>
    <n v="2.7959906549099404E-2"/>
    <n v="742"/>
    <n v="445"/>
    <x v="1"/>
    <n v="299"/>
    <n v="239"/>
    <n v="3"/>
  </r>
  <r>
    <x v="544"/>
    <x v="4"/>
    <x v="3"/>
    <d v="2023-02-25T00:00:00"/>
    <x v="9"/>
    <n v="3299"/>
    <d v="2023-09-30T00:00:00"/>
    <x v="1"/>
    <n v="101"/>
    <n v="148"/>
    <n v="1"/>
    <x v="526"/>
    <n v="91742"/>
    <n v="169"/>
    <n v="169"/>
    <n v="168804"/>
    <n v="1952518"/>
    <n v="85928"/>
    <n v="2980603"/>
    <n v="371"/>
    <n v="6"/>
    <n v="1.322631697942573E-2"/>
    <n v="351"/>
    <n v="210"/>
    <x v="1"/>
    <n v="687"/>
    <n v="105"/>
    <n v="5"/>
  </r>
  <r>
    <x v="545"/>
    <x v="4"/>
    <x v="1"/>
    <d v="2019-02-26T00:00:00"/>
    <x v="5"/>
    <n v="21750"/>
    <d v="2023-10-26T00:00:00"/>
    <x v="1"/>
    <n v="85"/>
    <n v="122"/>
    <n v="3"/>
    <x v="527"/>
    <n v="65760"/>
    <n v="236"/>
    <n v="708"/>
    <n v="2122605"/>
    <n v="336444"/>
    <n v="6393"/>
    <n v="2522978"/>
    <n v="707"/>
    <n v="1"/>
    <n v="1.5788680382847239E-2"/>
    <n v="419"/>
    <n v="42"/>
    <x v="0"/>
    <n v="630"/>
    <n v="124"/>
    <n v="4"/>
  </r>
  <r>
    <x v="546"/>
    <x v="3"/>
    <x v="2"/>
    <d v="2012-02-28T00:00:00"/>
    <x v="7"/>
    <n v="39672"/>
    <d v="2023-12-13T00:00:00"/>
    <x v="0"/>
    <n v="60"/>
    <n v="74"/>
    <n v="22"/>
    <x v="528"/>
    <n v="17794"/>
    <n v="159"/>
    <n v="3503"/>
    <n v="10509554"/>
    <n v="2400096"/>
    <n v="761671"/>
    <n v="13671321"/>
    <n v="5605"/>
    <n v="8"/>
    <n v="2.0536589042128271E-2"/>
    <n v="545"/>
    <n v="436"/>
    <x v="0"/>
    <n v="516"/>
    <n v="173"/>
    <n v="5"/>
  </r>
  <r>
    <x v="547"/>
    <x v="2"/>
    <x v="2"/>
    <d v="2019-02-26T00:00:00"/>
    <x v="5"/>
    <n v="21295"/>
    <d v="2024-02-04T00:00:00"/>
    <x v="0"/>
    <n v="146"/>
    <n v="21"/>
    <n v="3"/>
    <x v="529"/>
    <n v="68657"/>
    <n v="145"/>
    <n v="434"/>
    <n v="433533"/>
    <n v="1120618"/>
    <n v="691307"/>
    <n v="2245459"/>
    <n v="737"/>
    <n v="7"/>
    <n v="8.7421810234380882E-3"/>
    <n v="232"/>
    <n v="163"/>
    <x v="1"/>
    <n v="773"/>
    <n v="90"/>
    <n v="5"/>
  </r>
  <r>
    <x v="548"/>
    <x v="3"/>
    <x v="2"/>
    <d v="2020-02-26T00:00:00"/>
    <x v="8"/>
    <n v="14128"/>
    <d v="2024-01-31T00:00:00"/>
    <x v="2"/>
    <n v="84"/>
    <n v="25"/>
    <n v="1"/>
    <x v="530"/>
    <n v="82564"/>
    <n v="79"/>
    <n v="79"/>
    <n v="236584"/>
    <n v="592444"/>
    <n v="434341"/>
    <n v="1263369"/>
    <n v="110"/>
    <n v="4"/>
    <n v="7.3102720627025398E-3"/>
    <n v="194"/>
    <n v="77"/>
    <x v="0"/>
    <n v="819"/>
    <n v="71"/>
    <n v="5"/>
  </r>
  <r>
    <x v="549"/>
    <x v="4"/>
    <x v="1"/>
    <d v="2017-02-26T00:00:00"/>
    <x v="6"/>
    <n v="33789"/>
    <d v="2024-01-10T00:00:00"/>
    <x v="2"/>
    <n v="59"/>
    <n v="46"/>
    <n v="5"/>
    <x v="531"/>
    <n v="60106"/>
    <n v="268"/>
    <n v="1341"/>
    <n v="4023892"/>
    <n v="534596"/>
    <n v="106301"/>
    <n v="4664789"/>
    <n v="1743"/>
    <n v="1"/>
    <n v="1.3414726053206722E-2"/>
    <n v="356"/>
    <n v="36"/>
    <x v="0"/>
    <n v="658"/>
    <n v="112"/>
    <n v="5"/>
  </r>
  <r>
    <x v="550"/>
    <x v="4"/>
    <x v="2"/>
    <d v="2015-02-27T00:00:00"/>
    <x v="17"/>
    <n v="29772"/>
    <d v="2024-01-03T00:00:00"/>
    <x v="1"/>
    <n v="53"/>
    <n v="53"/>
    <n v="4"/>
    <x v="532"/>
    <n v="66272"/>
    <n v="172"/>
    <n v="689"/>
    <n v="2067852"/>
    <n v="1682406"/>
    <n v="471994"/>
    <n v="4222253"/>
    <n v="2688"/>
    <n v="5"/>
    <n v="1.5637953123822445E-2"/>
    <n v="415"/>
    <n v="207"/>
    <x v="0"/>
    <n v="622"/>
    <n v="123"/>
    <n v="3"/>
  </r>
  <r>
    <x v="551"/>
    <x v="0"/>
    <x v="2"/>
    <d v="2022-02-25T00:00:00"/>
    <x v="15"/>
    <n v="9460"/>
    <d v="2024-01-13T00:00:00"/>
    <x v="1"/>
    <n v="20"/>
    <n v="43"/>
    <n v="1"/>
    <x v="533"/>
    <n v="81915"/>
    <n v="44"/>
    <n v="44"/>
    <n v="217697"/>
    <n v="820726"/>
    <n v="721527"/>
    <n v="175995"/>
    <n v="113"/>
    <n v="10"/>
    <n v="4.8986359183058256E-3"/>
    <n v="130"/>
    <n v="130"/>
    <x v="2"/>
    <n v="906"/>
    <n v="52"/>
    <n v="2"/>
  </r>
  <r>
    <x v="552"/>
    <x v="2"/>
    <x v="0"/>
    <d v="2015-02-27T00:00:00"/>
    <x v="17"/>
    <n v="43740"/>
    <d v="2023-12-04T00:00:00"/>
    <x v="2"/>
    <n v="47"/>
    <n v="83"/>
    <n v="10"/>
    <x v="534"/>
    <n v="49556"/>
    <n v="184"/>
    <n v="1844"/>
    <n v="5532753"/>
    <n v="1402111"/>
    <n v="577692"/>
    <n v="7512555"/>
    <n v="6454"/>
    <n v="5"/>
    <n v="1.7333634787851382E-2"/>
    <n v="460"/>
    <n v="230"/>
    <x v="0"/>
    <n v="596"/>
    <n v="135"/>
    <n v="1"/>
  </r>
  <r>
    <x v="553"/>
    <x v="1"/>
    <x v="2"/>
    <d v="2014-02-27T00:00:00"/>
    <x v="12"/>
    <n v="33270"/>
    <d v="2024-02-10T00:00:00"/>
    <x v="2"/>
    <n v="66"/>
    <n v="15"/>
    <n v="5"/>
    <x v="535"/>
    <n v="58819"/>
    <n v="263"/>
    <n v="1315"/>
    <n v="3945714"/>
    <n v="2893907"/>
    <n v="982014"/>
    <n v="7821635"/>
    <n v="3025"/>
    <n v="7"/>
    <n v="1.1982817092471173E-2"/>
    <n v="318"/>
    <n v="223"/>
    <x v="0"/>
    <n v="745"/>
    <n v="92"/>
    <n v="5"/>
  </r>
  <r>
    <x v="554"/>
    <x v="0"/>
    <x v="3"/>
    <d v="2009-02-28T00:00:00"/>
    <x v="0"/>
    <n v="55275"/>
    <d v="2023-12-27T00:00:00"/>
    <x v="2"/>
    <n v="90"/>
    <n v="60"/>
    <n v="23"/>
    <x v="536"/>
    <n v="24910"/>
    <n v="156"/>
    <n v="3587"/>
    <n v="3586749"/>
    <n v="1933858"/>
    <n v="1394598"/>
    <n v="6915204"/>
    <n v="16857"/>
    <n v="10"/>
    <n v="2.3362725148843168E-2"/>
    <n v="620"/>
    <n v="620"/>
    <x v="1"/>
    <n v="442"/>
    <n v="184"/>
    <n v="3"/>
  </r>
  <r>
    <x v="555"/>
    <x v="1"/>
    <x v="3"/>
    <d v="2021-02-25T00:00:00"/>
    <x v="11"/>
    <n v="10854"/>
    <d v="2024-02-15T00:00:00"/>
    <x v="2"/>
    <n v="63"/>
    <n v="10"/>
    <n v="4"/>
    <x v="537"/>
    <n v="46342"/>
    <n v="114"/>
    <n v="455"/>
    <n v="1365502"/>
    <n v="1407947"/>
    <n v="842792"/>
    <n v="3616242"/>
    <n v="1957"/>
    <n v="8"/>
    <n v="4.5218177707438394E-3"/>
    <n v="120"/>
    <n v="96"/>
    <x v="0"/>
    <n v="892"/>
    <n v="48"/>
    <n v="5"/>
  </r>
  <r>
    <x v="556"/>
    <x v="1"/>
    <x v="1"/>
    <d v="2017-02-26T00:00:00"/>
    <x v="6"/>
    <n v="28168"/>
    <d v="2024-02-04T00:00:00"/>
    <x v="2"/>
    <n v="56"/>
    <n v="21"/>
    <n v="6"/>
    <x v="538"/>
    <n v="44086"/>
    <n v="173"/>
    <n v="1039"/>
    <n v="3117191"/>
    <n v="2279524"/>
    <n v="653607"/>
    <n v="6050321"/>
    <n v="1558"/>
    <n v="7"/>
    <n v="1.1568317130152989E-2"/>
    <n v="307"/>
    <n v="215"/>
    <x v="0"/>
    <n v="698"/>
    <n v="100"/>
    <n v="2"/>
  </r>
  <r>
    <x v="557"/>
    <x v="4"/>
    <x v="2"/>
    <d v="2005-03-01T00:00:00"/>
    <x v="10"/>
    <n v="61997"/>
    <d v="2024-01-18T00:00:00"/>
    <x v="1"/>
    <n v="17"/>
    <n v="38"/>
    <n v="19"/>
    <x v="539"/>
    <n v="34674"/>
    <n v="121"/>
    <n v="2291"/>
    <n v="11457379"/>
    <n v="547219"/>
    <n v="313771"/>
    <n v="12318369"/>
    <n v="2749"/>
    <n v="3"/>
    <n v="2.6791770291657246E-2"/>
    <n v="711"/>
    <n v="213"/>
    <x v="2"/>
    <n v="354"/>
    <n v="204"/>
    <n v="4"/>
  </r>
  <r>
    <x v="558"/>
    <x v="2"/>
    <x v="2"/>
    <d v="2007-03-01T00:00:00"/>
    <x v="1"/>
    <n v="62339"/>
    <d v="2024-02-05T00:00:00"/>
    <x v="1"/>
    <n v="67"/>
    <n v="20"/>
    <n v="124"/>
    <x v="540"/>
    <n v="5000"/>
    <n v="234"/>
    <n v="28992"/>
    <n v="86976169"/>
    <n v="1425061"/>
    <n v="209792"/>
    <n v="88611022"/>
    <n v="121766"/>
    <n v="4"/>
    <n v="2.3362725148843168E-2"/>
    <n v="620"/>
    <n v="248"/>
    <x v="0"/>
    <n v="426"/>
    <n v="192"/>
    <n v="5"/>
  </r>
  <r>
    <x v="559"/>
    <x v="0"/>
    <x v="3"/>
    <d v="2014-02-27T00:00:00"/>
    <x v="12"/>
    <n v="43650"/>
    <d v="2023-12-16T00:00:00"/>
    <x v="2"/>
    <n v="47"/>
    <n v="71"/>
    <n v="17"/>
    <x v="541"/>
    <n v="25036"/>
    <n v="208"/>
    <n v="3537"/>
    <n v="10610619"/>
    <n v="2182301"/>
    <n v="843584"/>
    <n v="13636504"/>
    <n v="8488"/>
    <n v="6"/>
    <n v="1.7785816564925765E-2"/>
    <n v="472"/>
    <n v="283"/>
    <x v="0"/>
    <n v="581"/>
    <n v="147"/>
    <n v="1"/>
  </r>
  <r>
    <x v="560"/>
    <x v="4"/>
    <x v="1"/>
    <d v="2019-02-26T00:00:00"/>
    <x v="5"/>
    <n v="23805"/>
    <d v="2024-01-08T00:00:00"/>
    <x v="1"/>
    <n v="78"/>
    <n v="48"/>
    <n v="3"/>
    <x v="542"/>
    <n v="62955"/>
    <n v="197"/>
    <n v="591"/>
    <n v="1774181"/>
    <n v="165859"/>
    <n v="600379"/>
    <n v="4033151"/>
    <n v="2483"/>
    <n v="5"/>
    <n v="9.4581355038058628E-3"/>
    <n v="251"/>
    <n v="125"/>
    <x v="0"/>
    <n v="787"/>
    <n v="89"/>
    <n v="1"/>
  </r>
  <r>
    <x v="561"/>
    <x v="0"/>
    <x v="1"/>
    <d v="2012-02-28T00:00:00"/>
    <x v="7"/>
    <n v="45816"/>
    <d v="2024-02-01T00:00:00"/>
    <x v="0"/>
    <n v="68"/>
    <n v="24"/>
    <n v="12"/>
    <x v="543"/>
    <n v="42243"/>
    <n v="114"/>
    <n v="1364"/>
    <n v="4091458"/>
    <n v="2252663"/>
    <n v="891092"/>
    <n v="7235213"/>
    <n v="2318"/>
    <n v="10"/>
    <n v="1.6391589418946417E-2"/>
    <n v="435"/>
    <n v="435"/>
    <x v="0"/>
    <n v="615"/>
    <n v="130"/>
    <n v="4"/>
  </r>
  <r>
    <x v="562"/>
    <x v="1"/>
    <x v="0"/>
    <d v="2009-02-28T00:00:00"/>
    <x v="0"/>
    <n v="59805"/>
    <d v="2024-02-10T00:00:00"/>
    <x v="0"/>
    <n v="135"/>
    <n v="15"/>
    <n v="15"/>
    <x v="544"/>
    <n v="44329"/>
    <n v="117"/>
    <n v="1758"/>
    <n v="1758393"/>
    <n v="293401"/>
    <n v="134714"/>
    <n v="2186508"/>
    <n v="6330"/>
    <n v="2"/>
    <n v="1.8351043786268745E-2"/>
    <n v="487"/>
    <n v="97"/>
    <x v="1"/>
    <n v="588"/>
    <n v="133"/>
    <n v="4"/>
  </r>
  <r>
    <x v="563"/>
    <x v="2"/>
    <x v="2"/>
    <d v="2020-02-26T00:00:00"/>
    <x v="8"/>
    <n v="18548"/>
    <d v="2023-12-01T00:00:00"/>
    <x v="2"/>
    <n v="69"/>
    <n v="86"/>
    <n v="3"/>
    <x v="545"/>
    <n v="81512"/>
    <n v="217"/>
    <n v="652"/>
    <n v="1955903"/>
    <n v="3528663"/>
    <n v="1162765"/>
    <n v="6647331"/>
    <n v="1434"/>
    <n v="9"/>
    <n v="1.1417589871128193E-2"/>
    <n v="303"/>
    <n v="272"/>
    <x v="0"/>
    <n v="739"/>
    <n v="87"/>
    <n v="4"/>
  </r>
  <r>
    <x v="564"/>
    <x v="1"/>
    <x v="3"/>
    <d v="2015-02-27T00:00:00"/>
    <x v="17"/>
    <n v="44424"/>
    <d v="2023-12-28T00:00:00"/>
    <x v="0"/>
    <n v="21"/>
    <n v="59"/>
    <n v="10"/>
    <x v="546"/>
    <n v="47424"/>
    <n v="116"/>
    <n v="1157"/>
    <n v="5787025"/>
    <n v="1677757"/>
    <n v="655617"/>
    <n v="8120399"/>
    <n v="4398"/>
    <n v="8"/>
    <n v="1.6052453086140627E-2"/>
    <n v="426"/>
    <n v="340"/>
    <x v="2"/>
    <n v="614"/>
    <n v="130"/>
    <n v="4"/>
  </r>
  <r>
    <x v="565"/>
    <x v="4"/>
    <x v="2"/>
    <d v="2016-02-27T00:00:00"/>
    <x v="18"/>
    <n v="30320"/>
    <d v="2024-01-03T00:00:00"/>
    <x v="2"/>
    <n v="79"/>
    <n v="53"/>
    <n v="10"/>
    <x v="547"/>
    <n v="30661"/>
    <n v="272"/>
    <n v="2722"/>
    <n v="8166511"/>
    <n v="2347515"/>
    <n v="542129"/>
    <n v="11056155"/>
    <n v="2994"/>
    <n v="6"/>
    <n v="1.4959680458210868E-2"/>
    <n v="397"/>
    <n v="238"/>
    <x v="0"/>
    <n v="627"/>
    <n v="135"/>
    <n v="2"/>
  </r>
  <r>
    <x v="566"/>
    <x v="0"/>
    <x v="2"/>
    <d v="2006-03-01T00:00:00"/>
    <x v="3"/>
    <n v="81648"/>
    <d v="2023-09-06T00:00:00"/>
    <x v="0"/>
    <n v="172"/>
    <n v="172"/>
    <n v="25"/>
    <x v="548"/>
    <n v="33520"/>
    <n v="279"/>
    <n v="6973"/>
    <n v="6973235"/>
    <n v="2684574"/>
    <n v="721562"/>
    <n v="10379371"/>
    <n v="25103"/>
    <n v="8"/>
    <n v="3.6362951239731704E-2"/>
    <n v="965"/>
    <n v="772"/>
    <x v="1"/>
    <n v="128"/>
    <n v="270"/>
    <n v="2"/>
  </r>
  <r>
    <x v="567"/>
    <x v="0"/>
    <x v="0"/>
    <d v="2023-02-25T00:00:00"/>
    <x v="9"/>
    <n v="4835"/>
    <d v="2024-02-18T00:00:00"/>
    <x v="2"/>
    <n v="125"/>
    <n v="7"/>
    <n v="0"/>
    <x v="549"/>
    <n v="60973"/>
    <n v="91"/>
    <n v="0"/>
    <n v="0"/>
    <n v="1012216"/>
    <n v="827398"/>
    <n v="1839614"/>
    <n v="0"/>
    <n v="8"/>
    <n v="1.8464089230537343E-3"/>
    <n v="49"/>
    <n v="39"/>
    <x v="1"/>
    <n v="956"/>
    <n v="29"/>
    <n v="2"/>
  </r>
  <r>
    <x v="568"/>
    <x v="3"/>
    <x v="0"/>
    <d v="2005-03-01T00:00:00"/>
    <x v="10"/>
    <n v="63289"/>
    <d v="2023-12-25T00:00:00"/>
    <x v="0"/>
    <n v="82"/>
    <n v="62"/>
    <n v="111"/>
    <x v="550"/>
    <n v="5656"/>
    <n v="193"/>
    <n v="21368"/>
    <n v="6410467"/>
    <n v="722397"/>
    <n v="103809"/>
    <n v="64930876"/>
    <n v="57694"/>
    <n v="2"/>
    <n v="2.5736679478483685E-2"/>
    <n v="683"/>
    <n v="137"/>
    <x v="0"/>
    <n v="439"/>
    <n v="179"/>
    <n v="4"/>
  </r>
  <r>
    <x v="569"/>
    <x v="1"/>
    <x v="2"/>
    <d v="2014-02-27T00:00:00"/>
    <x v="12"/>
    <n v="37850"/>
    <d v="2024-02-15T00:00:00"/>
    <x v="1"/>
    <n v="35"/>
    <n v="10"/>
    <n v="16"/>
    <x v="551"/>
    <n v="26869"/>
    <n v="176"/>
    <n v="2816"/>
    <n v="14080336"/>
    <n v="2216658"/>
    <n v="897624"/>
    <n v="17194617"/>
    <n v="4505"/>
    <n v="8"/>
    <n v="1.3150953349913333E-2"/>
    <n v="349"/>
    <n v="279"/>
    <x v="2"/>
    <n v="685"/>
    <n v="101"/>
    <n v="5"/>
  </r>
  <r>
    <x v="570"/>
    <x v="4"/>
    <x v="3"/>
    <d v="2016-02-27T00:00:00"/>
    <x v="18"/>
    <n v="32552"/>
    <d v="2024-02-11T00:00:00"/>
    <x v="1"/>
    <n v="55"/>
    <n v="14"/>
    <n v="8"/>
    <x v="552"/>
    <n v="37560"/>
    <n v="200"/>
    <n v="1602"/>
    <n v="4805432"/>
    <n v="624775"/>
    <n v="130765"/>
    <n v="5560973"/>
    <n v="6407"/>
    <n v="2"/>
    <n v="9.3450900595372678E-3"/>
    <n v="248"/>
    <n v="50"/>
    <x v="0"/>
    <n v="810"/>
    <n v="85"/>
    <n v="5"/>
  </r>
  <r>
    <x v="571"/>
    <x v="1"/>
    <x v="3"/>
    <d v="2007-03-01T00:00:00"/>
    <x v="1"/>
    <n v="78948"/>
    <d v="2023-11-20T00:00:00"/>
    <x v="0"/>
    <n v="77"/>
    <n v="97"/>
    <n v="70"/>
    <x v="553"/>
    <n v="11301"/>
    <n v="264"/>
    <n v="18513"/>
    <n v="55539033"/>
    <n v="3028783"/>
    <n v="1198607"/>
    <n v="59766423"/>
    <n v="74052"/>
    <n v="9"/>
    <n v="3.1388951691913483E-2"/>
    <n v="833"/>
    <n v="750"/>
    <x v="0"/>
    <n v="198"/>
    <n v="248"/>
    <n v="4"/>
  </r>
  <r>
    <x v="572"/>
    <x v="0"/>
    <x v="2"/>
    <d v="2015-02-27T00:00:00"/>
    <x v="17"/>
    <n v="33318"/>
    <d v="2024-01-23T00:00:00"/>
    <x v="2"/>
    <n v="58"/>
    <n v="33"/>
    <n v="7"/>
    <x v="554"/>
    <n v="55790"/>
    <n v="198"/>
    <n v="1389"/>
    <n v="4168044"/>
    <n v="3154081"/>
    <n v="985832"/>
    <n v="8307958"/>
    <n v="6807"/>
    <n v="8"/>
    <n v="1.6203180345165422E-2"/>
    <n v="430"/>
    <n v="344"/>
    <x v="0"/>
    <n v="563"/>
    <n v="150"/>
    <n v="4"/>
  </r>
  <r>
    <x v="573"/>
    <x v="2"/>
    <x v="1"/>
    <d v="2016-02-27T00:00:00"/>
    <x v="18"/>
    <n v="30120"/>
    <d v="2023-12-26T00:00:00"/>
    <x v="1"/>
    <n v="69"/>
    <n v="61"/>
    <n v="5"/>
    <x v="555"/>
    <n v="54292"/>
    <n v="245"/>
    <n v="1223"/>
    <n v="3669335"/>
    <n v="3510082"/>
    <n v="984249"/>
    <n v="8163666"/>
    <n v="1834"/>
    <n v="9"/>
    <n v="1.4658225940161277E-2"/>
    <n v="389"/>
    <n v="350"/>
    <x v="0"/>
    <n v="654"/>
    <n v="113"/>
    <n v="1"/>
  </r>
  <r>
    <x v="574"/>
    <x v="3"/>
    <x v="2"/>
    <d v="2013-02-27T00:00:00"/>
    <x v="16"/>
    <n v="54241"/>
    <d v="2023-10-14T00:00:00"/>
    <x v="2"/>
    <n v="83"/>
    <n v="134"/>
    <n v="24"/>
    <x v="556"/>
    <n v="22317"/>
    <n v="161"/>
    <n v="3855"/>
    <n v="1156598"/>
    <n v="446597"/>
    <n v="272715"/>
    <n v="12285292"/>
    <n v="11951"/>
    <n v="2"/>
    <n v="2.5284497701409298E-2"/>
    <n v="671"/>
    <n v="134"/>
    <x v="0"/>
    <n v="380"/>
    <n v="203"/>
    <n v="4"/>
  </r>
  <r>
    <x v="575"/>
    <x v="1"/>
    <x v="2"/>
    <d v="2005-03-01T00:00:00"/>
    <x v="10"/>
    <n v="87799"/>
    <d v="2024-01-28T00:00:00"/>
    <x v="0"/>
    <n v="27"/>
    <n v="28"/>
    <n v="42"/>
    <x v="557"/>
    <n v="21352"/>
    <n v="152"/>
    <n v="6402"/>
    <n v="32010021"/>
    <n v="312967"/>
    <n v="212396"/>
    <n v="32535385"/>
    <n v="20486"/>
    <n v="2"/>
    <n v="2.6377270329339061E-2"/>
    <n v="700"/>
    <n v="140"/>
    <x v="2"/>
    <n v="355"/>
    <n v="220"/>
    <n v="5"/>
  </r>
  <r>
    <x v="576"/>
    <x v="0"/>
    <x v="2"/>
    <d v="2015-02-27T00:00:00"/>
    <x v="17"/>
    <n v="41778"/>
    <d v="2023-11-28T00:00:00"/>
    <x v="1"/>
    <n v="114"/>
    <n v="89"/>
    <n v="8"/>
    <x v="558"/>
    <n v="55606"/>
    <n v="186"/>
    <n v="1487"/>
    <n v="1487102"/>
    <n v="1036493"/>
    <n v="306125"/>
    <n v="282972"/>
    <n v="6245"/>
    <n v="4"/>
    <n v="1.8388725601024947E-2"/>
    <n v="488"/>
    <n v="195"/>
    <x v="1"/>
    <n v="559"/>
    <n v="152"/>
    <n v="5"/>
  </r>
  <r>
    <x v="577"/>
    <x v="3"/>
    <x v="1"/>
    <d v="2020-02-26T00:00:00"/>
    <x v="8"/>
    <n v="13004"/>
    <d v="2024-02-17T00:00:00"/>
    <x v="1"/>
    <n v="51"/>
    <n v="8"/>
    <n v="1"/>
    <x v="559"/>
    <n v="86623"/>
    <n v="210"/>
    <n v="210"/>
    <n v="630607"/>
    <n v="2887172"/>
    <n v="1201947"/>
    <n v="4719726"/>
    <n v="861"/>
    <n v="10"/>
    <n v="4.0696359936694551E-3"/>
    <n v="108"/>
    <n v="108"/>
    <x v="0"/>
    <n v="934"/>
    <n v="40"/>
    <n v="3"/>
  </r>
  <r>
    <x v="578"/>
    <x v="2"/>
    <x v="0"/>
    <d v="2007-03-01T00:00:00"/>
    <x v="1"/>
    <n v="66810"/>
    <d v="2023-12-23T00:00:00"/>
    <x v="1"/>
    <n v="140"/>
    <n v="64"/>
    <n v="41"/>
    <x v="560"/>
    <n v="16258"/>
    <n v="320"/>
    <n v="13124"/>
    <n v="1312397"/>
    <n v="1333175"/>
    <n v="300319"/>
    <n v="14757464"/>
    <n v="31497"/>
    <n v="4"/>
    <n v="2.411636144396714E-2"/>
    <n v="640"/>
    <n v="256"/>
    <x v="1"/>
    <n v="465"/>
    <n v="167"/>
    <n v="2"/>
  </r>
  <r>
    <x v="579"/>
    <x v="2"/>
    <x v="3"/>
    <d v="2007-03-01T00:00:00"/>
    <x v="1"/>
    <n v="59415"/>
    <d v="2023-12-14T00:00:00"/>
    <x v="2"/>
    <n v="64"/>
    <n v="73"/>
    <n v="42"/>
    <x v="561"/>
    <n v="14154"/>
    <n v="206"/>
    <n v="8645"/>
    <n v="25933611"/>
    <n v="673109"/>
    <n v="381144"/>
    <n v="26987864"/>
    <n v="12966"/>
    <n v="3"/>
    <n v="2.611349762604567E-2"/>
    <n v="693"/>
    <n v="208"/>
    <x v="0"/>
    <n v="392"/>
    <n v="210"/>
    <n v="1"/>
  </r>
  <r>
    <x v="580"/>
    <x v="3"/>
    <x v="3"/>
    <d v="2010-02-28T00:00:00"/>
    <x v="2"/>
    <n v="63084"/>
    <d v="2024-01-05T00:00:00"/>
    <x v="2"/>
    <n v="63"/>
    <n v="51"/>
    <n v="68"/>
    <x v="562"/>
    <n v="9276"/>
    <n v="214"/>
    <n v="14562"/>
    <n v="43685832"/>
    <n v="1646583"/>
    <n v="44654"/>
    <n v="45778955"/>
    <n v="40773"/>
    <n v="6"/>
    <n v="2.2684452483231591E-2"/>
    <n v="602"/>
    <n v="361"/>
    <x v="0"/>
    <n v="431"/>
    <n v="177"/>
    <n v="5"/>
  </r>
  <r>
    <x v="581"/>
    <x v="3"/>
    <x v="0"/>
    <d v="2014-02-27T00:00:00"/>
    <x v="12"/>
    <n v="37480"/>
    <d v="2024-02-03T00:00:00"/>
    <x v="1"/>
    <n v="61"/>
    <n v="22"/>
    <n v="6"/>
    <x v="563"/>
    <n v="62410"/>
    <n v="100"/>
    <n v="603"/>
    <n v="1807531"/>
    <n v="73111"/>
    <n v="26501"/>
    <n v="2803651"/>
    <n v="2108"/>
    <n v="5"/>
    <n v="1.4168362348330696E-2"/>
    <n v="376"/>
    <n v="188"/>
    <x v="0"/>
    <n v="660"/>
    <n v="113"/>
    <n v="2"/>
  </r>
  <r>
    <x v="582"/>
    <x v="1"/>
    <x v="3"/>
    <d v="2020-02-26T00:00:00"/>
    <x v="8"/>
    <n v="16196"/>
    <d v="2024-01-08T00:00:00"/>
    <x v="2"/>
    <n v="54"/>
    <n v="48"/>
    <n v="3"/>
    <x v="517"/>
    <n v="82720"/>
    <n v="228"/>
    <n v="683"/>
    <n v="2048279"/>
    <n v="3514604"/>
    <n v="691712"/>
    <n v="6254595"/>
    <n v="2935"/>
    <n v="8"/>
    <n v="8.365362875876102E-3"/>
    <n v="222"/>
    <n v="178"/>
    <x v="0"/>
    <n v="810"/>
    <n v="69"/>
    <n v="2"/>
  </r>
  <r>
    <x v="583"/>
    <x v="3"/>
    <x v="2"/>
    <d v="2019-02-26T00:00:00"/>
    <x v="5"/>
    <n v="22250"/>
    <d v="2023-12-16T00:00:00"/>
    <x v="0"/>
    <n v="68"/>
    <n v="71"/>
    <n v="6"/>
    <x v="564"/>
    <n v="44648"/>
    <n v="200"/>
    <n v="1201"/>
    <n v="3603739"/>
    <n v="2108115"/>
    <n v="497612"/>
    <n v="6209466"/>
    <n v="1681"/>
    <n v="6"/>
    <n v="1.2284271610520764E-2"/>
    <n v="326"/>
    <n v="196"/>
    <x v="0"/>
    <n v="700"/>
    <n v="103"/>
    <n v="5"/>
  </r>
  <r>
    <x v="584"/>
    <x v="3"/>
    <x v="0"/>
    <d v="2019-02-26T00:00:00"/>
    <x v="5"/>
    <n v="17215"/>
    <d v="2023-09-26T00:00:00"/>
    <x v="0"/>
    <n v="110"/>
    <n v="152"/>
    <n v="5"/>
    <x v="565"/>
    <n v="54142"/>
    <n v="245"/>
    <n v="1227"/>
    <n v="1226967"/>
    <n v="2615613"/>
    <n v="460665"/>
    <n v="4303244"/>
    <n v="5889"/>
    <n v="7"/>
    <n v="1.8577134674805939E-2"/>
    <n v="493"/>
    <n v="345"/>
    <x v="1"/>
    <n v="557"/>
    <n v="157"/>
    <n v="4"/>
  </r>
  <r>
    <x v="585"/>
    <x v="2"/>
    <x v="2"/>
    <d v="2018-02-26T00:00:00"/>
    <x v="13"/>
    <n v="29994"/>
    <d v="2023-11-08T00:00:00"/>
    <x v="1"/>
    <n v="106"/>
    <n v="109"/>
    <n v="5"/>
    <x v="566"/>
    <n v="53644"/>
    <n v="108"/>
    <n v="542"/>
    <n v="54217"/>
    <n v="268679"/>
    <n v="108364"/>
    <n v="919214"/>
    <n v="1951"/>
    <n v="2"/>
    <n v="1.7484362046876176E-2"/>
    <n v="464"/>
    <n v="93"/>
    <x v="1"/>
    <n v="559"/>
    <n v="157"/>
    <n v="5"/>
  </r>
  <r>
    <x v="586"/>
    <x v="0"/>
    <x v="2"/>
    <d v="2016-02-27T00:00:00"/>
    <x v="18"/>
    <n v="36720"/>
    <d v="2024-01-17T00:00:00"/>
    <x v="1"/>
    <n v="16"/>
    <n v="39"/>
    <n v="7"/>
    <x v="567"/>
    <n v="72220"/>
    <n v="114"/>
    <n v="797"/>
    <n v="3983545"/>
    <n v="721908"/>
    <n v="638303"/>
    <n v="5343757"/>
    <n v="3346"/>
    <n v="5"/>
    <n v="1.2472680684301756E-2"/>
    <n v="331"/>
    <n v="165"/>
    <x v="2"/>
    <n v="713"/>
    <n v="104"/>
    <n v="4"/>
  </r>
  <r>
    <x v="587"/>
    <x v="4"/>
    <x v="3"/>
    <d v="2006-03-01T00:00:00"/>
    <x v="3"/>
    <n v="77886"/>
    <d v="2023-11-13T00:00:00"/>
    <x v="0"/>
    <n v="62"/>
    <n v="104"/>
    <n v="48"/>
    <x v="568"/>
    <n v="16348"/>
    <n v="117"/>
    <n v="5611"/>
    <n v="16833534"/>
    <n v="881518"/>
    <n v="281486"/>
    <n v="17996539"/>
    <n v="6172"/>
    <n v="5"/>
    <n v="2.916572462129776E-2"/>
    <n v="774"/>
    <n v="387"/>
    <x v="0"/>
    <n v="333"/>
    <n v="216"/>
    <n v="3"/>
  </r>
  <r>
    <x v="588"/>
    <x v="2"/>
    <x v="2"/>
    <d v="2007-03-01T00:00:00"/>
    <x v="1"/>
    <n v="66929"/>
    <d v="2024-02-05T00:00:00"/>
    <x v="1"/>
    <n v="86"/>
    <n v="20"/>
    <n v="74"/>
    <x v="569"/>
    <n v="9133"/>
    <n v="238"/>
    <n v="17619"/>
    <n v="52855759"/>
    <n v="454507"/>
    <n v="113793"/>
    <n v="53424059"/>
    <n v="49332"/>
    <n v="1"/>
    <n v="2.4380134147260531E-2"/>
    <n v="647"/>
    <n v="65"/>
    <x v="0"/>
    <n v="380"/>
    <n v="201"/>
    <n v="4"/>
  </r>
  <r>
    <x v="589"/>
    <x v="3"/>
    <x v="1"/>
    <d v="2021-02-25T00:00:00"/>
    <x v="11"/>
    <n v="9276"/>
    <d v="2023-12-22T00:00:00"/>
    <x v="1"/>
    <n v="161"/>
    <n v="65"/>
    <n v="3"/>
    <x v="570"/>
    <n v="88050"/>
    <n v="223"/>
    <n v="670"/>
    <n v="669569"/>
    <n v="345063"/>
    <n v="109031"/>
    <n v="1123663"/>
    <n v="1138"/>
    <n v="1"/>
    <n v="7.9508629135579163E-3"/>
    <n v="211"/>
    <n v="21"/>
    <x v="1"/>
    <n v="832"/>
    <n v="71"/>
    <n v="5"/>
  </r>
  <r>
    <x v="590"/>
    <x v="1"/>
    <x v="1"/>
    <d v="2021-02-25T00:00:00"/>
    <x v="11"/>
    <n v="9576"/>
    <d v="2024-01-22T00:00:00"/>
    <x v="1"/>
    <n v="115"/>
    <n v="34"/>
    <n v="1"/>
    <x v="571"/>
    <n v="79632"/>
    <n v="214"/>
    <n v="214"/>
    <n v="214126"/>
    <n v="1578689"/>
    <n v="392392"/>
    <n v="2185207"/>
    <n v="321"/>
    <n v="4"/>
    <n v="5.4638631396488058E-3"/>
    <n v="145"/>
    <n v="58"/>
    <x v="1"/>
    <n v="890"/>
    <n v="52"/>
    <n v="4"/>
  </r>
  <r>
    <x v="591"/>
    <x v="4"/>
    <x v="1"/>
    <d v="2012-02-28T00:00:00"/>
    <x v="7"/>
    <n v="52092"/>
    <d v="2024-01-10T00:00:00"/>
    <x v="1"/>
    <n v="17"/>
    <n v="46"/>
    <n v="11"/>
    <x v="572"/>
    <n v="56119"/>
    <n v="177"/>
    <n v="1952"/>
    <n v="9759539"/>
    <n v="1649493"/>
    <n v="960654"/>
    <n v="12369687"/>
    <n v="6050"/>
    <n v="8"/>
    <n v="1.7672771120657172E-2"/>
    <n v="469"/>
    <n v="375"/>
    <x v="2"/>
    <n v="595"/>
    <n v="137"/>
    <n v="3"/>
  </r>
  <r>
    <x v="592"/>
    <x v="4"/>
    <x v="2"/>
    <d v="2012-02-28T00:00:00"/>
    <x v="7"/>
    <n v="47388"/>
    <d v="2024-01-23T00:00:00"/>
    <x v="1"/>
    <n v="23"/>
    <n v="33"/>
    <n v="16"/>
    <x v="560"/>
    <n v="30965"/>
    <n v="220"/>
    <n v="3514"/>
    <n v="17567815"/>
    <n v="283585"/>
    <n v="1322736"/>
    <n v="21726402"/>
    <n v="9837"/>
    <n v="10"/>
    <n v="1.9556861858467105E-2"/>
    <n v="519"/>
    <n v="519"/>
    <x v="2"/>
    <n v="491"/>
    <n v="168"/>
    <n v="3"/>
  </r>
  <r>
    <x v="593"/>
    <x v="4"/>
    <x v="1"/>
    <d v="2013-02-27T00:00:00"/>
    <x v="16"/>
    <n v="50655"/>
    <d v="2024-01-15T00:00:00"/>
    <x v="1"/>
    <n v="71"/>
    <n v="41"/>
    <n v="11"/>
    <x v="573"/>
    <n v="54523"/>
    <n v="87"/>
    <n v="960"/>
    <n v="2879185"/>
    <n v="1134326"/>
    <n v="670915"/>
    <n v="4684425"/>
    <n v="3455"/>
    <n v="8"/>
    <n v="1.6090134900896828E-2"/>
    <n v="427"/>
    <n v="341"/>
    <x v="0"/>
    <n v="632"/>
    <n v="119"/>
    <n v="3"/>
  </r>
  <r>
    <x v="594"/>
    <x v="1"/>
    <x v="1"/>
    <d v="2008-02-29T00:00:00"/>
    <x v="14"/>
    <n v="62096"/>
    <d v="2024-01-09T00:00:00"/>
    <x v="0"/>
    <n v="79"/>
    <n v="47"/>
    <n v="124"/>
    <x v="574"/>
    <n v="5000"/>
    <n v="159"/>
    <n v="19727"/>
    <n v="59182155"/>
    <n v="2338939"/>
    <n v="673682"/>
    <n v="62194776"/>
    <n v="74964"/>
    <n v="9"/>
    <n v="2.4229406888235737E-2"/>
    <n v="643"/>
    <n v="579"/>
    <x v="0"/>
    <n v="406"/>
    <n v="184"/>
    <n v="3"/>
  </r>
  <r>
    <x v="595"/>
    <x v="4"/>
    <x v="3"/>
    <d v="2018-02-26T00:00:00"/>
    <x v="13"/>
    <n v="27708"/>
    <d v="2024-02-10T00:00:00"/>
    <x v="2"/>
    <n v="22"/>
    <n v="15"/>
    <n v="6"/>
    <x v="575"/>
    <n v="52587"/>
    <n v="218"/>
    <n v="1310"/>
    <n v="6551194"/>
    <n v="1282274"/>
    <n v="245449"/>
    <n v="8078917"/>
    <n v="4585"/>
    <n v="3"/>
    <n v="9.3074082447810683E-3"/>
    <n v="247"/>
    <n v="74"/>
    <x v="2"/>
    <n v="763"/>
    <n v="90"/>
    <n v="3"/>
  </r>
  <r>
    <x v="596"/>
    <x v="1"/>
    <x v="2"/>
    <d v="2008-02-29T00:00:00"/>
    <x v="14"/>
    <n v="71392"/>
    <d v="2023-11-12T00:00:00"/>
    <x v="1"/>
    <n v="145"/>
    <n v="105"/>
    <n v="28"/>
    <x v="576"/>
    <n v="25411"/>
    <n v="242"/>
    <n v="6765"/>
    <n v="6765064"/>
    <n v="1571897"/>
    <n v="518087"/>
    <n v="8855048"/>
    <n v="14883"/>
    <n v="4"/>
    <n v="2.7884542919587009E-2"/>
    <n v="740"/>
    <n v="296"/>
    <x v="1"/>
    <n v="342"/>
    <n v="214"/>
    <n v="4"/>
  </r>
  <r>
    <x v="597"/>
    <x v="2"/>
    <x v="0"/>
    <d v="2008-02-29T00:00:00"/>
    <x v="14"/>
    <n v="61536"/>
    <d v="2023-12-17T00:00:00"/>
    <x v="0"/>
    <n v="49"/>
    <n v="70"/>
    <n v="16"/>
    <x v="577"/>
    <n v="36765"/>
    <n v="209"/>
    <n v="3343"/>
    <n v="10027791"/>
    <n v="2950853"/>
    <n v="794825"/>
    <n v="13773468"/>
    <n v="10362"/>
    <n v="8"/>
    <n v="2.5849724922752278E-2"/>
    <n v="686"/>
    <n v="548"/>
    <x v="0"/>
    <n v="374"/>
    <n v="197"/>
    <n v="5"/>
  </r>
  <r>
    <x v="598"/>
    <x v="3"/>
    <x v="2"/>
    <d v="2013-02-27T00:00:00"/>
    <x v="16"/>
    <n v="39369"/>
    <d v="2023-11-21T00:00:00"/>
    <x v="2"/>
    <n v="127"/>
    <n v="96"/>
    <n v="23"/>
    <x v="70"/>
    <n v="18446"/>
    <n v="248"/>
    <n v="5701"/>
    <n v="5700909"/>
    <n v="2478411"/>
    <n v="892974"/>
    <n v="9072293"/>
    <n v="14252"/>
    <n v="8"/>
    <n v="2.0611952671640666E-2"/>
    <n v="547"/>
    <n v="438"/>
    <x v="1"/>
    <n v="523"/>
    <n v="157"/>
    <n v="3"/>
  </r>
  <r>
    <x v="599"/>
    <x v="2"/>
    <x v="0"/>
    <d v="2006-03-01T00:00:00"/>
    <x v="3"/>
    <n v="88596"/>
    <d v="2023-08-01T00:00:00"/>
    <x v="0"/>
    <n v="170"/>
    <n v="208"/>
    <n v="33"/>
    <x v="578"/>
    <n v="28200"/>
    <n v="309"/>
    <n v="10197"/>
    <n v="10197434"/>
    <n v="351584"/>
    <n v="86906"/>
    <n v="10635923"/>
    <n v="38750"/>
    <n v="1"/>
    <n v="3.7304996608636669E-2"/>
    <n v="990"/>
    <n v="99"/>
    <x v="1"/>
    <n v="50"/>
    <n v="303"/>
    <n v="3"/>
  </r>
  <r>
    <x v="600"/>
    <x v="0"/>
    <x v="0"/>
    <d v="2018-02-26T00:00:00"/>
    <x v="13"/>
    <n v="23382"/>
    <d v="2023-10-16T00:00:00"/>
    <x v="1"/>
    <n v="87"/>
    <n v="132"/>
    <n v="5"/>
    <x v="579"/>
    <n v="70224"/>
    <n v="216"/>
    <n v="1078"/>
    <n v="3232928"/>
    <n v="400082"/>
    <n v="61238"/>
    <n v="3694249"/>
    <n v="3771"/>
    <n v="1"/>
    <n v="1.850177104529354E-2"/>
    <n v="491"/>
    <n v="49"/>
    <x v="0"/>
    <n v="552"/>
    <n v="156"/>
    <n v="1"/>
  </r>
  <r>
    <x v="601"/>
    <x v="3"/>
    <x v="3"/>
    <d v="2015-02-27T00:00:00"/>
    <x v="17"/>
    <n v="35595"/>
    <d v="2024-02-17T00:00:00"/>
    <x v="0"/>
    <n v="66"/>
    <n v="8"/>
    <n v="13"/>
    <x v="580"/>
    <n v="29600"/>
    <n v="90"/>
    <n v="1170"/>
    <n v="3508604"/>
    <n v="1040317"/>
    <n v="904648"/>
    <n v="5453568"/>
    <n v="1286"/>
    <n v="9"/>
    <n v="1.070163539076042E-2"/>
    <n v="284"/>
    <n v="256"/>
    <x v="0"/>
    <n v="765"/>
    <n v="80"/>
    <n v="5"/>
  </r>
  <r>
    <x v="602"/>
    <x v="1"/>
    <x v="1"/>
    <d v="2014-02-27T00:00:00"/>
    <x v="12"/>
    <n v="30950"/>
    <d v="2024-01-14T00:00:00"/>
    <x v="2"/>
    <n v="83"/>
    <n v="42"/>
    <n v="7"/>
    <x v="581"/>
    <n v="46570"/>
    <n v="263"/>
    <n v="1840"/>
    <n v="5518571"/>
    <n v="2088067"/>
    <n v="486031"/>
    <n v="8092668"/>
    <n v="2943"/>
    <n v="4"/>
    <n v="1.2698771572838947E-2"/>
    <n v="337"/>
    <n v="135"/>
    <x v="0"/>
    <n v="758"/>
    <n v="82"/>
    <n v="1"/>
  </r>
  <r>
    <x v="603"/>
    <x v="2"/>
    <x v="2"/>
    <d v="2017-02-26T00:00:00"/>
    <x v="6"/>
    <n v="33145"/>
    <d v="2024-02-15T00:00:00"/>
    <x v="0"/>
    <n v="27"/>
    <n v="10"/>
    <n v="7"/>
    <x v="582"/>
    <n v="48657"/>
    <n v="213"/>
    <n v="1493"/>
    <n v="7466648"/>
    <n v="2469817"/>
    <n v="113782"/>
    <n v="11074285"/>
    <n v="1941"/>
    <n v="9"/>
    <n v="9.8726354661240485E-3"/>
    <n v="262"/>
    <n v="236"/>
    <x v="2"/>
    <n v="755"/>
    <n v="94"/>
    <n v="3"/>
  </r>
  <r>
    <x v="604"/>
    <x v="4"/>
    <x v="3"/>
    <d v="2021-02-25T00:00:00"/>
    <x v="11"/>
    <n v="13878"/>
    <d v="2024-01-25T00:00:00"/>
    <x v="0"/>
    <n v="31"/>
    <n v="31"/>
    <n v="3"/>
    <x v="583"/>
    <n v="58029"/>
    <n v="70"/>
    <n v="209"/>
    <n v="1044349"/>
    <n v="695784"/>
    <n v="871022"/>
    <n v="2611155"/>
    <n v="793"/>
    <n v="9"/>
    <n v="6.5943175823347652E-3"/>
    <n v="175"/>
    <n v="158"/>
    <x v="2"/>
    <n v="835"/>
    <n v="73"/>
    <n v="4"/>
  </r>
  <r>
    <x v="605"/>
    <x v="1"/>
    <x v="2"/>
    <d v="2022-02-25T00:00:00"/>
    <x v="15"/>
    <n v="6030"/>
    <d v="2024-01-11T00:00:00"/>
    <x v="2"/>
    <n v="95"/>
    <n v="45"/>
    <n v="2"/>
    <x v="584"/>
    <n v="76144"/>
    <n v="158"/>
    <n v="317"/>
    <n v="316519"/>
    <n v="281257"/>
    <n v="78541"/>
    <n v="676317"/>
    <n v="1171"/>
    <n v="1"/>
    <n v="6.3682266937975735E-3"/>
    <n v="169"/>
    <n v="17"/>
    <x v="1"/>
    <n v="844"/>
    <n v="76"/>
    <n v="5"/>
  </r>
  <r>
    <x v="606"/>
    <x v="2"/>
    <x v="1"/>
    <d v="2022-02-25T00:00:00"/>
    <x v="15"/>
    <n v="6776"/>
    <d v="2024-01-13T00:00:00"/>
    <x v="1"/>
    <n v="21"/>
    <n v="43"/>
    <n v="2"/>
    <x v="585"/>
    <n v="45577"/>
    <n v="187"/>
    <n v="375"/>
    <n v="1873521"/>
    <n v="1202248"/>
    <n v="88330"/>
    <n v="3959069"/>
    <n v="824"/>
    <n v="6"/>
    <n v="5.4638631396488058E-3"/>
    <n v="145"/>
    <n v="87"/>
    <x v="2"/>
    <n v="880"/>
    <n v="59"/>
    <n v="2"/>
  </r>
  <r>
    <x v="607"/>
    <x v="0"/>
    <x v="0"/>
    <d v="2006-03-01T00:00:00"/>
    <x v="3"/>
    <n v="57240"/>
    <d v="2024-02-17T00:00:00"/>
    <x v="0"/>
    <n v="125"/>
    <n v="8"/>
    <n v="59"/>
    <x v="75"/>
    <n v="10037"/>
    <n v="299"/>
    <n v="17645"/>
    <n v="17645461"/>
    <n v="3902576"/>
    <n v="1490176"/>
    <n v="23038213"/>
    <n v="61759"/>
    <n v="10"/>
    <n v="2.4832315924334915E-2"/>
    <n v="659"/>
    <n v="659"/>
    <x v="1"/>
    <n v="364"/>
    <n v="216"/>
    <n v="1"/>
  </r>
  <r>
    <x v="608"/>
    <x v="1"/>
    <x v="1"/>
    <d v="2023-02-25T00:00:00"/>
    <x v="9"/>
    <n v="3131"/>
    <d v="2024-02-16T00:00:00"/>
    <x v="0"/>
    <n v="48"/>
    <n v="9"/>
    <n v="0"/>
    <x v="499"/>
    <n v="81848"/>
    <n v="52"/>
    <n v="0"/>
    <n v="0"/>
    <n v="9370"/>
    <n v="147886"/>
    <n v="241585"/>
    <n v="0"/>
    <n v="1"/>
    <n v="4.5218177707438394E-3"/>
    <n v="120"/>
    <n v="12"/>
    <x v="0"/>
    <n v="840"/>
    <n v="76"/>
    <n v="4"/>
  </r>
  <r>
    <x v="609"/>
    <x v="3"/>
    <x v="3"/>
    <d v="2011-02-28T00:00:00"/>
    <x v="4"/>
    <n v="43901"/>
    <d v="2024-02-15T00:00:00"/>
    <x v="1"/>
    <n v="113"/>
    <n v="10"/>
    <n v="11"/>
    <x v="586"/>
    <n v="46989"/>
    <n v="222"/>
    <n v="2444"/>
    <n v="2444483"/>
    <n v="302966"/>
    <n v="100135"/>
    <n v="2847584"/>
    <n v="8066"/>
    <n v="1"/>
    <n v="1.6768407566508402E-2"/>
    <n v="445"/>
    <n v="45"/>
    <x v="1"/>
    <n v="600"/>
    <n v="128"/>
    <n v="4"/>
  </r>
  <r>
    <x v="610"/>
    <x v="1"/>
    <x v="0"/>
    <d v="2018-02-26T00:00:00"/>
    <x v="13"/>
    <n v="25458"/>
    <d v="2024-01-07T00:00:00"/>
    <x v="2"/>
    <n v="49"/>
    <n v="49"/>
    <n v="8"/>
    <x v="587"/>
    <n v="35556"/>
    <n v="266"/>
    <n v="2126"/>
    <n v="6376588"/>
    <n v="313368"/>
    <n v="52542"/>
    <n v="6742498"/>
    <n v="2125"/>
    <n v="1"/>
    <n v="8.9305900972190821E-3"/>
    <n v="237"/>
    <n v="24"/>
    <x v="0"/>
    <n v="836"/>
    <n v="78"/>
    <n v="5"/>
  </r>
  <r>
    <x v="611"/>
    <x v="4"/>
    <x v="0"/>
    <d v="2012-02-28T00:00:00"/>
    <x v="7"/>
    <n v="57864"/>
    <d v="2023-12-05T00:00:00"/>
    <x v="2"/>
    <n v="30"/>
    <n v="82"/>
    <n v="22"/>
    <x v="261"/>
    <n v="25467"/>
    <n v="221"/>
    <n v="4869"/>
    <n v="24343877"/>
    <n v="555119"/>
    <n v="198129"/>
    <n v="25097125"/>
    <n v="23370"/>
    <n v="2"/>
    <n v="2.2496043409450599E-2"/>
    <n v="597"/>
    <n v="119"/>
    <x v="2"/>
    <n v="441"/>
    <n v="178"/>
    <n v="1"/>
  </r>
  <r>
    <x v="612"/>
    <x v="4"/>
    <x v="3"/>
    <d v="2011-02-28T00:00:00"/>
    <x v="4"/>
    <n v="54951"/>
    <d v="2023-12-30T00:00:00"/>
    <x v="1"/>
    <n v="16"/>
    <n v="57"/>
    <n v="90"/>
    <x v="390"/>
    <n v="6062"/>
    <n v="218"/>
    <n v="19611"/>
    <n v="98057447"/>
    <n v="2373748"/>
    <n v="711265"/>
    <n v="10114246"/>
    <n v="72562"/>
    <n v="9"/>
    <n v="2.140327078152084E-2"/>
    <n v="568"/>
    <n v="511"/>
    <x v="2"/>
    <n v="474"/>
    <n v="165"/>
    <n v="3"/>
  </r>
  <r>
    <x v="613"/>
    <x v="0"/>
    <x v="3"/>
    <d v="2006-03-01T00:00:00"/>
    <x v="3"/>
    <n v="57366"/>
    <d v="2023-10-29T00:00:00"/>
    <x v="0"/>
    <n v="176"/>
    <n v="119"/>
    <n v="46"/>
    <x v="588"/>
    <n v="12483"/>
    <n v="320"/>
    <n v="14719"/>
    <n v="14719011"/>
    <n v="419165"/>
    <n v="143254"/>
    <n v="1528143"/>
    <n v="20606"/>
    <n v="1"/>
    <n v="3.2896224282161428E-2"/>
    <n v="873"/>
    <n v="87"/>
    <x v="1"/>
    <n v="194"/>
    <n v="255"/>
    <n v="3"/>
  </r>
  <r>
    <x v="614"/>
    <x v="1"/>
    <x v="0"/>
    <d v="2014-02-27T00:00:00"/>
    <x v="12"/>
    <n v="44910"/>
    <d v="2024-01-06T00:00:00"/>
    <x v="1"/>
    <n v="49"/>
    <n v="50"/>
    <n v="10"/>
    <x v="589"/>
    <n v="55435"/>
    <n v="72"/>
    <n v="724"/>
    <n v="2170567"/>
    <n v="107775"/>
    <n v="811375"/>
    <n v="4059693"/>
    <n v="723"/>
    <n v="10"/>
    <n v="1.8313361971512548E-2"/>
    <n v="486"/>
    <n v="486"/>
    <x v="0"/>
    <n v="524"/>
    <n v="169"/>
    <n v="2"/>
  </r>
  <r>
    <x v="615"/>
    <x v="4"/>
    <x v="2"/>
    <d v="2022-02-25T00:00:00"/>
    <x v="15"/>
    <n v="6128"/>
    <d v="2023-09-28T00:00:00"/>
    <x v="0"/>
    <n v="105"/>
    <n v="150"/>
    <n v="1"/>
    <x v="590"/>
    <n v="49609"/>
    <n v="64"/>
    <n v="64"/>
    <n v="64462"/>
    <n v="365483"/>
    <n v="721894"/>
    <n v="115184"/>
    <n v="212"/>
    <n v="5"/>
    <n v="1.4356771422111688E-2"/>
    <n v="381"/>
    <n v="191"/>
    <x v="1"/>
    <n v="665"/>
    <n v="109"/>
    <n v="3"/>
  </r>
  <r>
    <x v="616"/>
    <x v="4"/>
    <x v="3"/>
    <d v="2020-02-26T00:00:00"/>
    <x v="8"/>
    <n v="15156"/>
    <d v="2023-12-13T00:00:00"/>
    <x v="0"/>
    <n v="89"/>
    <n v="74"/>
    <n v="2"/>
    <x v="591"/>
    <n v="84606"/>
    <n v="74"/>
    <n v="147"/>
    <n v="442351"/>
    <n v="915597"/>
    <n v="898502"/>
    <n v="225645"/>
    <n v="265"/>
    <n v="10"/>
    <n v="1.066395357600422E-2"/>
    <n v="283"/>
    <n v="283"/>
    <x v="0"/>
    <n v="751"/>
    <n v="88"/>
    <n v="5"/>
  </r>
  <r>
    <x v="617"/>
    <x v="0"/>
    <x v="2"/>
    <d v="2022-02-25T00:00:00"/>
    <x v="15"/>
    <n v="8168"/>
    <d v="2024-01-06T00:00:00"/>
    <x v="2"/>
    <n v="59"/>
    <n v="50"/>
    <n v="3"/>
    <x v="592"/>
    <n v="48393"/>
    <n v="184"/>
    <n v="552"/>
    <n v="1655432"/>
    <n v="1625077"/>
    <n v="1186151"/>
    <n v="446666"/>
    <n v="1434"/>
    <n v="8"/>
    <n v="7.3102720627025398E-3"/>
    <n v="194"/>
    <n v="155"/>
    <x v="0"/>
    <n v="811"/>
    <n v="84"/>
    <n v="5"/>
  </r>
  <r>
    <x v="618"/>
    <x v="1"/>
    <x v="3"/>
    <d v="2018-02-26T00:00:00"/>
    <x v="13"/>
    <n v="28902"/>
    <d v="2023-10-24T00:00:00"/>
    <x v="1"/>
    <n v="83"/>
    <n v="124"/>
    <n v="4"/>
    <x v="593"/>
    <n v="59142"/>
    <n v="174"/>
    <n v="695"/>
    <n v="2085372"/>
    <n v="722305"/>
    <n v="197472"/>
    <n v="300515"/>
    <n v="3197"/>
    <n v="3"/>
    <n v="1.8011907453462959E-2"/>
    <n v="478"/>
    <n v="143"/>
    <x v="0"/>
    <n v="560"/>
    <n v="138"/>
    <n v="1"/>
  </r>
  <r>
    <x v="619"/>
    <x v="2"/>
    <x v="2"/>
    <d v="2022-02-25T00:00:00"/>
    <x v="15"/>
    <n v="9732"/>
    <d v="2023-12-20T00:00:00"/>
    <x v="1"/>
    <n v="24"/>
    <n v="67"/>
    <n v="2"/>
    <x v="594"/>
    <n v="74632"/>
    <n v="163"/>
    <n v="325"/>
    <n v="1626608"/>
    <n v="155264"/>
    <n v="93434"/>
    <n v="4113588"/>
    <n v="357"/>
    <n v="8"/>
    <n v="1.0061044539905042E-2"/>
    <n v="267"/>
    <n v="213"/>
    <x v="2"/>
    <n v="717"/>
    <n v="110"/>
    <n v="2"/>
  </r>
  <r>
    <x v="620"/>
    <x v="0"/>
    <x v="2"/>
    <d v="2018-02-26T00:00:00"/>
    <x v="13"/>
    <n v="25302"/>
    <d v="2023-11-04T00:00:00"/>
    <x v="1"/>
    <n v="79"/>
    <n v="113"/>
    <n v="5"/>
    <x v="595"/>
    <n v="61380"/>
    <n v="99"/>
    <n v="497"/>
    <n v="1492126"/>
    <n v="946069"/>
    <n v="708728"/>
    <n v="3146923"/>
    <n v="596"/>
    <n v="5"/>
    <n v="1.8313361971512548E-2"/>
    <n v="486"/>
    <n v="243"/>
    <x v="0"/>
    <n v="528"/>
    <n v="156"/>
    <n v="2"/>
  </r>
  <r>
    <x v="621"/>
    <x v="2"/>
    <x v="3"/>
    <d v="2015-02-27T00:00:00"/>
    <x v="17"/>
    <n v="34569"/>
    <d v="2024-01-14T00:00:00"/>
    <x v="1"/>
    <n v="17"/>
    <n v="42"/>
    <n v="7"/>
    <x v="596"/>
    <n v="60614"/>
    <n v="151"/>
    <n v="1060"/>
    <n v="5298783"/>
    <n v="765617"/>
    <n v="34486"/>
    <n v="640926"/>
    <n v="3285"/>
    <n v="3"/>
    <n v="1.4243725977843093E-2"/>
    <n v="378"/>
    <n v="113"/>
    <x v="2"/>
    <n v="666"/>
    <n v="118"/>
    <n v="3"/>
  </r>
  <r>
    <x v="622"/>
    <x v="1"/>
    <x v="1"/>
    <d v="2022-02-25T00:00:00"/>
    <x v="15"/>
    <n v="9420"/>
    <d v="2023-12-16T00:00:00"/>
    <x v="0"/>
    <n v="71"/>
    <n v="71"/>
    <n v="1"/>
    <x v="597"/>
    <n v="58805"/>
    <n v="210"/>
    <n v="210"/>
    <n v="631113"/>
    <n v="891554"/>
    <n v="226933"/>
    <n v="1749601"/>
    <n v="210"/>
    <n v="3"/>
    <n v="7.0464993594091495E-3"/>
    <n v="187"/>
    <n v="56"/>
    <x v="0"/>
    <n v="857"/>
    <n v="59"/>
    <n v="2"/>
  </r>
  <r>
    <x v="623"/>
    <x v="2"/>
    <x v="1"/>
    <d v="2007-03-01T00:00:00"/>
    <x v="1"/>
    <n v="60282"/>
    <d v="2024-01-09T00:00:00"/>
    <x v="0"/>
    <n v="57"/>
    <n v="47"/>
    <n v="31"/>
    <x v="598"/>
    <n v="19795"/>
    <n v="303"/>
    <n v="9395"/>
    <n v="28183805"/>
    <n v="1698114"/>
    <n v="282704"/>
    <n v="30164623"/>
    <n v="15031"/>
    <n v="4"/>
    <n v="2.6075815811289472E-2"/>
    <n v="692"/>
    <n v="277"/>
    <x v="0"/>
    <n v="349"/>
    <n v="203"/>
    <n v="4"/>
  </r>
  <r>
    <x v="624"/>
    <x v="1"/>
    <x v="1"/>
    <d v="2013-02-27T00:00:00"/>
    <x v="16"/>
    <n v="54406"/>
    <d v="2023-12-07T00:00:00"/>
    <x v="0"/>
    <n v="66"/>
    <n v="80"/>
    <n v="14"/>
    <x v="138"/>
    <n v="38225"/>
    <n v="125"/>
    <n v="1747"/>
    <n v="524221"/>
    <n v="432831"/>
    <n v="114716"/>
    <n v="5789756"/>
    <n v="5941"/>
    <n v="2"/>
    <n v="2.162936167005803E-2"/>
    <n v="574"/>
    <n v="115"/>
    <x v="0"/>
    <n v="452"/>
    <n v="170"/>
    <n v="5"/>
  </r>
  <r>
    <x v="625"/>
    <x v="4"/>
    <x v="1"/>
    <d v="2010-02-28T00:00:00"/>
    <x v="2"/>
    <n v="52472"/>
    <d v="2023-12-15T00:00:00"/>
    <x v="0"/>
    <n v="49"/>
    <n v="72"/>
    <n v="28"/>
    <x v="599"/>
    <n v="19116"/>
    <n v="271"/>
    <n v="7578"/>
    <n v="2273267"/>
    <n v="2741709"/>
    <n v="574541"/>
    <n v="2604892"/>
    <n v="9093"/>
    <n v="9"/>
    <n v="2.3362725148843168E-2"/>
    <n v="620"/>
    <n v="558"/>
    <x v="0"/>
    <n v="436"/>
    <n v="179"/>
    <n v="2"/>
  </r>
  <r>
    <x v="626"/>
    <x v="0"/>
    <x v="1"/>
    <d v="2019-02-26T00:00:00"/>
    <x v="5"/>
    <n v="24625"/>
    <d v="2023-11-30T00:00:00"/>
    <x v="2"/>
    <n v="60"/>
    <n v="87"/>
    <n v="4"/>
    <x v="600"/>
    <n v="80367"/>
    <n v="112"/>
    <n v="450"/>
    <n v="1349937"/>
    <n v="112026"/>
    <n v="892671"/>
    <n v="3362869"/>
    <n v="539"/>
    <n v="9"/>
    <n v="1.4695907754917477E-2"/>
    <n v="390"/>
    <n v="351"/>
    <x v="0"/>
    <n v="619"/>
    <n v="128"/>
    <n v="4"/>
  </r>
  <r>
    <x v="627"/>
    <x v="0"/>
    <x v="3"/>
    <d v="2012-02-28T00:00:00"/>
    <x v="7"/>
    <n v="41484"/>
    <d v="2024-02-09T00:00:00"/>
    <x v="1"/>
    <n v="106"/>
    <n v="16"/>
    <n v="10"/>
    <x v="322"/>
    <n v="38034"/>
    <n v="80"/>
    <n v="804"/>
    <n v="80425"/>
    <n v="1253885"/>
    <n v="769865"/>
    <n v="282800"/>
    <n v="1367"/>
    <n v="9"/>
    <n v="1.5261134976260457E-2"/>
    <n v="405"/>
    <n v="364"/>
    <x v="1"/>
    <n v="652"/>
    <n v="126"/>
    <n v="4"/>
  </r>
  <r>
    <x v="628"/>
    <x v="1"/>
    <x v="1"/>
    <d v="2017-02-26T00:00:00"/>
    <x v="6"/>
    <n v="23478"/>
    <d v="2024-01-22T00:00:00"/>
    <x v="1"/>
    <n v="87"/>
    <n v="34"/>
    <n v="5"/>
    <x v="601"/>
    <n v="70331"/>
    <n v="173"/>
    <n v="866"/>
    <n v="2598826"/>
    <n v="1959135"/>
    <n v="605671"/>
    <n v="5163632"/>
    <n v="1559"/>
    <n v="7"/>
    <n v="1.0890044464541412E-2"/>
    <n v="289"/>
    <n v="202"/>
    <x v="0"/>
    <n v="750"/>
    <n v="90"/>
    <n v="4"/>
  </r>
  <r>
    <x v="629"/>
    <x v="2"/>
    <x v="1"/>
    <d v="2011-02-28T00:00:00"/>
    <x v="4"/>
    <n v="63856"/>
    <d v="2023-11-12T00:00:00"/>
    <x v="1"/>
    <n v="64"/>
    <n v="105"/>
    <n v="12"/>
    <x v="113"/>
    <n v="53056"/>
    <n v="141"/>
    <n v="1688"/>
    <n v="5062611"/>
    <n v="481519"/>
    <n v="27379"/>
    <n v="5817921"/>
    <n v="2362"/>
    <n v="2"/>
    <n v="2.5962770367020875E-2"/>
    <n v="689"/>
    <n v="138"/>
    <x v="0"/>
    <n v="351"/>
    <n v="212"/>
    <n v="5"/>
  </r>
  <r>
    <x v="630"/>
    <x v="4"/>
    <x v="1"/>
    <d v="2023-02-25T00:00:00"/>
    <x v="9"/>
    <n v="4869"/>
    <d v="2024-02-21T00:00:00"/>
    <x v="0"/>
    <n v="68"/>
    <n v="4"/>
    <n v="2"/>
    <x v="602"/>
    <n v="79505"/>
    <n v="81"/>
    <n v="163"/>
    <n v="488564"/>
    <n v="362549"/>
    <n v="531309"/>
    <n v="1382422"/>
    <n v="276"/>
    <n v="4"/>
    <n v="8.6668173939256909E-4"/>
    <n v="23"/>
    <n v="9"/>
    <x v="0"/>
    <n v="994"/>
    <n v="20"/>
    <n v="2"/>
  </r>
  <r>
    <x v="631"/>
    <x v="4"/>
    <x v="1"/>
    <d v="2014-02-27T00:00:00"/>
    <x v="12"/>
    <n v="31640"/>
    <d v="2024-01-31T00:00:00"/>
    <x v="2"/>
    <n v="56"/>
    <n v="25"/>
    <n v="18"/>
    <x v="603"/>
    <n v="17605"/>
    <n v="213"/>
    <n v="3829"/>
    <n v="1148591"/>
    <n v="2549043"/>
    <n v="993987"/>
    <n v="1502894"/>
    <n v="10337"/>
    <n v="10"/>
    <n v="1.2359635240033161E-2"/>
    <n v="328"/>
    <n v="328"/>
    <x v="0"/>
    <n v="744"/>
    <n v="99"/>
    <n v="5"/>
  </r>
  <r>
    <x v="632"/>
    <x v="2"/>
    <x v="1"/>
    <d v="2008-02-29T00:00:00"/>
    <x v="14"/>
    <n v="63360"/>
    <d v="2023-11-14T00:00:00"/>
    <x v="1"/>
    <n v="59"/>
    <n v="103"/>
    <n v="127"/>
    <x v="244"/>
    <n v="5000"/>
    <n v="296"/>
    <n v="37567"/>
    <n v="112701384"/>
    <n v="3749941"/>
    <n v="95129"/>
    <n v="117402616"/>
    <n v="78890"/>
    <n v="7"/>
    <n v="2.7583088401537417E-2"/>
    <n v="732"/>
    <n v="512"/>
    <x v="0"/>
    <n v="352"/>
    <n v="218"/>
    <n v="1"/>
  </r>
  <r>
    <x v="633"/>
    <x v="0"/>
    <x v="0"/>
    <d v="2007-03-01T00:00:00"/>
    <x v="1"/>
    <n v="83232"/>
    <d v="2023-12-16T00:00:00"/>
    <x v="1"/>
    <n v="72"/>
    <n v="71"/>
    <n v="43"/>
    <x v="604"/>
    <n v="19015"/>
    <n v="231"/>
    <n v="9945"/>
    <n v="29834028"/>
    <n v="216545"/>
    <n v="499244"/>
    <n v="32498722"/>
    <n v="14917"/>
    <n v="6"/>
    <n v="2.6829452106413444E-2"/>
    <n v="712"/>
    <n v="427"/>
    <x v="0"/>
    <n v="357"/>
    <n v="200"/>
    <n v="5"/>
  </r>
  <r>
    <x v="634"/>
    <x v="1"/>
    <x v="0"/>
    <d v="2023-02-25T00:00:00"/>
    <x v="9"/>
    <n v="4023"/>
    <d v="2023-11-27T00:00:00"/>
    <x v="0"/>
    <n v="34"/>
    <n v="90"/>
    <n v="0"/>
    <x v="605"/>
    <n v="78981"/>
    <n v="194"/>
    <n v="0"/>
    <n v="0"/>
    <n v="3065698"/>
    <n v="671857"/>
    <n v="3737555"/>
    <n v="0"/>
    <n v="10"/>
    <n v="7.7624538397769232E-3"/>
    <n v="206"/>
    <n v="206"/>
    <x v="2"/>
    <n v="832"/>
    <n v="73"/>
    <n v="2"/>
  </r>
  <r>
    <x v="635"/>
    <x v="3"/>
    <x v="1"/>
    <d v="2013-02-27T00:00:00"/>
    <x v="16"/>
    <n v="53064"/>
    <d v="2023-11-13T00:00:00"/>
    <x v="0"/>
    <n v="74"/>
    <n v="104"/>
    <n v="17"/>
    <x v="606"/>
    <n v="35201"/>
    <n v="156"/>
    <n v="2659"/>
    <n v="7975773"/>
    <n v="1245179"/>
    <n v="520699"/>
    <n v="9741651"/>
    <n v="7178"/>
    <n v="4"/>
    <n v="2.0800361745421658E-2"/>
    <n v="552"/>
    <n v="221"/>
    <x v="0"/>
    <n v="528"/>
    <n v="151"/>
    <n v="5"/>
  </r>
  <r>
    <x v="636"/>
    <x v="0"/>
    <x v="1"/>
    <d v="2011-02-28T00:00:00"/>
    <x v="4"/>
    <n v="64701"/>
    <d v="2024-01-28T00:00:00"/>
    <x v="1"/>
    <n v="70"/>
    <n v="28"/>
    <n v="23"/>
    <x v="607"/>
    <n v="28709"/>
    <n v="161"/>
    <n v="3693"/>
    <n v="1107981"/>
    <n v="785472"/>
    <n v="323947"/>
    <n v="12189229"/>
    <n v="15142"/>
    <n v="3"/>
    <n v="1.96322254879795E-2"/>
    <n v="521"/>
    <n v="156"/>
    <x v="0"/>
    <n v="503"/>
    <n v="177"/>
    <n v="2"/>
  </r>
  <r>
    <x v="637"/>
    <x v="3"/>
    <x v="1"/>
    <d v="2018-02-26T00:00:00"/>
    <x v="13"/>
    <n v="26874"/>
    <d v="2023-12-09T00:00:00"/>
    <x v="0"/>
    <n v="78"/>
    <n v="78"/>
    <n v="3"/>
    <x v="608"/>
    <n v="70224"/>
    <n v="56"/>
    <n v="169"/>
    <n v="508493"/>
    <n v="181356"/>
    <n v="222818"/>
    <n v="912667"/>
    <n v="610"/>
    <n v="2"/>
    <n v="1.4356771422111688E-2"/>
    <n v="381"/>
    <n v="76"/>
    <x v="0"/>
    <n v="646"/>
    <n v="133"/>
    <n v="5"/>
  </r>
  <r>
    <x v="638"/>
    <x v="4"/>
    <x v="1"/>
    <d v="2022-02-25T00:00:00"/>
    <x v="15"/>
    <n v="7244"/>
    <d v="2023-11-09T00:00:00"/>
    <x v="1"/>
    <n v="75"/>
    <n v="108"/>
    <n v="3"/>
    <x v="609"/>
    <n v="45328"/>
    <n v="179"/>
    <n v="537"/>
    <n v="1610712"/>
    <n v="1501975"/>
    <n v="405817"/>
    <n v="3518505"/>
    <n v="1771"/>
    <n v="7"/>
    <n v="1.1681362574421584E-2"/>
    <n v="310"/>
    <n v="217"/>
    <x v="0"/>
    <n v="713"/>
    <n v="108"/>
    <n v="5"/>
  </r>
  <r>
    <x v="639"/>
    <x v="0"/>
    <x v="0"/>
    <d v="2009-02-28T00:00:00"/>
    <x v="0"/>
    <n v="49665"/>
    <d v="2024-01-28T00:00:00"/>
    <x v="0"/>
    <n v="78"/>
    <n v="28"/>
    <n v="11"/>
    <x v="610"/>
    <n v="44148"/>
    <n v="299"/>
    <n v="3291"/>
    <n v="987305"/>
    <n v="1046723"/>
    <n v="254842"/>
    <n v="11174616"/>
    <n v="6252"/>
    <n v="3"/>
    <n v="2.1327907152008441E-2"/>
    <n v="566"/>
    <n v="170"/>
    <x v="0"/>
    <n v="478"/>
    <n v="168"/>
    <n v="2"/>
  </r>
  <r>
    <x v="640"/>
    <x v="1"/>
    <x v="2"/>
    <d v="2019-02-26T00:00:00"/>
    <x v="5"/>
    <n v="16480"/>
    <d v="2023-09-01T00:00:00"/>
    <x v="2"/>
    <n v="171"/>
    <n v="177"/>
    <n v="2"/>
    <x v="611"/>
    <n v="66426"/>
    <n v="177"/>
    <n v="354"/>
    <n v="353876"/>
    <n v="473059"/>
    <n v="213566"/>
    <n v="1040501"/>
    <n v="389"/>
    <n v="2"/>
    <n v="1.7635089305900971E-2"/>
    <n v="468"/>
    <n v="94"/>
    <x v="1"/>
    <n v="639"/>
    <n v="121"/>
    <n v="5"/>
  </r>
  <r>
    <x v="641"/>
    <x v="3"/>
    <x v="0"/>
    <d v="2017-02-26T00:00:00"/>
    <x v="6"/>
    <n v="34573"/>
    <d v="2024-01-25T00:00:00"/>
    <x v="2"/>
    <n v="78"/>
    <n v="31"/>
    <n v="13"/>
    <x v="612"/>
    <n v="30437"/>
    <n v="188"/>
    <n v="2441"/>
    <n v="7321533"/>
    <n v="1755176"/>
    <n v="494879"/>
    <n v="9571589"/>
    <n v="11714"/>
    <n v="6"/>
    <n v="1.2284271610520764E-2"/>
    <n v="326"/>
    <n v="196"/>
    <x v="0"/>
    <n v="683"/>
    <n v="122"/>
    <n v="1"/>
  </r>
  <r>
    <x v="642"/>
    <x v="3"/>
    <x v="2"/>
    <d v="2007-03-01T00:00:00"/>
    <x v="1"/>
    <n v="51697"/>
    <d v="2024-02-08T00:00:00"/>
    <x v="1"/>
    <n v="50"/>
    <n v="17"/>
    <n v="23"/>
    <x v="613"/>
    <n v="21872"/>
    <n v="153"/>
    <n v="3514"/>
    <n v="10541191"/>
    <n v="204730"/>
    <n v="875803"/>
    <n v="13464294"/>
    <n v="9838"/>
    <n v="7"/>
    <n v="2.2043861632376215E-2"/>
    <n v="585"/>
    <n v="409"/>
    <x v="0"/>
    <n v="479"/>
    <n v="166"/>
    <n v="4"/>
  </r>
  <r>
    <x v="643"/>
    <x v="3"/>
    <x v="3"/>
    <d v="2007-03-01T00:00:00"/>
    <x v="1"/>
    <n v="69802"/>
    <d v="2024-02-03T00:00:00"/>
    <x v="1"/>
    <n v="55"/>
    <n v="22"/>
    <n v="28"/>
    <x v="614"/>
    <n v="26405"/>
    <n v="242"/>
    <n v="6788"/>
    <n v="20362557"/>
    <n v="2443917"/>
    <n v="541635"/>
    <n v="23348109"/>
    <n v="11538"/>
    <n v="8"/>
    <n v="2.3814906925917551E-2"/>
    <n v="632"/>
    <n v="506"/>
    <x v="0"/>
    <n v="408"/>
    <n v="185"/>
    <n v="5"/>
  </r>
  <r>
    <x v="644"/>
    <x v="0"/>
    <x v="1"/>
    <d v="2022-02-25T00:00:00"/>
    <x v="15"/>
    <n v="9572"/>
    <d v="2023-11-30T00:00:00"/>
    <x v="2"/>
    <n v="102"/>
    <n v="87"/>
    <n v="1"/>
    <x v="229"/>
    <n v="61670"/>
    <n v="223"/>
    <n v="223"/>
    <n v="223123"/>
    <n v="422517"/>
    <n v="79152"/>
    <n v="724792"/>
    <n v="870"/>
    <n v="1"/>
    <n v="1.0437862687467029E-2"/>
    <n v="277"/>
    <n v="28"/>
    <x v="1"/>
    <n v="733"/>
    <n v="94"/>
    <n v="2"/>
  </r>
  <r>
    <x v="645"/>
    <x v="1"/>
    <x v="1"/>
    <d v="2018-02-26T00:00:00"/>
    <x v="13"/>
    <n v="19128"/>
    <d v="2023-12-20T00:00:00"/>
    <x v="0"/>
    <n v="15"/>
    <n v="67"/>
    <n v="8"/>
    <x v="615"/>
    <n v="31742"/>
    <n v="153"/>
    <n v="1226"/>
    <n v="6129751"/>
    <n v="2154179"/>
    <n v="1188166"/>
    <n v="9472096"/>
    <n v="3064"/>
    <n v="8"/>
    <n v="1.3979953274549702E-2"/>
    <n v="371"/>
    <n v="297"/>
    <x v="2"/>
    <n v="644"/>
    <n v="112"/>
    <n v="5"/>
  </r>
  <r>
    <x v="646"/>
    <x v="1"/>
    <x v="1"/>
    <d v="2005-03-01T00:00:00"/>
    <x v="10"/>
    <n v="69236"/>
    <d v="2024-02-01T00:00:00"/>
    <x v="0"/>
    <n v="64"/>
    <n v="24"/>
    <n v="36"/>
    <x v="616"/>
    <n v="19693"/>
    <n v="172"/>
    <n v="6185"/>
    <n v="18553838"/>
    <n v="2047714"/>
    <n v="666938"/>
    <n v="2126849"/>
    <n v="15461"/>
    <n v="7"/>
    <n v="2.6829452106413444E-2"/>
    <n v="712"/>
    <n v="498"/>
    <x v="0"/>
    <n v="329"/>
    <n v="222"/>
    <n v="5"/>
  </r>
  <r>
    <x v="647"/>
    <x v="0"/>
    <x v="0"/>
    <d v="2022-02-25T00:00:00"/>
    <x v="15"/>
    <n v="7988"/>
    <d v="2024-01-11T00:00:00"/>
    <x v="1"/>
    <n v="33"/>
    <n v="45"/>
    <n v="2"/>
    <x v="617"/>
    <n v="45278"/>
    <n v="104"/>
    <n v="208"/>
    <n v="1041406"/>
    <n v="493092"/>
    <n v="227772"/>
    <n v="176227"/>
    <n v="229"/>
    <n v="3"/>
    <n v="6.8204084708719569E-3"/>
    <n v="181"/>
    <n v="54"/>
    <x v="2"/>
    <n v="823"/>
    <n v="74"/>
    <n v="4"/>
  </r>
  <r>
    <x v="648"/>
    <x v="2"/>
    <x v="1"/>
    <d v="2009-02-28T00:00:00"/>
    <x v="0"/>
    <n v="60705"/>
    <d v="2024-01-02T00:00:00"/>
    <x v="0"/>
    <n v="58"/>
    <n v="54"/>
    <n v="15"/>
    <x v="403"/>
    <n v="39162"/>
    <n v="144"/>
    <n v="2155"/>
    <n v="6465638"/>
    <n v="1137135"/>
    <n v="586177"/>
    <n v="818895"/>
    <n v="4094"/>
    <n v="4"/>
    <n v="2.3098952445549777E-2"/>
    <n v="613"/>
    <n v="245"/>
    <x v="0"/>
    <n v="444"/>
    <n v="184"/>
    <n v="4"/>
  </r>
  <r>
    <x v="649"/>
    <x v="3"/>
    <x v="0"/>
    <d v="2007-03-01T00:00:00"/>
    <x v="1"/>
    <n v="59211"/>
    <d v="2023-11-19T00:00:00"/>
    <x v="1"/>
    <n v="112"/>
    <n v="98"/>
    <n v="16"/>
    <x v="618"/>
    <n v="36211"/>
    <n v="260"/>
    <n v="4155"/>
    <n v="4154672"/>
    <n v="2609948"/>
    <n v="679987"/>
    <n v="7444607"/>
    <n v="10802"/>
    <n v="6"/>
    <n v="2.9429497324591151E-2"/>
    <n v="781"/>
    <n v="469"/>
    <x v="1"/>
    <n v="287"/>
    <n v="232"/>
    <n v="4"/>
  </r>
  <r>
    <x v="650"/>
    <x v="1"/>
    <x v="2"/>
    <d v="2009-02-28T00:00:00"/>
    <x v="0"/>
    <n v="58350"/>
    <d v="2024-01-17T00:00:00"/>
    <x v="1"/>
    <n v="46"/>
    <n v="39"/>
    <n v="20"/>
    <x v="619"/>
    <n v="29013"/>
    <n v="97"/>
    <n v="1946"/>
    <n v="5838944"/>
    <n v="319882"/>
    <n v="103043"/>
    <n v="6261868"/>
    <n v="4281"/>
    <n v="2"/>
    <n v="2.162936167005803E-2"/>
    <n v="574"/>
    <n v="115"/>
    <x v="0"/>
    <n v="484"/>
    <n v="177"/>
    <n v="1"/>
  </r>
  <r>
    <x v="651"/>
    <x v="2"/>
    <x v="3"/>
    <d v="2018-02-26T00:00:00"/>
    <x v="13"/>
    <n v="20928"/>
    <d v="2023-12-05T00:00:00"/>
    <x v="1"/>
    <n v="51"/>
    <n v="82"/>
    <n v="4"/>
    <x v="620"/>
    <n v="43034"/>
    <n v="232"/>
    <n v="928"/>
    <n v="2784294"/>
    <n v="3554676"/>
    <n v="1094226"/>
    <n v="7433196"/>
    <n v="2041"/>
    <n v="8"/>
    <n v="1.5223453161504258E-2"/>
    <n v="404"/>
    <n v="323"/>
    <x v="0"/>
    <n v="614"/>
    <n v="128"/>
    <n v="2"/>
  </r>
  <r>
    <x v="652"/>
    <x v="1"/>
    <x v="1"/>
    <d v="2010-02-28T00:00:00"/>
    <x v="2"/>
    <n v="69314"/>
    <d v="2023-10-28T00:00:00"/>
    <x v="1"/>
    <n v="71"/>
    <n v="120"/>
    <n v="30"/>
    <x v="621"/>
    <n v="24139"/>
    <n v="152"/>
    <n v="4549"/>
    <n v="13648285"/>
    <n v="74557"/>
    <n v="292716"/>
    <n v="14686571"/>
    <n v="11828"/>
    <n v="4"/>
    <n v="2.7432361142512622E-2"/>
    <n v="728"/>
    <n v="291"/>
    <x v="0"/>
    <n v="337"/>
    <n v="214"/>
    <n v="4"/>
  </r>
  <r>
    <x v="653"/>
    <x v="3"/>
    <x v="0"/>
    <d v="2021-02-25T00:00:00"/>
    <x v="11"/>
    <n v="11457"/>
    <d v="2024-02-13T00:00:00"/>
    <x v="2"/>
    <n v="32"/>
    <n v="12"/>
    <n v="3"/>
    <x v="622"/>
    <n v="45700"/>
    <n v="42"/>
    <n v="127"/>
    <n v="636046"/>
    <n v="61293"/>
    <n v="137367"/>
    <n v="834706"/>
    <n v="432"/>
    <n v="1"/>
    <n v="3.3536815133016805E-3"/>
    <n v="89"/>
    <n v="9"/>
    <x v="2"/>
    <n v="947"/>
    <n v="31"/>
    <n v="4"/>
  </r>
  <r>
    <x v="654"/>
    <x v="2"/>
    <x v="1"/>
    <d v="2005-03-01T00:00:00"/>
    <x v="10"/>
    <n v="94848"/>
    <d v="2023-11-23T00:00:00"/>
    <x v="2"/>
    <n v="50"/>
    <n v="94"/>
    <n v="31"/>
    <x v="623"/>
    <n v="31521"/>
    <n v="264"/>
    <n v="8198"/>
    <n v="24593819"/>
    <n v="2547105"/>
    <n v="798034"/>
    <n v="27938958"/>
    <n v="10657"/>
    <n v="7"/>
    <n v="3.127590624764489E-2"/>
    <n v="830"/>
    <n v="581"/>
    <x v="0"/>
    <n v="249"/>
    <n v="240"/>
    <n v="2"/>
  </r>
  <r>
    <x v="655"/>
    <x v="4"/>
    <x v="2"/>
    <d v="2009-02-28T00:00:00"/>
    <x v="0"/>
    <n v="45525"/>
    <d v="2023-11-12T00:00:00"/>
    <x v="1"/>
    <n v="178"/>
    <n v="105"/>
    <n v="91"/>
    <x v="503"/>
    <n v="5000"/>
    <n v="245"/>
    <n v="22258"/>
    <n v="22258171"/>
    <n v="1680305"/>
    <n v="505061"/>
    <n v="24443537"/>
    <n v="62322"/>
    <n v="4"/>
    <n v="2.6075815811289472E-2"/>
    <n v="692"/>
    <n v="277"/>
    <x v="1"/>
    <n v="396"/>
    <n v="209"/>
    <n v="5"/>
  </r>
  <r>
    <x v="656"/>
    <x v="4"/>
    <x v="3"/>
    <d v="2005-03-01T00:00:00"/>
    <x v="10"/>
    <n v="91846"/>
    <d v="2023-11-11T00:00:00"/>
    <x v="1"/>
    <n v="140"/>
    <n v="106"/>
    <n v="32"/>
    <x v="624"/>
    <n v="28276"/>
    <n v="330"/>
    <n v="10551"/>
    <n v="10550921"/>
    <n v="3910086"/>
    <n v="720129"/>
    <n v="15181136"/>
    <n v="48534"/>
    <n v="6"/>
    <n v="3.0899088100082898E-2"/>
    <n v="820"/>
    <n v="492"/>
    <x v="1"/>
    <n v="284"/>
    <n v="242"/>
    <n v="2"/>
  </r>
  <r>
    <x v="657"/>
    <x v="0"/>
    <x v="0"/>
    <d v="2006-03-01T00:00:00"/>
    <x v="3"/>
    <n v="83052"/>
    <d v="2023-11-16T00:00:00"/>
    <x v="1"/>
    <n v="47"/>
    <n v="101"/>
    <n v="161"/>
    <x v="625"/>
    <n v="5170"/>
    <n v="230"/>
    <n v="37035"/>
    <n v="111106355"/>
    <n v="2471403"/>
    <n v="685578"/>
    <n v="114263336"/>
    <n v="111106"/>
    <n v="9"/>
    <n v="2.9806315472153139E-2"/>
    <n v="791"/>
    <n v="712"/>
    <x v="0"/>
    <n v="300"/>
    <n v="235"/>
    <n v="1"/>
  </r>
  <r>
    <x v="658"/>
    <x v="1"/>
    <x v="1"/>
    <d v="2009-02-28T00:00:00"/>
    <x v="0"/>
    <n v="46830"/>
    <d v="2023-12-04T00:00:00"/>
    <x v="1"/>
    <n v="89"/>
    <n v="83"/>
    <n v="94"/>
    <x v="626"/>
    <n v="5000"/>
    <n v="169"/>
    <n v="15887"/>
    <n v="4766091"/>
    <n v="588193"/>
    <n v="386198"/>
    <n v="48635302"/>
    <n v="34951"/>
    <n v="3"/>
    <n v="2.4417815962016729E-2"/>
    <n v="648"/>
    <n v="195"/>
    <x v="0"/>
    <n v="433"/>
    <n v="199"/>
    <n v="1"/>
  </r>
  <r>
    <x v="659"/>
    <x v="3"/>
    <x v="1"/>
    <d v="2022-02-25T00:00:00"/>
    <x v="15"/>
    <n v="9042"/>
    <d v="2023-10-31T00:00:00"/>
    <x v="0"/>
    <n v="68"/>
    <n v="117"/>
    <n v="1"/>
    <x v="627"/>
    <n v="79608"/>
    <n v="82"/>
    <n v="82"/>
    <n v="245525"/>
    <n v="624156"/>
    <n v="482548"/>
    <n v="1352229"/>
    <n v="204"/>
    <n v="6"/>
    <n v="1.2736453387595147E-2"/>
    <n v="338"/>
    <n v="203"/>
    <x v="0"/>
    <n v="681"/>
    <n v="106"/>
    <n v="3"/>
  </r>
  <r>
    <x v="660"/>
    <x v="3"/>
    <x v="0"/>
    <d v="2023-02-25T00:00:00"/>
    <x v="9"/>
    <n v="3650"/>
    <d v="2023-12-24T00:00:00"/>
    <x v="1"/>
    <n v="17"/>
    <n v="63"/>
    <n v="1"/>
    <x v="628"/>
    <n v="79969"/>
    <n v="160"/>
    <n v="160"/>
    <n v="797734"/>
    <n v="716415"/>
    <n v="162365"/>
    <n v="1676514"/>
    <n v="574"/>
    <n v="3"/>
    <n v="8.2899992463637048E-3"/>
    <n v="220"/>
    <n v="66"/>
    <x v="2"/>
    <n v="763"/>
    <n v="94"/>
    <n v="5"/>
  </r>
  <r>
    <x v="661"/>
    <x v="0"/>
    <x v="0"/>
    <d v="2014-02-27T00:00:00"/>
    <x v="12"/>
    <n v="44280"/>
    <d v="2023-12-29T00:00:00"/>
    <x v="2"/>
    <n v="72"/>
    <n v="58"/>
    <n v="10"/>
    <x v="629"/>
    <n v="42583"/>
    <n v="252"/>
    <n v="2524"/>
    <n v="7570937"/>
    <n v="29376"/>
    <n v="145552"/>
    <n v="8010249"/>
    <n v="5804"/>
    <n v="1"/>
    <n v="1.8237998342000152E-2"/>
    <n v="484"/>
    <n v="48"/>
    <x v="0"/>
    <n v="541"/>
    <n v="161"/>
    <n v="1"/>
  </r>
  <r>
    <x v="662"/>
    <x v="4"/>
    <x v="2"/>
    <d v="2018-02-26T00:00:00"/>
    <x v="13"/>
    <n v="25740"/>
    <d v="2023-12-21T00:00:00"/>
    <x v="1"/>
    <n v="56"/>
    <n v="66"/>
    <n v="6"/>
    <x v="630"/>
    <n v="51621"/>
    <n v="111"/>
    <n v="669"/>
    <n v="2005891"/>
    <n v="1152855"/>
    <n v="844821"/>
    <n v="4003567"/>
    <n v="2674"/>
    <n v="6"/>
    <n v="1.3414726053206722E-2"/>
    <n v="356"/>
    <n v="214"/>
    <x v="0"/>
    <n v="667"/>
    <n v="111"/>
    <n v="2"/>
  </r>
  <r>
    <x v="663"/>
    <x v="1"/>
    <x v="3"/>
    <d v="2012-02-28T00:00:00"/>
    <x v="7"/>
    <n v="59172"/>
    <d v="2024-01-08T00:00:00"/>
    <x v="1"/>
    <n v="174"/>
    <n v="48"/>
    <n v="25"/>
    <x v="631"/>
    <n v="24694"/>
    <n v="202"/>
    <n v="5051"/>
    <n v="5050815"/>
    <n v="1568623"/>
    <n v="376623"/>
    <n v="6996061"/>
    <n v="11616"/>
    <n v="5"/>
    <n v="1.906699826663652E-2"/>
    <n v="506"/>
    <n v="253"/>
    <x v="1"/>
    <n v="537"/>
    <n v="149"/>
    <n v="1"/>
  </r>
  <r>
    <x v="664"/>
    <x v="3"/>
    <x v="3"/>
    <d v="2017-02-26T00:00:00"/>
    <x v="6"/>
    <n v="32375"/>
    <d v="2023-10-27T00:00:00"/>
    <x v="2"/>
    <n v="76"/>
    <n v="121"/>
    <n v="11"/>
    <x v="632"/>
    <n v="31764"/>
    <n v="75"/>
    <n v="820"/>
    <n v="2461163"/>
    <n v="266457"/>
    <n v="150011"/>
    <n v="2877631"/>
    <n v="1230"/>
    <n v="2"/>
    <n v="2.0762679930665461E-2"/>
    <n v="551"/>
    <n v="110"/>
    <x v="0"/>
    <n v="459"/>
    <n v="171"/>
    <n v="3"/>
  </r>
  <r>
    <x v="665"/>
    <x v="0"/>
    <x v="1"/>
    <d v="2018-02-26T00:00:00"/>
    <x v="13"/>
    <n v="19878"/>
    <d v="2023-12-30T00:00:00"/>
    <x v="0"/>
    <n v="74"/>
    <n v="57"/>
    <n v="2"/>
    <x v="633"/>
    <n v="78165"/>
    <n v="242"/>
    <n v="484"/>
    <n v="1452985"/>
    <n v="2908997"/>
    <n v="784674"/>
    <n v="5146656"/>
    <n v="1113"/>
    <n v="10"/>
    <n v="1.1681362574421584E-2"/>
    <n v="310"/>
    <n v="310"/>
    <x v="0"/>
    <n v="728"/>
    <n v="100"/>
    <n v="2"/>
  </r>
  <r>
    <x v="666"/>
    <x v="3"/>
    <x v="1"/>
    <d v="2021-02-25T00:00:00"/>
    <x v="11"/>
    <n v="11508"/>
    <d v="2024-01-16T00:00:00"/>
    <x v="0"/>
    <n v="70"/>
    <n v="40"/>
    <n v="4"/>
    <x v="634"/>
    <n v="48524"/>
    <n v="206"/>
    <n v="824"/>
    <n v="2472456"/>
    <n v="298359"/>
    <n v="84618"/>
    <n v="2855433"/>
    <n v="3708"/>
    <n v="1"/>
    <n v="6.518953952822368E-3"/>
    <n v="173"/>
    <n v="17"/>
    <x v="0"/>
    <n v="854"/>
    <n v="57"/>
    <n v="1"/>
  </r>
  <r>
    <x v="667"/>
    <x v="0"/>
    <x v="0"/>
    <d v="2023-02-25T00:00:00"/>
    <x v="9"/>
    <n v="3005"/>
    <d v="2023-11-09T00:00:00"/>
    <x v="2"/>
    <n v="59"/>
    <n v="108"/>
    <n v="2"/>
    <x v="635"/>
    <n v="72669"/>
    <n v="64"/>
    <n v="128"/>
    <n v="385486"/>
    <n v="269744"/>
    <n v="542035"/>
    <n v="1197265"/>
    <n v="244"/>
    <n v="4"/>
    <n v="1.0965408094053809E-2"/>
    <n v="291"/>
    <n v="116"/>
    <x v="0"/>
    <n v="720"/>
    <n v="109"/>
    <n v="2"/>
  </r>
  <r>
    <x v="668"/>
    <x v="3"/>
    <x v="2"/>
    <d v="2009-02-28T00:00:00"/>
    <x v="0"/>
    <n v="66630"/>
    <d v="2023-12-02T00:00:00"/>
    <x v="1"/>
    <n v="35"/>
    <n v="85"/>
    <n v="22"/>
    <x v="636"/>
    <n v="30412"/>
    <n v="168"/>
    <n v="3702"/>
    <n v="18509549"/>
    <n v="243622"/>
    <n v="809461"/>
    <n v="21755231"/>
    <n v="15918"/>
    <n v="9"/>
    <n v="2.5585952219458891E-2"/>
    <n v="679"/>
    <n v="611"/>
    <x v="2"/>
    <n v="385"/>
    <n v="214"/>
    <n v="1"/>
  </r>
  <r>
    <x v="669"/>
    <x v="4"/>
    <x v="2"/>
    <d v="2006-03-01T00:00:00"/>
    <x v="3"/>
    <n v="54396"/>
    <d v="2024-01-16T00:00:00"/>
    <x v="2"/>
    <n v="87"/>
    <n v="40"/>
    <n v="18"/>
    <x v="637"/>
    <n v="32179"/>
    <n v="162"/>
    <n v="2920"/>
    <n v="8759334"/>
    <n v="1184568"/>
    <n v="479119"/>
    <n v="10423021"/>
    <n v="10219"/>
    <n v="4"/>
    <n v="2.4568543221041527E-2"/>
    <n v="652"/>
    <n v="261"/>
    <x v="0"/>
    <n v="430"/>
    <n v="199"/>
    <n v="4"/>
  </r>
  <r>
    <x v="670"/>
    <x v="0"/>
    <x v="2"/>
    <d v="2018-02-26T00:00:00"/>
    <x v="13"/>
    <n v="29724"/>
    <d v="2023-11-23T00:00:00"/>
    <x v="1"/>
    <n v="124"/>
    <n v="94"/>
    <n v="6"/>
    <x v="638"/>
    <n v="74065"/>
    <n v="236"/>
    <n v="1418"/>
    <n v="1417938"/>
    <n v="1786079"/>
    <n v="599746"/>
    <n v="3803762"/>
    <n v="3261"/>
    <n v="4"/>
    <n v="1.462054412540508E-2"/>
    <n v="388"/>
    <n v="155"/>
    <x v="1"/>
    <n v="659"/>
    <n v="115"/>
    <n v="5"/>
  </r>
  <r>
    <x v="671"/>
    <x v="4"/>
    <x v="0"/>
    <d v="2022-02-25T00:00:00"/>
    <x v="15"/>
    <n v="8474"/>
    <d v="2023-12-28T00:00:00"/>
    <x v="2"/>
    <n v="68"/>
    <n v="59"/>
    <n v="3"/>
    <x v="639"/>
    <n v="51557"/>
    <n v="235"/>
    <n v="704"/>
    <n v="2113497"/>
    <n v="1782602"/>
    <n v="453246"/>
    <n v="4349346"/>
    <n v="2395"/>
    <n v="6"/>
    <n v="6.8580902856281555E-3"/>
    <n v="182"/>
    <n v="109"/>
    <x v="0"/>
    <n v="844"/>
    <n v="56"/>
    <n v="2"/>
  </r>
  <r>
    <x v="672"/>
    <x v="3"/>
    <x v="2"/>
    <d v="2006-03-01T00:00:00"/>
    <x v="3"/>
    <n v="81846"/>
    <d v="2024-01-17T00:00:00"/>
    <x v="1"/>
    <n v="27"/>
    <n v="39"/>
    <n v="163"/>
    <x v="107"/>
    <n v="5000"/>
    <n v="191"/>
    <n v="31210"/>
    <n v="156048407"/>
    <n v="2593567"/>
    <n v="922725"/>
    <n v="15956470"/>
    <n v="56177"/>
    <n v="9"/>
    <n v="2.6980179365438239E-2"/>
    <n v="716"/>
    <n v="644"/>
    <x v="2"/>
    <n v="322"/>
    <n v="222"/>
    <n v="5"/>
  </r>
  <r>
    <x v="673"/>
    <x v="4"/>
    <x v="2"/>
    <d v="2009-02-28T00:00:00"/>
    <x v="0"/>
    <n v="56145"/>
    <d v="2024-02-06T00:00:00"/>
    <x v="0"/>
    <n v="51"/>
    <n v="19"/>
    <n v="20"/>
    <x v="640"/>
    <n v="29545"/>
    <n v="283"/>
    <n v="5653"/>
    <n v="16959779"/>
    <n v="3875682"/>
    <n v="748349"/>
    <n v="2158381"/>
    <n v="14698"/>
    <n v="8"/>
    <n v="2.1365588966764638E-2"/>
    <n v="567"/>
    <n v="453"/>
    <x v="0"/>
    <n v="462"/>
    <n v="170"/>
    <n v="1"/>
  </r>
  <r>
    <x v="674"/>
    <x v="0"/>
    <x v="2"/>
    <d v="2008-02-29T00:00:00"/>
    <x v="14"/>
    <n v="72368"/>
    <d v="2024-02-18T00:00:00"/>
    <x v="1"/>
    <n v="77"/>
    <n v="7"/>
    <n v="49"/>
    <x v="641"/>
    <n v="15371"/>
    <n v="284"/>
    <n v="13911"/>
    <n v="41733316"/>
    <n v="3538752"/>
    <n v="509006"/>
    <n v="45781074"/>
    <n v="40342"/>
    <n v="10"/>
    <n v="2.1365588966764638E-2"/>
    <n v="567"/>
    <n v="567"/>
    <x v="0"/>
    <n v="467"/>
    <n v="173"/>
    <n v="5"/>
  </r>
  <r>
    <x v="675"/>
    <x v="1"/>
    <x v="2"/>
    <d v="2009-02-28T00:00:00"/>
    <x v="0"/>
    <n v="67935"/>
    <d v="2024-02-02T00:00:00"/>
    <x v="2"/>
    <n v="89"/>
    <n v="23"/>
    <n v="135"/>
    <x v="96"/>
    <n v="5000"/>
    <n v="101"/>
    <n v="13608"/>
    <n v="40822547"/>
    <n v="1629546"/>
    <n v="83856"/>
    <n v="43290652"/>
    <n v="34018"/>
    <n v="9"/>
    <n v="2.0724998115909263E-2"/>
    <n v="550"/>
    <n v="495"/>
    <x v="0"/>
    <n v="496"/>
    <n v="164"/>
    <n v="1"/>
  </r>
  <r>
    <x v="676"/>
    <x v="3"/>
    <x v="3"/>
    <d v="2007-03-01T00:00:00"/>
    <x v="1"/>
    <n v="78166"/>
    <d v="2024-01-17T00:00:00"/>
    <x v="1"/>
    <n v="59"/>
    <n v="39"/>
    <n v="22"/>
    <x v="251"/>
    <n v="36557"/>
    <n v="154"/>
    <n v="3394"/>
    <n v="10181118"/>
    <n v="176753"/>
    <n v="73021"/>
    <n v="12678859"/>
    <n v="9163"/>
    <n v="8"/>
    <n v="2.1667043484814227E-2"/>
    <n v="575"/>
    <n v="460"/>
    <x v="0"/>
    <n v="531"/>
    <n v="167"/>
    <n v="3"/>
  </r>
  <r>
    <x v="677"/>
    <x v="4"/>
    <x v="2"/>
    <d v="2012-02-28T00:00:00"/>
    <x v="7"/>
    <n v="55512"/>
    <d v="2024-01-18T00:00:00"/>
    <x v="1"/>
    <n v="35"/>
    <n v="38"/>
    <n v="16"/>
    <x v="642"/>
    <n v="35359"/>
    <n v="290"/>
    <n v="4635"/>
    <n v="23174755"/>
    <n v="1654493"/>
    <n v="332253"/>
    <n v="25161501"/>
    <n v="12514"/>
    <n v="4"/>
    <n v="1.8200316527243951E-2"/>
    <n v="483"/>
    <n v="193"/>
    <x v="2"/>
    <n v="558"/>
    <n v="152"/>
    <n v="5"/>
  </r>
  <r>
    <x v="678"/>
    <x v="3"/>
    <x v="2"/>
    <d v="2019-02-26T00:00:00"/>
    <x v="5"/>
    <n v="21695"/>
    <d v="2023-11-04T00:00:00"/>
    <x v="1"/>
    <n v="164"/>
    <n v="113"/>
    <n v="7"/>
    <x v="643"/>
    <n v="39968"/>
    <n v="110"/>
    <n v="772"/>
    <n v="771612"/>
    <n v="869833"/>
    <n v="804657"/>
    <n v="2446103"/>
    <n v="3472"/>
    <n v="7"/>
    <n v="1.5788680382847239E-2"/>
    <n v="419"/>
    <n v="293"/>
    <x v="1"/>
    <n v="615"/>
    <n v="132"/>
    <n v="4"/>
  </r>
  <r>
    <x v="679"/>
    <x v="0"/>
    <x v="2"/>
    <d v="2010-02-28T00:00:00"/>
    <x v="2"/>
    <n v="53214"/>
    <d v="2023-09-30T00:00:00"/>
    <x v="2"/>
    <n v="139"/>
    <n v="148"/>
    <n v="18"/>
    <x v="644"/>
    <n v="32946"/>
    <n v="100"/>
    <n v="1804"/>
    <n v="1804457"/>
    <n v="1293859"/>
    <n v="128567"/>
    <n v="4383986"/>
    <n v="4511"/>
    <n v="9"/>
    <n v="2.8713542844223377E-2"/>
    <n v="762"/>
    <n v="686"/>
    <x v="1"/>
    <n v="326"/>
    <n v="228"/>
    <n v="4"/>
  </r>
  <r>
    <x v="680"/>
    <x v="2"/>
    <x v="3"/>
    <d v="2010-02-28T00:00:00"/>
    <x v="2"/>
    <n v="59836"/>
    <d v="2024-02-04T00:00:00"/>
    <x v="0"/>
    <n v="97"/>
    <n v="21"/>
    <n v="38"/>
    <x v="645"/>
    <n v="16114"/>
    <n v="130"/>
    <n v="4956"/>
    <n v="4955969"/>
    <n v="1531796"/>
    <n v="684012"/>
    <n v="7171777"/>
    <n v="12885"/>
    <n v="7"/>
    <n v="1.6881453010776998E-2"/>
    <n v="448"/>
    <n v="313"/>
    <x v="1"/>
    <n v="639"/>
    <n v="114"/>
    <n v="1"/>
  </r>
  <r>
    <x v="681"/>
    <x v="1"/>
    <x v="3"/>
    <d v="2021-02-25T00:00:00"/>
    <x v="11"/>
    <n v="10137"/>
    <d v="2024-02-19T00:00:00"/>
    <x v="2"/>
    <n v="44"/>
    <n v="6"/>
    <n v="3"/>
    <x v="646"/>
    <n v="63717"/>
    <n v="91"/>
    <n v="273"/>
    <n v="136327"/>
    <n v="843995"/>
    <n v="665741"/>
    <n v="2873006"/>
    <n v="299"/>
    <n v="6"/>
    <n v="4.9739995478182229E-3"/>
    <n v="132"/>
    <n v="79"/>
    <x v="2"/>
    <n v="864"/>
    <n v="63"/>
    <n v="5"/>
  </r>
  <r>
    <x v="682"/>
    <x v="2"/>
    <x v="1"/>
    <d v="2016-02-27T00:00:00"/>
    <x v="18"/>
    <n v="39712"/>
    <d v="2023-10-22T00:00:00"/>
    <x v="1"/>
    <n v="98"/>
    <n v="126"/>
    <n v="8"/>
    <x v="647"/>
    <n v="57342"/>
    <n v="272"/>
    <n v="2175"/>
    <n v="2174638"/>
    <n v="204917"/>
    <n v="858287"/>
    <n v="5082094"/>
    <n v="10003"/>
    <n v="6"/>
    <n v="2.0611952671640666E-2"/>
    <n v="547"/>
    <n v="328"/>
    <x v="1"/>
    <n v="499"/>
    <n v="178"/>
    <n v="5"/>
  </r>
  <r>
    <x v="683"/>
    <x v="4"/>
    <x v="1"/>
    <d v="2020-02-26T00:00:00"/>
    <x v="8"/>
    <n v="13484"/>
    <d v="2023-09-15T00:00:00"/>
    <x v="0"/>
    <n v="178"/>
    <n v="163"/>
    <n v="2"/>
    <x v="648"/>
    <n v="75954"/>
    <n v="166"/>
    <n v="332"/>
    <n v="332132"/>
    <n v="1138781"/>
    <n v="222231"/>
    <n v="1693145"/>
    <n v="697"/>
    <n v="4"/>
    <n v="1.7597407491144773E-2"/>
    <n v="467"/>
    <n v="187"/>
    <x v="1"/>
    <n v="594"/>
    <n v="134"/>
    <n v="2"/>
  </r>
  <r>
    <x v="684"/>
    <x v="2"/>
    <x v="1"/>
    <d v="2010-02-28T00:00:00"/>
    <x v="2"/>
    <n v="48020"/>
    <d v="2024-02-09T00:00:00"/>
    <x v="1"/>
    <n v="81"/>
    <n v="16"/>
    <n v="13"/>
    <x v="649"/>
    <n v="36489"/>
    <n v="256"/>
    <n v="3330"/>
    <n v="9988706"/>
    <n v="3623295"/>
    <n v="1254873"/>
    <n v="14866874"/>
    <n v="5660"/>
    <n v="9"/>
    <n v="1.7748134750169568E-2"/>
    <n v="471"/>
    <n v="424"/>
    <x v="0"/>
    <n v="592"/>
    <n v="134"/>
    <n v="4"/>
  </r>
  <r>
    <x v="685"/>
    <x v="3"/>
    <x v="1"/>
    <d v="2006-03-01T00:00:00"/>
    <x v="3"/>
    <n v="68202"/>
    <d v="2023-11-28T00:00:00"/>
    <x v="0"/>
    <n v="33"/>
    <n v="89"/>
    <n v="137"/>
    <x v="650"/>
    <n v="5000"/>
    <n v="292"/>
    <n v="39994"/>
    <n v="199971218"/>
    <n v="5082779"/>
    <n v="838905"/>
    <n v="205892902"/>
    <n v="131981"/>
    <n v="9"/>
    <n v="2.9241088250810159E-2"/>
    <n v="776"/>
    <n v="698"/>
    <x v="2"/>
    <n v="305"/>
    <n v="223"/>
    <n v="4"/>
  </r>
  <r>
    <x v="686"/>
    <x v="2"/>
    <x v="0"/>
    <d v="2010-02-28T00:00:00"/>
    <x v="2"/>
    <n v="61166"/>
    <d v="2023-10-31T00:00:00"/>
    <x v="0"/>
    <n v="61"/>
    <n v="117"/>
    <n v="16"/>
    <x v="651"/>
    <n v="41842"/>
    <n v="147"/>
    <n v="2352"/>
    <n v="7055454"/>
    <n v="1289189"/>
    <n v="453844"/>
    <n v="8798487"/>
    <n v="7760"/>
    <n v="6"/>
    <n v="2.4719270480066322E-2"/>
    <n v="656"/>
    <n v="393"/>
    <x v="0"/>
    <n v="452"/>
    <n v="180"/>
    <n v="1"/>
  </r>
  <r>
    <x v="687"/>
    <x v="1"/>
    <x v="0"/>
    <d v="2017-02-26T00:00:00"/>
    <x v="6"/>
    <n v="32046"/>
    <d v="2023-12-04T00:00:00"/>
    <x v="2"/>
    <n v="72"/>
    <n v="83"/>
    <n v="11"/>
    <x v="652"/>
    <n v="35537"/>
    <n v="118"/>
    <n v="1295"/>
    <n v="3886118"/>
    <n v="1322006"/>
    <n v="1108481"/>
    <n v="6316605"/>
    <n v="3367"/>
    <n v="9"/>
    <n v="1.7069862084557991E-2"/>
    <n v="453"/>
    <n v="408"/>
    <x v="0"/>
    <n v="558"/>
    <n v="162"/>
    <n v="1"/>
  </r>
  <r>
    <x v="688"/>
    <x v="2"/>
    <x v="3"/>
    <d v="2016-02-27T00:00:00"/>
    <x v="18"/>
    <n v="28992"/>
    <d v="2023-12-27T00:00:00"/>
    <x v="0"/>
    <n v="38"/>
    <n v="60"/>
    <n v="11"/>
    <x v="653"/>
    <n v="24673"/>
    <n v="273"/>
    <n v="3002"/>
    <n v="15011105"/>
    <n v="2164599"/>
    <n v="365657"/>
    <n v="1754136"/>
    <n v="3602"/>
    <n v="7"/>
    <n v="1.4206044163086894E-2"/>
    <n v="377"/>
    <n v="264"/>
    <x v="2"/>
    <n v="672"/>
    <n v="107"/>
    <n v="4"/>
  </r>
  <r>
    <x v="689"/>
    <x v="3"/>
    <x v="0"/>
    <d v="2017-02-26T00:00:00"/>
    <x v="6"/>
    <n v="26803"/>
    <d v="2023-10-01T00:00:00"/>
    <x v="2"/>
    <n v="158"/>
    <n v="147"/>
    <n v="9"/>
    <x v="654"/>
    <n v="32725"/>
    <n v="125"/>
    <n v="1122"/>
    <n v="1122159"/>
    <n v="2213476"/>
    <n v="48380"/>
    <n v="3819436"/>
    <n v="2580"/>
    <n v="9"/>
    <n v="2.1553998040545634E-2"/>
    <n v="572"/>
    <n v="514"/>
    <x v="1"/>
    <n v="467"/>
    <n v="184"/>
    <n v="2"/>
  </r>
  <r>
    <x v="690"/>
    <x v="3"/>
    <x v="1"/>
    <d v="2020-02-26T00:00:00"/>
    <x v="8"/>
    <n v="19096"/>
    <d v="2023-12-09T00:00:00"/>
    <x v="0"/>
    <n v="62"/>
    <n v="78"/>
    <n v="3"/>
    <x v="655"/>
    <n v="66430"/>
    <n v="127"/>
    <n v="380"/>
    <n v="1141366"/>
    <n v="1657771"/>
    <n v="691322"/>
    <n v="3490459"/>
    <n v="532"/>
    <n v="8"/>
    <n v="1.1379908056371995E-2"/>
    <n v="302"/>
    <n v="242"/>
    <x v="0"/>
    <n v="727"/>
    <n v="91"/>
    <n v="1"/>
  </r>
  <r>
    <x v="691"/>
    <x v="2"/>
    <x v="1"/>
    <d v="2013-02-27T00:00:00"/>
    <x v="16"/>
    <n v="48323"/>
    <d v="2024-02-01T00:00:00"/>
    <x v="2"/>
    <n v="57"/>
    <n v="24"/>
    <n v="15"/>
    <x v="656"/>
    <n v="32970"/>
    <n v="246"/>
    <n v="3690"/>
    <n v="11068896"/>
    <n v="2505155"/>
    <n v="1331888"/>
    <n v="14905939"/>
    <n v="11068"/>
    <n v="10"/>
    <n v="1.7446680232119979E-2"/>
    <n v="463"/>
    <n v="463"/>
    <x v="0"/>
    <n v="543"/>
    <n v="158"/>
    <n v="5"/>
  </r>
  <r>
    <x v="692"/>
    <x v="3"/>
    <x v="1"/>
    <d v="2014-02-27T00:00:00"/>
    <x v="12"/>
    <n v="32010"/>
    <d v="2024-01-26T00:00:00"/>
    <x v="0"/>
    <n v="73"/>
    <n v="30"/>
    <n v="5"/>
    <x v="657"/>
    <n v="62811"/>
    <n v="111"/>
    <n v="555"/>
    <n v="1663912"/>
    <n v="964931"/>
    <n v="37610"/>
    <n v="3004943"/>
    <n v="887"/>
    <n v="5"/>
    <n v="1.4281407792599291E-2"/>
    <n v="379"/>
    <n v="189"/>
    <x v="0"/>
    <n v="669"/>
    <n v="129"/>
    <n v="5"/>
  </r>
  <r>
    <x v="693"/>
    <x v="3"/>
    <x v="0"/>
    <d v="2019-02-26T00:00:00"/>
    <x v="5"/>
    <n v="22000"/>
    <d v="2023-12-28T00:00:00"/>
    <x v="1"/>
    <n v="16"/>
    <n v="59"/>
    <n v="5"/>
    <x v="658"/>
    <n v="54705"/>
    <n v="140"/>
    <n v="702"/>
    <n v="3510333"/>
    <n v="755773"/>
    <n v="21074"/>
    <n v="4476846"/>
    <n v="2808"/>
    <n v="3"/>
    <n v="1.1945135277714975E-2"/>
    <n v="317"/>
    <n v="95"/>
    <x v="2"/>
    <n v="696"/>
    <n v="115"/>
    <n v="5"/>
  </r>
  <r>
    <x v="694"/>
    <x v="2"/>
    <x v="1"/>
    <d v="2021-02-25T00:00:00"/>
    <x v="11"/>
    <n v="12096"/>
    <d v="2023-12-01T00:00:00"/>
    <x v="0"/>
    <n v="69"/>
    <n v="86"/>
    <n v="1"/>
    <x v="659"/>
    <n v="79272"/>
    <n v="111"/>
    <n v="111"/>
    <n v="332329"/>
    <n v="1702125"/>
    <n v="1054499"/>
    <n v="3088954"/>
    <n v="110"/>
    <n v="9"/>
    <n v="1.2321953425276961E-2"/>
    <n v="327"/>
    <n v="294"/>
    <x v="0"/>
    <n v="674"/>
    <n v="112"/>
    <n v="5"/>
  </r>
  <r>
    <x v="695"/>
    <x v="2"/>
    <x v="3"/>
    <d v="2017-02-26T00:00:00"/>
    <x v="6"/>
    <n v="30373"/>
    <d v="2023-11-27T00:00:00"/>
    <x v="1"/>
    <n v="66"/>
    <n v="90"/>
    <n v="5"/>
    <x v="660"/>
    <n v="60841"/>
    <n v="272"/>
    <n v="1360"/>
    <n v="4079846"/>
    <n v="707691"/>
    <n v="207876"/>
    <n v="4995413"/>
    <n v="1903"/>
    <n v="2"/>
    <n v="1.5449544050041449E-2"/>
    <n v="410"/>
    <n v="82"/>
    <x v="0"/>
    <n v="642"/>
    <n v="117"/>
    <n v="4"/>
  </r>
  <r>
    <x v="696"/>
    <x v="4"/>
    <x v="3"/>
    <d v="2021-02-25T00:00:00"/>
    <x v="11"/>
    <n v="11022"/>
    <d v="2024-01-01T00:00:00"/>
    <x v="2"/>
    <n v="36"/>
    <n v="55"/>
    <n v="2"/>
    <x v="661"/>
    <n v="60133"/>
    <n v="47"/>
    <n v="94"/>
    <n v="471479"/>
    <n v="320127"/>
    <n v="402492"/>
    <n v="1194098"/>
    <n v="122"/>
    <n v="4"/>
    <n v="9.4581355038058628E-3"/>
    <n v="251"/>
    <n v="100"/>
    <x v="2"/>
    <n v="749"/>
    <n v="84"/>
    <n v="4"/>
  </r>
  <r>
    <x v="697"/>
    <x v="3"/>
    <x v="2"/>
    <d v="2011-02-28T00:00:00"/>
    <x v="4"/>
    <n v="46176"/>
    <d v="2024-02-11T00:00:00"/>
    <x v="2"/>
    <n v="108"/>
    <n v="14"/>
    <n v="13"/>
    <x v="662"/>
    <n v="41283"/>
    <n v="297"/>
    <n v="3855"/>
    <n v="3855367"/>
    <n v="1120981"/>
    <n v="230176"/>
    <n v="5206524"/>
    <n v="6554"/>
    <n v="2"/>
    <n v="1.6881453010776998E-2"/>
    <n v="448"/>
    <n v="90"/>
    <x v="1"/>
    <n v="602"/>
    <n v="139"/>
    <n v="1"/>
  </r>
  <r>
    <x v="698"/>
    <x v="2"/>
    <x v="1"/>
    <d v="2023-02-25T00:00:00"/>
    <x v="9"/>
    <n v="3863"/>
    <d v="2023-12-18T00:00:00"/>
    <x v="0"/>
    <n v="33"/>
    <n v="69"/>
    <n v="1"/>
    <x v="663"/>
    <n v="58764"/>
    <n v="135"/>
    <n v="135"/>
    <n v="676066"/>
    <n v="1763676"/>
    <n v="708398"/>
    <n v="314814"/>
    <n v="189"/>
    <n v="9"/>
    <n v="5.6522722134297989E-3"/>
    <n v="150"/>
    <n v="135"/>
    <x v="2"/>
    <n v="891"/>
    <n v="40"/>
    <n v="5"/>
  </r>
  <r>
    <x v="699"/>
    <x v="3"/>
    <x v="3"/>
    <d v="2020-02-26T00:00:00"/>
    <x v="8"/>
    <n v="12312"/>
    <d v="2024-01-22T00:00:00"/>
    <x v="1"/>
    <n v="66"/>
    <n v="34"/>
    <n v="1"/>
    <x v="664"/>
    <n v="79278"/>
    <n v="151"/>
    <n v="151"/>
    <n v="454291"/>
    <n v="2389802"/>
    <n v="922592"/>
    <n v="3766685"/>
    <n v="378"/>
    <n v="9"/>
    <n v="6.4435903233099707E-3"/>
    <n v="171"/>
    <n v="154"/>
    <x v="0"/>
    <n v="871"/>
    <n v="45"/>
    <n v="2"/>
  </r>
  <r>
    <x v="700"/>
    <x v="2"/>
    <x v="3"/>
    <d v="2006-03-01T00:00:00"/>
    <x v="3"/>
    <n v="76158"/>
    <d v="2023-12-11T00:00:00"/>
    <x v="0"/>
    <n v="21"/>
    <n v="76"/>
    <n v="154"/>
    <x v="665"/>
    <n v="5000"/>
    <n v="315"/>
    <n v="48522"/>
    <n v="242608195"/>
    <n v="1311305"/>
    <n v="330061"/>
    <n v="244249561"/>
    <n v="160121"/>
    <n v="3"/>
    <n v="2.8977315547516768E-2"/>
    <n v="769"/>
    <n v="231"/>
    <x v="2"/>
    <n v="295"/>
    <n v="219"/>
    <n v="2"/>
  </r>
  <r>
    <x v="701"/>
    <x v="4"/>
    <x v="1"/>
    <d v="2005-03-01T00:00:00"/>
    <x v="10"/>
    <n v="67070"/>
    <d v="2023-12-21T00:00:00"/>
    <x v="1"/>
    <n v="77"/>
    <n v="66"/>
    <n v="65"/>
    <x v="666"/>
    <n v="10375"/>
    <n v="154"/>
    <n v="9980"/>
    <n v="29941181"/>
    <n v="495092"/>
    <n v="130577"/>
    <n v="30566851"/>
    <n v="18962"/>
    <n v="2"/>
    <n v="2.8449770140929986E-2"/>
    <n v="755"/>
    <n v="151"/>
    <x v="0"/>
    <n v="326"/>
    <n v="216"/>
    <n v="3"/>
  </r>
  <r>
    <x v="702"/>
    <x v="2"/>
    <x v="2"/>
    <d v="2017-02-26T00:00:00"/>
    <x v="6"/>
    <n v="30352"/>
    <d v="2024-01-15T00:00:00"/>
    <x v="0"/>
    <n v="29"/>
    <n v="41"/>
    <n v="5"/>
    <x v="667"/>
    <n v="56732"/>
    <n v="197"/>
    <n v="987"/>
    <n v="4936721"/>
    <n v="1165084"/>
    <n v="466803"/>
    <n v="6568608"/>
    <n v="1678"/>
    <n v="5"/>
    <n v="1.1417589871128193E-2"/>
    <n v="303"/>
    <n v="151"/>
    <x v="2"/>
    <n v="739"/>
    <n v="87"/>
    <n v="5"/>
  </r>
  <r>
    <x v="703"/>
    <x v="3"/>
    <x v="2"/>
    <d v="2006-03-01T00:00:00"/>
    <x v="3"/>
    <n v="74484"/>
    <d v="2024-02-15T00:00:00"/>
    <x v="2"/>
    <n v="171"/>
    <n v="10"/>
    <n v="93"/>
    <x v="668"/>
    <n v="8051"/>
    <n v="212"/>
    <n v="19746"/>
    <n v="19746429"/>
    <n v="628921"/>
    <n v="18289"/>
    <n v="2055824"/>
    <n v="86884"/>
    <n v="2"/>
    <n v="2.1930816188107619E-2"/>
    <n v="582"/>
    <n v="116"/>
    <x v="1"/>
    <n v="497"/>
    <n v="156"/>
    <n v="2"/>
  </r>
  <r>
    <x v="704"/>
    <x v="2"/>
    <x v="0"/>
    <d v="2018-02-26T00:00:00"/>
    <x v="13"/>
    <n v="19356"/>
    <d v="2023-12-03T00:00:00"/>
    <x v="2"/>
    <n v="43"/>
    <n v="84"/>
    <n v="4"/>
    <x v="669"/>
    <n v="39891"/>
    <n v="62"/>
    <n v="249"/>
    <n v="1246753"/>
    <n v="553835"/>
    <n v="301778"/>
    <n v="2102366"/>
    <n v="448"/>
    <n v="6"/>
    <n v="1.3640816941743914E-2"/>
    <n v="362"/>
    <n v="217"/>
    <x v="2"/>
    <n v="687"/>
    <n v="120"/>
    <n v="4"/>
  </r>
  <r>
    <x v="705"/>
    <x v="4"/>
    <x v="2"/>
    <d v="2006-03-01T00:00:00"/>
    <x v="3"/>
    <n v="59940"/>
    <d v="2024-02-14T00:00:00"/>
    <x v="0"/>
    <n v="47"/>
    <n v="11"/>
    <n v="18"/>
    <x v="670"/>
    <n v="34456"/>
    <n v="326"/>
    <n v="5867"/>
    <n v="17602412"/>
    <n v="5500558"/>
    <n v="1222876"/>
    <n v="24325846"/>
    <n v="8214"/>
    <n v="9"/>
    <n v="2.5171452257140705E-2"/>
    <n v="668"/>
    <n v="602"/>
    <x v="0"/>
    <n v="354"/>
    <n v="201"/>
    <n v="4"/>
  </r>
  <r>
    <x v="706"/>
    <x v="2"/>
    <x v="3"/>
    <d v="2010-02-28T00:00:00"/>
    <x v="2"/>
    <n v="55006"/>
    <d v="2023-12-10T00:00:00"/>
    <x v="2"/>
    <n v="32"/>
    <n v="77"/>
    <n v="31"/>
    <x v="671"/>
    <n v="17791"/>
    <n v="128"/>
    <n v="3974"/>
    <n v="19868419"/>
    <n v="356534"/>
    <n v="289313"/>
    <n v="20514266"/>
    <n v="11126"/>
    <n v="2"/>
    <n v="2.3287361519330772E-2"/>
    <n v="618"/>
    <n v="124"/>
    <x v="2"/>
    <n v="449"/>
    <n v="175"/>
    <n v="4"/>
  </r>
  <r>
    <x v="707"/>
    <x v="3"/>
    <x v="1"/>
    <d v="2020-02-26T00:00:00"/>
    <x v="8"/>
    <n v="18524"/>
    <d v="2023-09-14T00:00:00"/>
    <x v="0"/>
    <n v="141"/>
    <n v="164"/>
    <n v="3"/>
    <x v="672"/>
    <n v="49875"/>
    <n v="106"/>
    <n v="318"/>
    <n v="318149"/>
    <n v="1666425"/>
    <n v="753729"/>
    <n v="2738303"/>
    <n v="477"/>
    <n v="10"/>
    <n v="1.8237998342000152E-2"/>
    <n v="484"/>
    <n v="484"/>
    <x v="1"/>
    <n v="566"/>
    <n v="139"/>
    <n v="4"/>
  </r>
  <r>
    <x v="708"/>
    <x v="1"/>
    <x v="2"/>
    <d v="2016-02-27T00:00:00"/>
    <x v="18"/>
    <n v="34304"/>
    <d v="2023-12-15T00:00:00"/>
    <x v="2"/>
    <n v="96"/>
    <n v="72"/>
    <n v="9"/>
    <x v="673"/>
    <n v="40111"/>
    <n v="262"/>
    <n v="2357"/>
    <n v="2356686"/>
    <n v="320078"/>
    <n v="104479"/>
    <n v="2781242"/>
    <n v="4477"/>
    <n v="1"/>
    <n v="1.5788680382847239E-2"/>
    <n v="419"/>
    <n v="42"/>
    <x v="1"/>
    <n v="622"/>
    <n v="131"/>
    <n v="2"/>
  </r>
  <r>
    <x v="709"/>
    <x v="4"/>
    <x v="2"/>
    <d v="2021-02-25T00:00:00"/>
    <x v="11"/>
    <n v="9183"/>
    <d v="2023-11-10T00:00:00"/>
    <x v="0"/>
    <n v="69"/>
    <n v="107"/>
    <n v="3"/>
    <x v="674"/>
    <n v="43009"/>
    <n v="238"/>
    <n v="715"/>
    <n v="2144674"/>
    <n v="1332442"/>
    <n v="581206"/>
    <n v="4058322"/>
    <n v="2287"/>
    <n v="4"/>
    <n v="1.0739317205516618E-2"/>
    <n v="285"/>
    <n v="114"/>
    <x v="0"/>
    <n v="778"/>
    <n v="95"/>
    <n v="5"/>
  </r>
  <r>
    <x v="710"/>
    <x v="0"/>
    <x v="1"/>
    <d v="2007-03-01T00:00:00"/>
    <x v="1"/>
    <n v="55267"/>
    <d v="2023-12-19T00:00:00"/>
    <x v="1"/>
    <n v="46"/>
    <n v="68"/>
    <n v="42"/>
    <x v="675"/>
    <n v="13564"/>
    <n v="196"/>
    <n v="8251"/>
    <n v="24753517"/>
    <n v="1896007"/>
    <n v="452776"/>
    <n v="27102301"/>
    <n v="23928"/>
    <n v="6"/>
    <n v="2.780917929007461E-2"/>
    <n v="738"/>
    <n v="443"/>
    <x v="0"/>
    <n v="309"/>
    <n v="236"/>
    <n v="5"/>
  </r>
  <r>
    <x v="711"/>
    <x v="0"/>
    <x v="2"/>
    <d v="2018-02-26T00:00:00"/>
    <x v="13"/>
    <n v="28332"/>
    <d v="2024-01-22T00:00:00"/>
    <x v="2"/>
    <n v="43"/>
    <n v="34"/>
    <n v="7"/>
    <x v="676"/>
    <n v="39889"/>
    <n v="158"/>
    <n v="1105"/>
    <n v="5525757"/>
    <n v="1073621"/>
    <n v="692773"/>
    <n v="7292151"/>
    <n v="2983"/>
    <n v="6"/>
    <n v="1.0362499057954631E-2"/>
    <n v="275"/>
    <n v="165"/>
    <x v="2"/>
    <n v="748"/>
    <n v="81"/>
    <n v="1"/>
  </r>
  <r>
    <x v="712"/>
    <x v="2"/>
    <x v="3"/>
    <d v="2020-02-26T00:00:00"/>
    <x v="8"/>
    <n v="18016"/>
    <d v="2024-01-22T00:00:00"/>
    <x v="1"/>
    <n v="19"/>
    <n v="34"/>
    <n v="3"/>
    <x v="677"/>
    <n v="78039"/>
    <n v="47"/>
    <n v="142"/>
    <n v="71023"/>
    <n v="126397"/>
    <n v="201858"/>
    <n v="1038484"/>
    <n v="511"/>
    <n v="2"/>
    <n v="8.1392719873389103E-3"/>
    <n v="216"/>
    <n v="43"/>
    <x v="2"/>
    <n v="797"/>
    <n v="67"/>
    <n v="2"/>
  </r>
  <r>
    <x v="713"/>
    <x v="3"/>
    <x v="1"/>
    <d v="2020-02-26T00:00:00"/>
    <x v="8"/>
    <n v="17804"/>
    <d v="2024-02-11T00:00:00"/>
    <x v="2"/>
    <n v="70"/>
    <n v="14"/>
    <n v="3"/>
    <x v="678"/>
    <n v="60940"/>
    <n v="100"/>
    <n v="301"/>
    <n v="902208"/>
    <n v="45302"/>
    <n v="264266"/>
    <n v="1619494"/>
    <n v="1353"/>
    <n v="3"/>
    <n v="5.9160449167231892E-3"/>
    <n v="157"/>
    <n v="47"/>
    <x v="0"/>
    <n v="862"/>
    <n v="58"/>
    <n v="5"/>
  </r>
  <r>
    <x v="714"/>
    <x v="1"/>
    <x v="1"/>
    <d v="2021-02-25T00:00:00"/>
    <x v="11"/>
    <n v="11979"/>
    <d v="2023-11-13T00:00:00"/>
    <x v="1"/>
    <n v="112"/>
    <n v="104"/>
    <n v="4"/>
    <x v="679"/>
    <n v="45512"/>
    <n v="189"/>
    <n v="756"/>
    <n v="756165"/>
    <n v="3008529"/>
    <n v="618038"/>
    <n v="4382732"/>
    <n v="2192"/>
    <n v="8"/>
    <n v="1.2472680684301756E-2"/>
    <n v="331"/>
    <n v="265"/>
    <x v="1"/>
    <n v="697"/>
    <n v="114"/>
    <n v="5"/>
  </r>
  <r>
    <x v="715"/>
    <x v="3"/>
    <x v="2"/>
    <d v="2018-02-26T00:00:00"/>
    <x v="13"/>
    <n v="20892"/>
    <d v="2023-08-06T00:00:00"/>
    <x v="2"/>
    <n v="156"/>
    <n v="203"/>
    <n v="3"/>
    <x v="680"/>
    <n v="70542"/>
    <n v="194"/>
    <n v="583"/>
    <n v="582813"/>
    <n v="2785113"/>
    <n v="1069512"/>
    <n v="4437438"/>
    <n v="1282"/>
    <n v="10"/>
    <n v="2.4606225035797725E-2"/>
    <n v="653"/>
    <n v="653"/>
    <x v="1"/>
    <n v="400"/>
    <n v="186"/>
    <n v="1"/>
  </r>
  <r>
    <x v="716"/>
    <x v="0"/>
    <x v="0"/>
    <d v="2008-02-29T00:00:00"/>
    <x v="14"/>
    <n v="63856"/>
    <d v="2024-02-04T00:00:00"/>
    <x v="2"/>
    <n v="38"/>
    <n v="21"/>
    <n v="127"/>
    <x v="153"/>
    <n v="5000"/>
    <n v="259"/>
    <n v="32886"/>
    <n v="164427845"/>
    <n v="2249594"/>
    <n v="810769"/>
    <n v="167488209"/>
    <n v="101945"/>
    <n v="6"/>
    <n v="2.0009043635541488E-2"/>
    <n v="531"/>
    <n v="319"/>
    <x v="2"/>
    <n v="550"/>
    <n v="150"/>
    <n v="1"/>
  </r>
  <r>
    <x v="717"/>
    <x v="2"/>
    <x v="1"/>
    <d v="2013-02-27T00:00:00"/>
    <x v="16"/>
    <n v="35838"/>
    <d v="2024-02-19T00:00:00"/>
    <x v="2"/>
    <n v="20"/>
    <n v="6"/>
    <n v="25"/>
    <x v="681"/>
    <n v="14320"/>
    <n v="131"/>
    <n v="3283"/>
    <n v="16414586"/>
    <n v="1472783"/>
    <n v="616403"/>
    <n v="18503772"/>
    <n v="12803"/>
    <n v="10"/>
    <n v="1.5637953123822445E-2"/>
    <n v="415"/>
    <n v="415"/>
    <x v="2"/>
    <n v="593"/>
    <n v="147"/>
    <n v="2"/>
  </r>
  <r>
    <x v="718"/>
    <x v="1"/>
    <x v="2"/>
    <d v="2007-03-01T00:00:00"/>
    <x v="1"/>
    <n v="60265"/>
    <d v="2024-01-25T00:00:00"/>
    <x v="2"/>
    <n v="111"/>
    <n v="31"/>
    <n v="122"/>
    <x v="682"/>
    <n v="5000"/>
    <n v="158"/>
    <n v="19241"/>
    <n v="19240727"/>
    <n v="826102"/>
    <n v="729565"/>
    <n v="20796394"/>
    <n v="86583"/>
    <n v="5"/>
    <n v="2.4191725073479539E-2"/>
    <n v="642"/>
    <n v="321"/>
    <x v="1"/>
    <n v="407"/>
    <n v="202"/>
    <n v="3"/>
  </r>
  <r>
    <x v="719"/>
    <x v="0"/>
    <x v="2"/>
    <d v="2014-02-27T00:00:00"/>
    <x v="12"/>
    <n v="31670"/>
    <d v="2023-12-24T00:00:00"/>
    <x v="1"/>
    <n v="58"/>
    <n v="63"/>
    <n v="11"/>
    <x v="683"/>
    <n v="30291"/>
    <n v="207"/>
    <n v="2276"/>
    <n v="6829245"/>
    <n v="2810919"/>
    <n v="738159"/>
    <n v="10378323"/>
    <n v="9105"/>
    <n v="7"/>
    <n v="1.7220589343582789E-2"/>
    <n v="457"/>
    <n v="320"/>
    <x v="0"/>
    <n v="594"/>
    <n v="144"/>
    <n v="4"/>
  </r>
  <r>
    <x v="720"/>
    <x v="4"/>
    <x v="3"/>
    <d v="2008-02-29T00:00:00"/>
    <x v="14"/>
    <n v="62272"/>
    <d v="2023-10-01T00:00:00"/>
    <x v="2"/>
    <n v="167"/>
    <n v="147"/>
    <n v="39"/>
    <x v="684"/>
    <n v="16595"/>
    <n v="247"/>
    <n v="9625"/>
    <n v="9624961"/>
    <n v="2716279"/>
    <n v="510981"/>
    <n v="12852221"/>
    <n v="12512"/>
    <n v="6"/>
    <n v="3.0070088175446531E-2"/>
    <n v="798"/>
    <n v="479"/>
    <x v="1"/>
    <n v="314"/>
    <n v="229"/>
    <n v="1"/>
  </r>
  <r>
    <x v="721"/>
    <x v="1"/>
    <x v="1"/>
    <d v="2023-02-25T00:00:00"/>
    <x v="9"/>
    <n v="3987"/>
    <d v="2024-02-20T00:00:00"/>
    <x v="0"/>
    <n v="164"/>
    <n v="5"/>
    <n v="1"/>
    <x v="685"/>
    <n v="94620"/>
    <n v="111"/>
    <n v="111"/>
    <n v="110718"/>
    <n v="212077"/>
    <n v="127664"/>
    <n v="450459"/>
    <n v="376"/>
    <n v="1"/>
    <n v="7.5363629512397313E-4"/>
    <n v="20"/>
    <n v="2"/>
    <x v="1"/>
    <n v="1000"/>
    <n v="28"/>
    <n v="2"/>
  </r>
  <r>
    <x v="722"/>
    <x v="1"/>
    <x v="2"/>
    <d v="2008-02-29T00:00:00"/>
    <x v="14"/>
    <n v="52944"/>
    <d v="2023-12-05T00:00:00"/>
    <x v="0"/>
    <n v="109"/>
    <n v="82"/>
    <n v="107"/>
    <x v="686"/>
    <n v="5000"/>
    <n v="195"/>
    <n v="20875"/>
    <n v="20874625"/>
    <n v="1405904"/>
    <n v="282814"/>
    <n v="22563343"/>
    <n v="73061"/>
    <n v="5"/>
    <n v="2.5812043107996081E-2"/>
    <n v="685"/>
    <n v="343"/>
    <x v="1"/>
    <n v="394"/>
    <n v="197"/>
    <n v="2"/>
  </r>
  <r>
    <x v="723"/>
    <x v="0"/>
    <x v="1"/>
    <d v="2011-02-28T00:00:00"/>
    <x v="4"/>
    <n v="54899"/>
    <d v="2024-02-02T00:00:00"/>
    <x v="2"/>
    <n v="43"/>
    <n v="23"/>
    <n v="24"/>
    <x v="687"/>
    <n v="24059"/>
    <n v="230"/>
    <n v="5512"/>
    <n v="27560477"/>
    <n v="105357"/>
    <n v="412861"/>
    <n v="29026909"/>
    <n v="14882"/>
    <n v="3"/>
    <n v="1.8652498304318334E-2"/>
    <n v="495"/>
    <n v="149"/>
    <x v="2"/>
    <n v="538"/>
    <n v="156"/>
    <n v="3"/>
  </r>
  <r>
    <x v="724"/>
    <x v="4"/>
    <x v="3"/>
    <d v="2021-02-25T00:00:00"/>
    <x v="11"/>
    <n v="13791"/>
    <d v="2023-12-04T00:00:00"/>
    <x v="2"/>
    <n v="42"/>
    <n v="83"/>
    <n v="3"/>
    <x v="688"/>
    <n v="44246"/>
    <n v="114"/>
    <n v="343"/>
    <n v="1716629"/>
    <n v="1361685"/>
    <n v="647795"/>
    <n v="3726109"/>
    <n v="1647"/>
    <n v="6"/>
    <n v="1.1417589871128193E-2"/>
    <n v="303"/>
    <n v="182"/>
    <x v="2"/>
    <n v="708"/>
    <n v="117"/>
    <n v="1"/>
  </r>
  <r>
    <x v="725"/>
    <x v="1"/>
    <x v="0"/>
    <d v="2016-02-27T00:00:00"/>
    <x v="18"/>
    <n v="28640"/>
    <d v="2023-11-04T00:00:00"/>
    <x v="2"/>
    <n v="97"/>
    <n v="113"/>
    <n v="6"/>
    <x v="689"/>
    <n v="66420"/>
    <n v="115"/>
    <n v="691"/>
    <n v="691178"/>
    <n v="555001"/>
    <n v="573073"/>
    <n v="1819251"/>
    <n v="2695"/>
    <n v="4"/>
    <n v="2.0536589042128271E-2"/>
    <n v="545"/>
    <n v="218"/>
    <x v="1"/>
    <n v="480"/>
    <n v="178"/>
    <n v="4"/>
  </r>
  <r>
    <x v="726"/>
    <x v="1"/>
    <x v="3"/>
    <d v="2008-02-29T00:00:00"/>
    <x v="14"/>
    <n v="58928"/>
    <d v="2024-01-11T00:00:00"/>
    <x v="1"/>
    <n v="71"/>
    <n v="45"/>
    <n v="17"/>
    <x v="690"/>
    <n v="36240"/>
    <n v="154"/>
    <n v="2617"/>
    <n v="7852384"/>
    <n v="738881"/>
    <n v="578914"/>
    <n v="9170178"/>
    <n v="7067"/>
    <n v="4"/>
    <n v="2.2797497927500188E-2"/>
    <n v="605"/>
    <n v="242"/>
    <x v="0"/>
    <n v="467"/>
    <n v="187"/>
    <n v="5"/>
  </r>
  <r>
    <x v="727"/>
    <x v="2"/>
    <x v="2"/>
    <d v="2005-03-01T00:00:00"/>
    <x v="10"/>
    <n v="69559"/>
    <d v="2024-01-13T00:00:00"/>
    <x v="0"/>
    <n v="16"/>
    <n v="43"/>
    <n v="139"/>
    <x v="691"/>
    <n v="5000"/>
    <n v="144"/>
    <n v="20017"/>
    <n v="100082819"/>
    <n v="1446896"/>
    <n v="485006"/>
    <n v="102014721"/>
    <n v="98081"/>
    <n v="9"/>
    <n v="2.893963373276057E-2"/>
    <n v="768"/>
    <n v="691"/>
    <x v="2"/>
    <n v="267"/>
    <n v="234"/>
    <n v="1"/>
  </r>
  <r>
    <x v="728"/>
    <x v="2"/>
    <x v="2"/>
    <d v="2010-02-28T00:00:00"/>
    <x v="2"/>
    <n v="65562"/>
    <d v="2023-10-12T00:00:00"/>
    <x v="2"/>
    <n v="138"/>
    <n v="136"/>
    <n v="15"/>
    <x v="692"/>
    <n v="46960"/>
    <n v="192"/>
    <n v="2884"/>
    <n v="2884074"/>
    <n v="3421682"/>
    <n v="1102102"/>
    <n v="7407858"/>
    <n v="6921"/>
    <n v="10"/>
    <n v="2.7093224809706835E-2"/>
    <n v="719"/>
    <n v="719"/>
    <x v="1"/>
    <n v="378"/>
    <n v="215"/>
    <n v="3"/>
  </r>
  <r>
    <x v="729"/>
    <x v="1"/>
    <x v="2"/>
    <d v="2007-03-01T00:00:00"/>
    <x v="1"/>
    <n v="78863"/>
    <d v="2023-12-26T00:00:00"/>
    <x v="1"/>
    <n v="75"/>
    <n v="61"/>
    <n v="158"/>
    <x v="693"/>
    <n v="5000"/>
    <n v="245"/>
    <n v="38684"/>
    <n v="116052596"/>
    <n v="754806"/>
    <n v="400197"/>
    <n v="117207599"/>
    <n v="146999"/>
    <n v="3"/>
    <n v="2.6339588514582863E-2"/>
    <n v="699"/>
    <n v="210"/>
    <x v="0"/>
    <n v="362"/>
    <n v="217"/>
    <n v="1"/>
  </r>
  <r>
    <x v="730"/>
    <x v="0"/>
    <x v="0"/>
    <d v="2023-02-25T00:00:00"/>
    <x v="9"/>
    <n v="4168"/>
    <d v="2023-12-28T00:00:00"/>
    <x v="0"/>
    <n v="70"/>
    <n v="59"/>
    <n v="1"/>
    <x v="694"/>
    <n v="94017"/>
    <n v="217"/>
    <n v="217"/>
    <n v="650267"/>
    <n v="1687494"/>
    <n v="257959"/>
    <n v="2595721"/>
    <n v="997"/>
    <n v="4"/>
    <n v="6.4435903233099707E-3"/>
    <n v="171"/>
    <n v="69"/>
    <x v="0"/>
    <n v="838"/>
    <n v="77"/>
    <n v="3"/>
  </r>
  <r>
    <x v="731"/>
    <x v="3"/>
    <x v="3"/>
    <d v="2007-03-01T00:00:00"/>
    <x v="1"/>
    <n v="81515"/>
    <d v="2023-11-26T00:00:00"/>
    <x v="2"/>
    <n v="140"/>
    <n v="91"/>
    <n v="26"/>
    <x v="695"/>
    <n v="33443"/>
    <n v="318"/>
    <n v="8267"/>
    <n v="8266785"/>
    <n v="3634471"/>
    <n v="1006765"/>
    <n v="12908021"/>
    <n v="25627"/>
    <n v="8"/>
    <n v="2.7507724772025021E-2"/>
    <n v="730"/>
    <n v="584"/>
    <x v="1"/>
    <n v="361"/>
    <n v="216"/>
    <n v="2"/>
  </r>
  <r>
    <x v="732"/>
    <x v="4"/>
    <x v="2"/>
    <d v="2021-02-25T00:00:00"/>
    <x v="11"/>
    <n v="14898"/>
    <d v="2023-09-02T00:00:00"/>
    <x v="1"/>
    <n v="167"/>
    <n v="176"/>
    <n v="4"/>
    <x v="696"/>
    <n v="41936"/>
    <n v="211"/>
    <n v="842"/>
    <n v="842435"/>
    <n v="3054087"/>
    <n v="1244304"/>
    <n v="5140826"/>
    <n v="3201"/>
    <n v="10"/>
    <n v="1.7597407491144773E-2"/>
    <n v="467"/>
    <n v="467"/>
    <x v="1"/>
    <n v="589"/>
    <n v="151"/>
    <n v="4"/>
  </r>
  <r>
    <x v="733"/>
    <x v="0"/>
    <x v="1"/>
    <d v="2006-03-01T00:00:00"/>
    <x v="3"/>
    <n v="73206"/>
    <d v="2024-02-15T00:00:00"/>
    <x v="0"/>
    <n v="61"/>
    <n v="10"/>
    <n v="20"/>
    <x v="697"/>
    <n v="38623"/>
    <n v="172"/>
    <n v="3442"/>
    <n v="10326708"/>
    <n v="250255"/>
    <n v="1191914"/>
    <n v="14021172"/>
    <n v="3786"/>
    <n v="8"/>
    <n v="2.3475770593111765E-2"/>
    <n v="623"/>
    <n v="498"/>
    <x v="0"/>
    <n v="429"/>
    <n v="177"/>
    <n v="5"/>
  </r>
  <r>
    <x v="734"/>
    <x v="4"/>
    <x v="0"/>
    <d v="2012-02-28T00:00:00"/>
    <x v="7"/>
    <n v="53772"/>
    <d v="2024-02-02T00:00:00"/>
    <x v="2"/>
    <n v="66"/>
    <n v="23"/>
    <n v="9"/>
    <x v="698"/>
    <n v="54524"/>
    <n v="112"/>
    <n v="1012"/>
    <n v="3034806"/>
    <n v="947173"/>
    <n v="1078059"/>
    <n v="5060039"/>
    <n v="1416"/>
    <n v="8"/>
    <n v="1.5977089456628232E-2"/>
    <n v="424"/>
    <n v="339"/>
    <x v="0"/>
    <n v="632"/>
    <n v="136"/>
    <n v="2"/>
  </r>
  <r>
    <x v="735"/>
    <x v="3"/>
    <x v="2"/>
    <d v="2015-02-27T00:00:00"/>
    <x v="17"/>
    <n v="35811"/>
    <d v="2023-12-19T00:00:00"/>
    <x v="0"/>
    <n v="115"/>
    <n v="68"/>
    <n v="7"/>
    <x v="699"/>
    <n v="54926"/>
    <n v="214"/>
    <n v="1495"/>
    <n v="1495202"/>
    <n v="2350809"/>
    <n v="1006286"/>
    <n v="4852297"/>
    <n v="4485"/>
    <n v="8"/>
    <n v="1.5600271309066245E-2"/>
    <n v="414"/>
    <n v="332"/>
    <x v="1"/>
    <n v="648"/>
    <n v="134"/>
    <n v="3"/>
  </r>
  <r>
    <x v="736"/>
    <x v="4"/>
    <x v="2"/>
    <d v="2014-02-27T00:00:00"/>
    <x v="12"/>
    <n v="48240"/>
    <d v="2024-02-19T00:00:00"/>
    <x v="0"/>
    <n v="34"/>
    <n v="6"/>
    <n v="11"/>
    <x v="700"/>
    <n v="40329"/>
    <n v="169"/>
    <n v="1857"/>
    <n v="9282655"/>
    <n v="988622"/>
    <n v="526999"/>
    <n v="10798276"/>
    <n v="4455"/>
    <n v="4"/>
    <n v="1.2736453387595147E-2"/>
    <n v="338"/>
    <n v="135"/>
    <x v="2"/>
    <n v="696"/>
    <n v="121"/>
    <n v="1"/>
  </r>
  <r>
    <x v="737"/>
    <x v="2"/>
    <x v="1"/>
    <d v="2019-02-26T00:00:00"/>
    <x v="5"/>
    <n v="22995"/>
    <d v="2024-01-22T00:00:00"/>
    <x v="2"/>
    <n v="94"/>
    <n v="34"/>
    <n v="4"/>
    <x v="701"/>
    <n v="48396"/>
    <n v="167"/>
    <n v="668"/>
    <n v="66769"/>
    <n v="880387"/>
    <n v="267969"/>
    <n v="1816046"/>
    <n v="2537"/>
    <n v="3"/>
    <n v="9.8726354661240485E-3"/>
    <n v="262"/>
    <n v="79"/>
    <x v="1"/>
    <n v="744"/>
    <n v="92"/>
    <n v="5"/>
  </r>
  <r>
    <x v="738"/>
    <x v="2"/>
    <x v="1"/>
    <d v="2017-02-26T00:00:00"/>
    <x v="6"/>
    <n v="23744"/>
    <d v="2023-10-06T00:00:00"/>
    <x v="0"/>
    <n v="84"/>
    <n v="142"/>
    <n v="5"/>
    <x v="702"/>
    <n v="64965"/>
    <n v="125"/>
    <n v="626"/>
    <n v="1878547"/>
    <n v="1163331"/>
    <n v="570059"/>
    <n v="3611938"/>
    <n v="1189"/>
    <n v="9"/>
    <n v="1.7597407491144773E-2"/>
    <n v="467"/>
    <n v="421"/>
    <x v="0"/>
    <n v="633"/>
    <n v="132"/>
    <n v="4"/>
  </r>
  <r>
    <x v="739"/>
    <x v="4"/>
    <x v="3"/>
    <d v="2021-02-25T00:00:00"/>
    <x v="11"/>
    <n v="12729"/>
    <d v="2023-12-27T00:00:00"/>
    <x v="1"/>
    <n v="29"/>
    <n v="60"/>
    <n v="3"/>
    <x v="703"/>
    <n v="42024"/>
    <n v="104"/>
    <n v="313"/>
    <n v="1562773"/>
    <n v="162283"/>
    <n v="107676"/>
    <n v="1832732"/>
    <n v="1250"/>
    <n v="1"/>
    <n v="1.013640816941744E-2"/>
    <n v="269"/>
    <n v="27"/>
    <x v="2"/>
    <n v="727"/>
    <n v="97"/>
    <n v="4"/>
  </r>
  <r>
    <x v="740"/>
    <x v="0"/>
    <x v="2"/>
    <d v="2022-02-25T00:00:00"/>
    <x v="15"/>
    <n v="6614"/>
    <d v="2023-12-03T00:00:00"/>
    <x v="1"/>
    <n v="134"/>
    <n v="84"/>
    <n v="0"/>
    <x v="704"/>
    <n v="74266"/>
    <n v="60"/>
    <n v="0"/>
    <n v="0"/>
    <n v="805208"/>
    <n v="550474"/>
    <n v="1355681"/>
    <n v="0"/>
    <n v="9"/>
    <n v="8.365362875876102E-3"/>
    <n v="222"/>
    <n v="200"/>
    <x v="1"/>
    <n v="819"/>
    <n v="83"/>
    <n v="4"/>
  </r>
  <r>
    <x v="741"/>
    <x v="1"/>
    <x v="0"/>
    <d v="2007-03-01T00:00:00"/>
    <x v="1"/>
    <n v="74562"/>
    <d v="2024-01-20T00:00:00"/>
    <x v="2"/>
    <n v="59"/>
    <n v="36"/>
    <n v="20"/>
    <x v="705"/>
    <n v="38263"/>
    <n v="129"/>
    <n v="2581"/>
    <n v="7742253"/>
    <n v="1163493"/>
    <n v="67272"/>
    <n v="9578466"/>
    <n v="2838"/>
    <n v="6"/>
    <n v="2.2872861557012587E-2"/>
    <n v="607"/>
    <n v="364"/>
    <x v="0"/>
    <n v="474"/>
    <n v="175"/>
    <n v="1"/>
  </r>
  <r>
    <x v="742"/>
    <x v="2"/>
    <x v="3"/>
    <d v="2005-03-01T00:00:00"/>
    <x v="10"/>
    <n v="74556"/>
    <d v="2023-11-14T00:00:00"/>
    <x v="2"/>
    <n v="47"/>
    <n v="103"/>
    <n v="121"/>
    <x v="503"/>
    <n v="6194"/>
    <n v="271"/>
    <n v="32781"/>
    <n v="98343499"/>
    <n v="951725"/>
    <n v="122116"/>
    <n v="99417341"/>
    <n v="78674"/>
    <n v="2"/>
    <n v="3.1690406209963072E-2"/>
    <n v="841"/>
    <n v="168"/>
    <x v="0"/>
    <n v="246"/>
    <n v="246"/>
    <n v="2"/>
  </r>
  <r>
    <x v="743"/>
    <x v="3"/>
    <x v="0"/>
    <d v="2012-02-28T00:00:00"/>
    <x v="7"/>
    <n v="57612"/>
    <d v="2024-01-22T00:00:00"/>
    <x v="1"/>
    <n v="97"/>
    <n v="34"/>
    <n v="12"/>
    <x v="706"/>
    <n v="57379"/>
    <n v="158"/>
    <n v="1892"/>
    <n v="1891508"/>
    <n v="422145"/>
    <n v="190406"/>
    <n v="2504059"/>
    <n v="3026"/>
    <n v="2"/>
    <n v="1.8577134674805939E-2"/>
    <n v="493"/>
    <n v="99"/>
    <x v="1"/>
    <n v="535"/>
    <n v="163"/>
    <n v="4"/>
  </r>
  <r>
    <x v="744"/>
    <x v="2"/>
    <x v="3"/>
    <d v="2009-02-28T00:00:00"/>
    <x v="0"/>
    <n v="60525"/>
    <d v="2023-12-07T00:00:00"/>
    <x v="1"/>
    <n v="69"/>
    <n v="80"/>
    <n v="16"/>
    <x v="707"/>
    <n v="42951"/>
    <n v="197"/>
    <n v="3153"/>
    <n v="9458091"/>
    <n v="2566791"/>
    <n v="925153"/>
    <n v="12950034"/>
    <n v="5359"/>
    <n v="7"/>
    <n v="2.5209134071896903E-2"/>
    <n v="669"/>
    <n v="468"/>
    <x v="0"/>
    <n v="394"/>
    <n v="201"/>
    <n v="1"/>
  </r>
  <r>
    <x v="745"/>
    <x v="1"/>
    <x v="0"/>
    <d v="2015-02-27T00:00:00"/>
    <x v="17"/>
    <n v="42138"/>
    <d v="2024-02-21T00:00:00"/>
    <x v="2"/>
    <n v="95"/>
    <n v="4"/>
    <n v="9"/>
    <x v="708"/>
    <n v="49220"/>
    <n v="196"/>
    <n v="1761"/>
    <n v="1760866"/>
    <n v="2082457"/>
    <n v="856947"/>
    <n v="470027"/>
    <n v="4930"/>
    <n v="7"/>
    <n v="1.0776999020272817E-2"/>
    <n v="286"/>
    <n v="200"/>
    <x v="1"/>
    <n v="755"/>
    <n v="99"/>
    <n v="5"/>
  </r>
  <r>
    <x v="746"/>
    <x v="0"/>
    <x v="2"/>
    <d v="2021-02-25T00:00:00"/>
    <x v="11"/>
    <n v="11283"/>
    <d v="2024-01-21T00:00:00"/>
    <x v="0"/>
    <n v="58"/>
    <n v="35"/>
    <n v="1"/>
    <x v="709"/>
    <n v="63353"/>
    <n v="147"/>
    <n v="147"/>
    <n v="441646"/>
    <n v="988529"/>
    <n v="389122"/>
    <n v="1819296"/>
    <n v="456"/>
    <n v="4"/>
    <n v="6.1421358052603818E-3"/>
    <n v="163"/>
    <n v="65"/>
    <x v="0"/>
    <n v="862"/>
    <n v="66"/>
    <n v="5"/>
  </r>
  <r>
    <x v="747"/>
    <x v="3"/>
    <x v="0"/>
    <d v="2020-02-26T00:00:00"/>
    <x v="8"/>
    <n v="18440"/>
    <d v="2023-12-17T00:00:00"/>
    <x v="2"/>
    <n v="74"/>
    <n v="70"/>
    <n v="4"/>
    <x v="710"/>
    <n v="76166"/>
    <n v="110"/>
    <n v="440"/>
    <n v="1320352"/>
    <n v="393616"/>
    <n v="170288"/>
    <n v="1884256"/>
    <n v="1364"/>
    <n v="2"/>
    <n v="1.1078453538322406E-2"/>
    <n v="294"/>
    <n v="59"/>
    <x v="0"/>
    <n v="726"/>
    <n v="97"/>
    <n v="3"/>
  </r>
  <r>
    <x v="748"/>
    <x v="4"/>
    <x v="3"/>
    <d v="2021-02-25T00:00:00"/>
    <x v="11"/>
    <n v="10167"/>
    <d v="2023-12-25T00:00:00"/>
    <x v="1"/>
    <n v="24"/>
    <n v="62"/>
    <n v="2"/>
    <x v="711"/>
    <n v="72189"/>
    <n v="123"/>
    <n v="245"/>
    <n v="1226497"/>
    <n v="914519"/>
    <n v="384946"/>
    <n v="2525962"/>
    <n v="1177"/>
    <n v="7"/>
    <n v="1.0249453613686035E-2"/>
    <n v="272"/>
    <n v="190"/>
    <x v="2"/>
    <n v="725"/>
    <n v="94"/>
    <n v="1"/>
  </r>
  <r>
    <x v="749"/>
    <x v="1"/>
    <x v="3"/>
    <d v="2006-03-01T00:00:00"/>
    <x v="3"/>
    <n v="59166"/>
    <d v="2024-02-09T00:00:00"/>
    <x v="0"/>
    <n v="72"/>
    <n v="16"/>
    <n v="119"/>
    <x v="712"/>
    <n v="5000"/>
    <n v="142"/>
    <n v="16888"/>
    <n v="50665325"/>
    <n v="1580795"/>
    <n v="716638"/>
    <n v="52962758"/>
    <n v="62487"/>
    <n v="6"/>
    <n v="2.4380134147260531E-2"/>
    <n v="647"/>
    <n v="388"/>
    <x v="0"/>
    <n v="398"/>
    <n v="186"/>
    <n v="1"/>
  </r>
  <r>
    <x v="750"/>
    <x v="1"/>
    <x v="3"/>
    <d v="2007-03-01T00:00:00"/>
    <x v="1"/>
    <n v="66232"/>
    <d v="2024-01-16T00:00:00"/>
    <x v="2"/>
    <n v="36"/>
    <n v="40"/>
    <n v="18"/>
    <x v="713"/>
    <n v="39408"/>
    <n v="221"/>
    <n v="3975"/>
    <n v="19872696"/>
    <n v="2488344"/>
    <n v="793139"/>
    <n v="2315418"/>
    <n v="9538"/>
    <n v="9"/>
    <n v="2.5510588589946492E-2"/>
    <n v="677"/>
    <n v="609"/>
    <x v="2"/>
    <n v="363"/>
    <n v="203"/>
    <n v="4"/>
  </r>
  <r>
    <x v="751"/>
    <x v="2"/>
    <x v="0"/>
    <d v="2020-02-26T00:00:00"/>
    <x v="8"/>
    <n v="18096"/>
    <d v="2023-12-06T00:00:00"/>
    <x v="0"/>
    <n v="75"/>
    <n v="81"/>
    <n v="5"/>
    <x v="714"/>
    <n v="47736"/>
    <n v="229"/>
    <n v="1144"/>
    <n v="3432575"/>
    <n v="2053985"/>
    <n v="640873"/>
    <n v="6127433"/>
    <n v="4004"/>
    <n v="5"/>
    <n v="1.0626271761248021E-2"/>
    <n v="282"/>
    <n v="141"/>
    <x v="0"/>
    <n v="764"/>
    <n v="91"/>
    <n v="4"/>
  </r>
  <r>
    <x v="752"/>
    <x v="4"/>
    <x v="1"/>
    <d v="2007-03-01T00:00:00"/>
    <x v="1"/>
    <n v="64906"/>
    <d v="2024-02-24T00:00:00"/>
    <x v="1"/>
    <n v="103"/>
    <n v="1"/>
    <n v="129"/>
    <x v="715"/>
    <n v="5000"/>
    <n v="141"/>
    <n v="18206"/>
    <n v="18206161"/>
    <n v="1809648"/>
    <n v="1312905"/>
    <n v="21328714"/>
    <n v="85568"/>
    <n v="10"/>
    <n v="2.2006179817620018E-2"/>
    <n v="584"/>
    <n v="584"/>
    <x v="1"/>
    <n v="453"/>
    <n v="188"/>
    <n v="1"/>
  </r>
  <r>
    <x v="753"/>
    <x v="2"/>
    <x v="1"/>
    <d v="2015-02-27T00:00:00"/>
    <x v="17"/>
    <n v="37134"/>
    <d v="2023-12-30T00:00:00"/>
    <x v="1"/>
    <n v="70"/>
    <n v="57"/>
    <n v="14"/>
    <x v="716"/>
    <n v="26296"/>
    <n v="255"/>
    <n v="3573"/>
    <n v="10720447"/>
    <n v="1192615"/>
    <n v="246989"/>
    <n v="1216005"/>
    <n v="11435"/>
    <n v="4"/>
    <n v="1.7069862084557991E-2"/>
    <n v="453"/>
    <n v="181"/>
    <x v="0"/>
    <n v="564"/>
    <n v="137"/>
    <n v="1"/>
  </r>
  <r>
    <x v="754"/>
    <x v="4"/>
    <x v="2"/>
    <d v="2012-02-28T00:00:00"/>
    <x v="7"/>
    <n v="56376"/>
    <d v="2023-12-13T00:00:00"/>
    <x v="2"/>
    <n v="66"/>
    <n v="74"/>
    <n v="21"/>
    <x v="65"/>
    <n v="27354"/>
    <n v="123"/>
    <n v="2589"/>
    <n v="7767811"/>
    <n v="577427"/>
    <n v="265182"/>
    <n v="8610419"/>
    <n v="5696"/>
    <n v="3"/>
    <n v="2.2496043409450599E-2"/>
    <n v="597"/>
    <n v="179"/>
    <x v="0"/>
    <n v="429"/>
    <n v="190"/>
    <n v="1"/>
  </r>
  <r>
    <x v="755"/>
    <x v="3"/>
    <x v="0"/>
    <d v="2022-02-25T00:00:00"/>
    <x v="15"/>
    <n v="7986"/>
    <d v="2024-01-30T00:00:00"/>
    <x v="0"/>
    <n v="81"/>
    <n v="26"/>
    <n v="3"/>
    <x v="717"/>
    <n v="75733"/>
    <n v="156"/>
    <n v="468"/>
    <n v="1402851"/>
    <n v="371765"/>
    <n v="249027"/>
    <n v="2023642"/>
    <n v="467"/>
    <n v="2"/>
    <n v="3.2783178837892833E-3"/>
    <n v="87"/>
    <n v="17"/>
    <x v="0"/>
    <n v="949"/>
    <n v="31"/>
    <n v="5"/>
  </r>
  <r>
    <x v="756"/>
    <x v="4"/>
    <x v="3"/>
    <d v="2017-02-26T00:00:00"/>
    <x v="6"/>
    <n v="34874"/>
    <d v="2024-02-07T00:00:00"/>
    <x v="1"/>
    <n v="65"/>
    <n v="18"/>
    <n v="9"/>
    <x v="718"/>
    <n v="37497"/>
    <n v="212"/>
    <n v="1909"/>
    <n v="5726483"/>
    <n v="1262968"/>
    <n v="394216"/>
    <n v="7383666"/>
    <n v="4962"/>
    <n v="3"/>
    <n v="1.0890044464541412E-2"/>
    <n v="289"/>
    <n v="87"/>
    <x v="0"/>
    <n v="723"/>
    <n v="96"/>
    <n v="1"/>
  </r>
  <r>
    <x v="757"/>
    <x v="1"/>
    <x v="3"/>
    <d v="2009-02-28T00:00:00"/>
    <x v="0"/>
    <n v="45735"/>
    <d v="2024-01-07T00:00:00"/>
    <x v="1"/>
    <n v="121"/>
    <n v="49"/>
    <n v="16"/>
    <x v="719"/>
    <n v="27695"/>
    <n v="223"/>
    <n v="3573"/>
    <n v="3572513"/>
    <n v="2678007"/>
    <n v="526164"/>
    <n v="6776684"/>
    <n v="3929"/>
    <n v="9"/>
    <n v="2.1742407114326626E-2"/>
    <n v="577"/>
    <n v="520"/>
    <x v="1"/>
    <n v="494"/>
    <n v="178"/>
    <n v="1"/>
  </r>
  <r>
    <x v="758"/>
    <x v="3"/>
    <x v="1"/>
    <d v="2011-02-28T00:00:00"/>
    <x v="4"/>
    <n v="42614"/>
    <d v="2024-01-05T00:00:00"/>
    <x v="2"/>
    <n v="132"/>
    <n v="51"/>
    <n v="9"/>
    <x v="720"/>
    <n v="46000"/>
    <n v="87"/>
    <n v="782"/>
    <n v="781532"/>
    <n v="1725273"/>
    <n v="806006"/>
    <n v="3312812"/>
    <n v="1094"/>
    <n v="10"/>
    <n v="1.8162634712487753E-2"/>
    <n v="482"/>
    <n v="482"/>
    <x v="1"/>
    <n v="607"/>
    <n v="129"/>
    <n v="2"/>
  </r>
  <r>
    <x v="759"/>
    <x v="0"/>
    <x v="1"/>
    <d v="2012-02-28T00:00:00"/>
    <x v="7"/>
    <n v="48552"/>
    <d v="2024-02-05T00:00:00"/>
    <x v="1"/>
    <n v="98"/>
    <n v="20"/>
    <n v="11"/>
    <x v="721"/>
    <n v="42408"/>
    <n v="207"/>
    <n v="2281"/>
    <n v="2281026"/>
    <n v="3117088"/>
    <n v="1109492"/>
    <n v="6507606"/>
    <n v="2737"/>
    <n v="9"/>
    <n v="1.7295952973095184E-2"/>
    <n v="459"/>
    <n v="413"/>
    <x v="1"/>
    <n v="568"/>
    <n v="156"/>
    <n v="5"/>
  </r>
  <r>
    <x v="760"/>
    <x v="3"/>
    <x v="1"/>
    <d v="2009-02-28T00:00:00"/>
    <x v="0"/>
    <n v="68190"/>
    <d v="2023-10-23T00:00:00"/>
    <x v="1"/>
    <n v="70"/>
    <n v="125"/>
    <n v="16"/>
    <x v="722"/>
    <n v="40271"/>
    <n v="222"/>
    <n v="3554"/>
    <n v="10663149"/>
    <n v="686568"/>
    <n v="18160"/>
    <n v="11531318"/>
    <n v="11374"/>
    <n v="3"/>
    <n v="2.9542542768859748E-2"/>
    <n v="784"/>
    <n v="235"/>
    <x v="0"/>
    <n v="277"/>
    <n v="223"/>
    <n v="3"/>
  </r>
  <r>
    <x v="761"/>
    <x v="0"/>
    <x v="1"/>
    <d v="2016-02-27T00:00:00"/>
    <x v="18"/>
    <n v="37744"/>
    <d v="2023-11-17T00:00:00"/>
    <x v="1"/>
    <n v="84"/>
    <n v="100"/>
    <n v="8"/>
    <x v="723"/>
    <n v="52661"/>
    <n v="234"/>
    <n v="1870"/>
    <n v="5610735"/>
    <n v="1565997"/>
    <n v="717978"/>
    <n v="789471"/>
    <n v="8977"/>
    <n v="5"/>
    <n v="1.9481498228954706E-2"/>
    <n v="517"/>
    <n v="258"/>
    <x v="0"/>
    <n v="505"/>
    <n v="161"/>
    <n v="5"/>
  </r>
  <r>
    <x v="762"/>
    <x v="2"/>
    <x v="3"/>
    <d v="2006-03-01T00:00:00"/>
    <x v="3"/>
    <n v="72378"/>
    <d v="2024-01-17T00:00:00"/>
    <x v="0"/>
    <n v="54"/>
    <n v="39"/>
    <n v="26"/>
    <x v="724"/>
    <n v="28300"/>
    <n v="167"/>
    <n v="4354"/>
    <n v="13060937"/>
    <n v="2527438"/>
    <n v="936531"/>
    <n v="16524905"/>
    <n v="21332"/>
    <n v="8"/>
    <n v="2.5397543145677895E-2"/>
    <n v="674"/>
    <n v="539"/>
    <x v="0"/>
    <n v="392"/>
    <n v="202"/>
    <n v="2"/>
  </r>
  <r>
    <x v="763"/>
    <x v="4"/>
    <x v="1"/>
    <d v="2009-02-28T00:00:00"/>
    <x v="0"/>
    <n v="73350"/>
    <d v="2023-12-24T00:00:00"/>
    <x v="2"/>
    <n v="39"/>
    <n v="63"/>
    <n v="146"/>
    <x v="725"/>
    <n v="5000"/>
    <n v="294"/>
    <n v="42853"/>
    <n v="214266777"/>
    <n v="918318"/>
    <n v="258582"/>
    <n v="215443677"/>
    <n v="145701"/>
    <n v="2"/>
    <n v="2.4869997739091116E-2"/>
    <n v="660"/>
    <n v="132"/>
    <x v="2"/>
    <n v="380"/>
    <n v="201"/>
    <n v="5"/>
  </r>
  <r>
    <x v="764"/>
    <x v="1"/>
    <x v="0"/>
    <d v="2022-02-25T00:00:00"/>
    <x v="15"/>
    <n v="7786"/>
    <d v="2024-01-24T00:00:00"/>
    <x v="2"/>
    <n v="77"/>
    <n v="32"/>
    <n v="3"/>
    <x v="726"/>
    <n v="44533"/>
    <n v="103"/>
    <n v="309"/>
    <n v="927174"/>
    <n v="1596202"/>
    <n v="1042499"/>
    <n v="3565876"/>
    <n v="741"/>
    <n v="8"/>
    <n v="3.5420905870826741E-3"/>
    <n v="94"/>
    <n v="75"/>
    <x v="0"/>
    <n v="947"/>
    <n v="41"/>
    <n v="4"/>
  </r>
  <r>
    <x v="765"/>
    <x v="3"/>
    <x v="3"/>
    <d v="2007-03-01T00:00:00"/>
    <x v="1"/>
    <n v="67099"/>
    <d v="2024-02-21T00:00:00"/>
    <x v="1"/>
    <n v="88"/>
    <n v="4"/>
    <n v="51"/>
    <x v="727"/>
    <n v="13596"/>
    <n v="292"/>
    <n v="14888"/>
    <n v="44664669"/>
    <n v="420947"/>
    <n v="114451"/>
    <n v="45200068"/>
    <n v="53597"/>
    <n v="1"/>
    <n v="1.9858316376516694E-2"/>
    <n v="527"/>
    <n v="53"/>
    <x v="0"/>
    <n v="553"/>
    <n v="163"/>
    <n v="1"/>
  </r>
  <r>
    <x v="766"/>
    <x v="1"/>
    <x v="1"/>
    <d v="2009-02-28T00:00:00"/>
    <x v="0"/>
    <n v="67590"/>
    <d v="2023-10-11T00:00:00"/>
    <x v="1"/>
    <n v="144"/>
    <n v="137"/>
    <n v="22"/>
    <x v="728"/>
    <n v="32583"/>
    <n v="241"/>
    <n v="5299"/>
    <n v="5299225"/>
    <n v="1688536"/>
    <n v="728658"/>
    <n v="771642"/>
    <n v="14837"/>
    <n v="5"/>
    <n v="3.0296179063983721E-2"/>
    <n v="804"/>
    <n v="402"/>
    <x v="1"/>
    <n v="264"/>
    <n v="228"/>
    <n v="5"/>
  </r>
  <r>
    <x v="767"/>
    <x v="0"/>
    <x v="1"/>
    <d v="2009-02-28T00:00:00"/>
    <x v="0"/>
    <n v="59940"/>
    <d v="2023-09-29T00:00:00"/>
    <x v="2"/>
    <n v="135"/>
    <n v="149"/>
    <n v="58"/>
    <x v="729"/>
    <n v="10325"/>
    <n v="230"/>
    <n v="13367"/>
    <n v="13367306"/>
    <n v="483068"/>
    <n v="213416"/>
    <n v="1406379"/>
    <n v="42775"/>
    <n v="2"/>
    <n v="3.2783178837892835E-2"/>
    <n v="870"/>
    <n v="174"/>
    <x v="1"/>
    <n v="173"/>
    <n v="256"/>
    <n v="4"/>
  </r>
  <r>
    <x v="768"/>
    <x v="2"/>
    <x v="3"/>
    <d v="2018-02-26T00:00:00"/>
    <x v="13"/>
    <n v="18516"/>
    <d v="2023-11-23T00:00:00"/>
    <x v="0"/>
    <n v="48"/>
    <n v="94"/>
    <n v="7"/>
    <x v="730"/>
    <n v="32238"/>
    <n v="181"/>
    <n v="1264"/>
    <n v="3792493"/>
    <n v="65577"/>
    <n v="237215"/>
    <n v="4685478"/>
    <n v="2781"/>
    <n v="2"/>
    <n v="1.5637953123822445E-2"/>
    <n v="415"/>
    <n v="83"/>
    <x v="0"/>
    <n v="615"/>
    <n v="139"/>
    <n v="3"/>
  </r>
  <r>
    <x v="769"/>
    <x v="4"/>
    <x v="1"/>
    <d v="2019-02-26T00:00:00"/>
    <x v="5"/>
    <n v="21895"/>
    <d v="2023-11-07T00:00:00"/>
    <x v="0"/>
    <n v="89"/>
    <n v="110"/>
    <n v="5"/>
    <x v="731"/>
    <n v="61720"/>
    <n v="102"/>
    <n v="512"/>
    <n v="1537248"/>
    <n v="546882"/>
    <n v="308979"/>
    <n v="2393109"/>
    <n v="2510"/>
    <n v="4"/>
    <n v="1.3452407867962922E-2"/>
    <n v="357"/>
    <n v="143"/>
    <x v="0"/>
    <n v="713"/>
    <n v="112"/>
    <n v="4"/>
  </r>
  <r>
    <x v="770"/>
    <x v="1"/>
    <x v="3"/>
    <d v="2006-03-01T00:00:00"/>
    <x v="3"/>
    <n v="77886"/>
    <d v="2023-11-07T00:00:00"/>
    <x v="2"/>
    <n v="105"/>
    <n v="110"/>
    <n v="37"/>
    <x v="732"/>
    <n v="20878"/>
    <n v="320"/>
    <n v="11836"/>
    <n v="11835689"/>
    <n v="118175"/>
    <n v="161952"/>
    <n v="13179391"/>
    <n v="15386"/>
    <n v="2"/>
    <n v="3.1238224432888689E-2"/>
    <n v="829"/>
    <n v="166"/>
    <x v="1"/>
    <n v="251"/>
    <n v="254"/>
    <n v="4"/>
  </r>
  <r>
    <x v="771"/>
    <x v="4"/>
    <x v="1"/>
    <d v="2012-02-28T00:00:00"/>
    <x v="7"/>
    <n v="52488"/>
    <d v="2024-01-07T00:00:00"/>
    <x v="1"/>
    <n v="68"/>
    <n v="49"/>
    <n v="23"/>
    <x v="181"/>
    <n v="22560"/>
    <n v="151"/>
    <n v="3463"/>
    <n v="10389204"/>
    <n v="1939279"/>
    <n v="811202"/>
    <n v="13139685"/>
    <n v="6233"/>
    <n v="9"/>
    <n v="1.8727861933830733E-2"/>
    <n v="497"/>
    <n v="447"/>
    <x v="0"/>
    <n v="553"/>
    <n v="160"/>
    <n v="4"/>
  </r>
  <r>
    <x v="772"/>
    <x v="1"/>
    <x v="1"/>
    <d v="2015-02-27T00:00:00"/>
    <x v="17"/>
    <n v="40491"/>
    <d v="2024-02-05T00:00:00"/>
    <x v="2"/>
    <n v="161"/>
    <n v="20"/>
    <n v="16"/>
    <x v="733"/>
    <n v="28748"/>
    <n v="224"/>
    <n v="3588"/>
    <n v="3588208"/>
    <n v="2221093"/>
    <n v="590031"/>
    <n v="6399332"/>
    <n v="15429"/>
    <n v="9"/>
    <n v="1.3113271535157133E-2"/>
    <n v="348"/>
    <n v="313"/>
    <x v="1"/>
    <n v="678"/>
    <n v="125"/>
    <n v="4"/>
  </r>
  <r>
    <x v="773"/>
    <x v="1"/>
    <x v="3"/>
    <d v="2008-02-29T00:00:00"/>
    <x v="14"/>
    <n v="60384"/>
    <d v="2023-12-23T00:00:00"/>
    <x v="2"/>
    <n v="145"/>
    <n v="64"/>
    <n v="41"/>
    <x v="734"/>
    <n v="14740"/>
    <n v="219"/>
    <n v="8980"/>
    <n v="8979572"/>
    <n v="1553842"/>
    <n v="411474"/>
    <n v="10944888"/>
    <n v="38612"/>
    <n v="4"/>
    <n v="2.6188861255558069E-2"/>
    <n v="695"/>
    <n v="278"/>
    <x v="1"/>
    <n v="348"/>
    <n v="207"/>
    <n v="3"/>
  </r>
  <r>
    <x v="774"/>
    <x v="0"/>
    <x v="0"/>
    <d v="2005-03-01T00:00:00"/>
    <x v="10"/>
    <n v="68172"/>
    <d v="2023-12-25T00:00:00"/>
    <x v="2"/>
    <n v="36"/>
    <n v="62"/>
    <n v="138"/>
    <x v="735"/>
    <n v="5000"/>
    <n v="315"/>
    <n v="43496"/>
    <n v="217481179"/>
    <n v="1138821"/>
    <n v="159302"/>
    <n v="218779302"/>
    <n v="65244"/>
    <n v="2"/>
    <n v="2.8261361067148993E-2"/>
    <n v="750"/>
    <n v="150"/>
    <x v="2"/>
    <n v="328"/>
    <n v="224"/>
    <n v="2"/>
  </r>
  <r>
    <x v="775"/>
    <x v="4"/>
    <x v="3"/>
    <d v="2022-02-25T00:00:00"/>
    <x v="15"/>
    <n v="6958"/>
    <d v="2023-12-20T00:00:00"/>
    <x v="0"/>
    <n v="66"/>
    <n v="67"/>
    <n v="0"/>
    <x v="736"/>
    <n v="84310"/>
    <n v="241"/>
    <n v="0"/>
    <n v="0"/>
    <n v="1556004"/>
    <n v="643141"/>
    <n v="2199145"/>
    <n v="0"/>
    <n v="5"/>
    <n v="8.4030446906323015E-3"/>
    <n v="223"/>
    <n v="112"/>
    <x v="0"/>
    <n v="790"/>
    <n v="69"/>
    <n v="3"/>
  </r>
  <r>
    <x v="776"/>
    <x v="2"/>
    <x v="2"/>
    <d v="2022-02-25T00:00:00"/>
    <x v="15"/>
    <n v="9134"/>
    <d v="2023-10-17T00:00:00"/>
    <x v="0"/>
    <n v="76"/>
    <n v="131"/>
    <n v="1"/>
    <x v="737"/>
    <n v="48095"/>
    <n v="54"/>
    <n v="54"/>
    <n v="161403"/>
    <n v="817407"/>
    <n v="981286"/>
    <n v="1960096"/>
    <n v="107"/>
    <n v="8"/>
    <n v="1.3603135126987716E-2"/>
    <n v="361"/>
    <n v="288"/>
    <x v="0"/>
    <n v="667"/>
    <n v="118"/>
    <n v="2"/>
  </r>
  <r>
    <x v="777"/>
    <x v="0"/>
    <x v="0"/>
    <d v="2020-02-26T00:00:00"/>
    <x v="8"/>
    <n v="15172"/>
    <d v="2024-01-30T00:00:00"/>
    <x v="0"/>
    <n v="111"/>
    <n v="26"/>
    <n v="5"/>
    <x v="738"/>
    <n v="40381"/>
    <n v="68"/>
    <n v="338"/>
    <n v="337919"/>
    <n v="339453"/>
    <n v="270419"/>
    <n v="947792"/>
    <n v="1588"/>
    <n v="3"/>
    <n v="8.0639083578265131E-3"/>
    <n v="214"/>
    <n v="64"/>
    <x v="1"/>
    <n v="787"/>
    <n v="70"/>
    <n v="3"/>
  </r>
  <r>
    <x v="778"/>
    <x v="3"/>
    <x v="3"/>
    <d v="2006-03-01T00:00:00"/>
    <x v="3"/>
    <n v="87048"/>
    <d v="2024-02-16T00:00:00"/>
    <x v="2"/>
    <n v="83"/>
    <n v="9"/>
    <n v="103"/>
    <x v="739"/>
    <n v="8454"/>
    <n v="115"/>
    <n v="11873"/>
    <n v="35618895"/>
    <n v="1432849"/>
    <n v="677312"/>
    <n v="37729057"/>
    <n v="39180"/>
    <n v="8"/>
    <n v="2.2910543371768784E-2"/>
    <n v="608"/>
    <n v="486"/>
    <x v="0"/>
    <n v="452"/>
    <n v="184"/>
    <n v="2"/>
  </r>
  <r>
    <x v="779"/>
    <x v="2"/>
    <x v="2"/>
    <d v="2005-03-01T00:00:00"/>
    <x v="10"/>
    <n v="79496"/>
    <d v="2024-01-03T00:00:00"/>
    <x v="0"/>
    <n v="54"/>
    <n v="53"/>
    <n v="135"/>
    <x v="740"/>
    <n v="5890"/>
    <n v="145"/>
    <n v="19596"/>
    <n v="58787018"/>
    <n v="1205581"/>
    <n v="474047"/>
    <n v="60466645"/>
    <n v="37231"/>
    <n v="7"/>
    <n v="2.7583088401537417E-2"/>
    <n v="732"/>
    <n v="512"/>
    <x v="0"/>
    <n v="343"/>
    <n v="217"/>
    <n v="3"/>
  </r>
  <r>
    <x v="780"/>
    <x v="3"/>
    <x v="1"/>
    <d v="2006-03-01T00:00:00"/>
    <x v="3"/>
    <n v="75798"/>
    <d v="2023-10-12T00:00:00"/>
    <x v="0"/>
    <n v="103"/>
    <n v="136"/>
    <n v="22"/>
    <x v="741"/>
    <n v="34004"/>
    <n v="204"/>
    <n v="4485"/>
    <n v="4484516"/>
    <n v="393905"/>
    <n v="12071"/>
    <n v="499913"/>
    <n v="13901"/>
    <n v="1"/>
    <n v="3.2745497023136637E-2"/>
    <n v="869"/>
    <n v="87"/>
    <x v="1"/>
    <n v="229"/>
    <n v="256"/>
    <n v="4"/>
  </r>
  <r>
    <x v="781"/>
    <x v="3"/>
    <x v="3"/>
    <d v="2011-02-28T00:00:00"/>
    <x v="4"/>
    <n v="56589"/>
    <d v="2024-01-10T00:00:00"/>
    <x v="2"/>
    <n v="71"/>
    <n v="46"/>
    <n v="12"/>
    <x v="742"/>
    <n v="48948"/>
    <n v="185"/>
    <n v="2218"/>
    <n v="6654518"/>
    <n v="280592"/>
    <n v="72644"/>
    <n v="7007755"/>
    <n v="10203"/>
    <n v="1"/>
    <n v="2.0498907227372069E-2"/>
    <n v="544"/>
    <n v="54"/>
    <x v="0"/>
    <n v="495"/>
    <n v="165"/>
    <n v="3"/>
  </r>
  <r>
    <x v="782"/>
    <x v="4"/>
    <x v="0"/>
    <d v="2022-02-25T00:00:00"/>
    <x v="15"/>
    <n v="8090"/>
    <d v="2023-12-21T00:00:00"/>
    <x v="1"/>
    <n v="99"/>
    <n v="66"/>
    <n v="2"/>
    <x v="743"/>
    <n v="74063"/>
    <n v="53"/>
    <n v="105"/>
    <n v="105137"/>
    <n v="309238"/>
    <n v="351056"/>
    <n v="765431"/>
    <n v="315"/>
    <n v="3"/>
    <n v="8.3276810611199042E-3"/>
    <n v="221"/>
    <n v="66"/>
    <x v="1"/>
    <n v="792"/>
    <n v="82"/>
    <n v="1"/>
  </r>
  <r>
    <x v="783"/>
    <x v="1"/>
    <x v="0"/>
    <d v="2021-02-25T00:00:00"/>
    <x v="11"/>
    <n v="9204"/>
    <d v="2023-09-01T00:00:00"/>
    <x v="1"/>
    <n v="153"/>
    <n v="177"/>
    <n v="2"/>
    <x v="744"/>
    <n v="41685"/>
    <n v="142"/>
    <n v="284"/>
    <n v="284474"/>
    <n v="1318279"/>
    <n v="713601"/>
    <n v="2316354"/>
    <n v="768"/>
    <n v="7"/>
    <n v="1.9330770969929911E-2"/>
    <n v="513"/>
    <n v="359"/>
    <x v="1"/>
    <n v="516"/>
    <n v="156"/>
    <n v="3"/>
  </r>
  <r>
    <x v="784"/>
    <x v="2"/>
    <x v="3"/>
    <d v="2006-03-01T00:00:00"/>
    <x v="3"/>
    <n v="68400"/>
    <d v="2024-01-12T00:00:00"/>
    <x v="0"/>
    <n v="28"/>
    <n v="44"/>
    <n v="94"/>
    <x v="745"/>
    <n v="7247"/>
    <n v="232"/>
    <n v="21784"/>
    <n v="108921563"/>
    <n v="2613307"/>
    <n v="323546"/>
    <n v="111858416"/>
    <n v="76245"/>
    <n v="6"/>
    <n v="2.4719270480066322E-2"/>
    <n v="656"/>
    <n v="394"/>
    <x v="2"/>
    <n v="429"/>
    <n v="185"/>
    <n v="2"/>
  </r>
  <r>
    <x v="785"/>
    <x v="4"/>
    <x v="0"/>
    <d v="2012-02-28T00:00:00"/>
    <x v="7"/>
    <n v="41976"/>
    <d v="2024-02-17T00:00:00"/>
    <x v="2"/>
    <n v="45"/>
    <n v="8"/>
    <n v="17"/>
    <x v="746"/>
    <n v="23502"/>
    <n v="194"/>
    <n v="3299"/>
    <n v="9898151"/>
    <n v="1769145"/>
    <n v="711914"/>
    <n v="12379209"/>
    <n v="10558"/>
    <n v="5"/>
    <n v="1.7371316602607583E-2"/>
    <n v="461"/>
    <n v="230"/>
    <x v="0"/>
    <n v="545"/>
    <n v="152"/>
    <n v="2"/>
  </r>
  <r>
    <x v="786"/>
    <x v="3"/>
    <x v="2"/>
    <d v="2015-02-27T00:00:00"/>
    <x v="17"/>
    <n v="42174"/>
    <d v="2024-02-19T00:00:00"/>
    <x v="1"/>
    <n v="39"/>
    <n v="6"/>
    <n v="17"/>
    <x v="747"/>
    <n v="25437"/>
    <n v="176"/>
    <n v="2985"/>
    <n v="14923002"/>
    <n v="1643415"/>
    <n v="680908"/>
    <n v="17247325"/>
    <n v="5372"/>
    <n v="5"/>
    <n v="1.1756726203933981E-2"/>
    <n v="312"/>
    <n v="156"/>
    <x v="2"/>
    <n v="714"/>
    <n v="115"/>
    <n v="4"/>
  </r>
  <r>
    <x v="787"/>
    <x v="2"/>
    <x v="2"/>
    <d v="2005-03-01T00:00:00"/>
    <x v="10"/>
    <n v="68913"/>
    <d v="2024-01-26T00:00:00"/>
    <x v="0"/>
    <n v="51"/>
    <n v="30"/>
    <n v="139"/>
    <x v="421"/>
    <n v="5000"/>
    <n v="255"/>
    <n v="35404"/>
    <n v="106212154"/>
    <n v="561154"/>
    <n v="16567"/>
    <n v="106938978"/>
    <n v="84969"/>
    <n v="2"/>
    <n v="2.4756952294822519E-2"/>
    <n v="657"/>
    <n v="131"/>
    <x v="0"/>
    <n v="430"/>
    <n v="193"/>
    <n v="2"/>
  </r>
  <r>
    <x v="788"/>
    <x v="3"/>
    <x v="3"/>
    <d v="2006-03-01T00:00:00"/>
    <x v="3"/>
    <n v="89712"/>
    <d v="2024-02-08T00:00:00"/>
    <x v="2"/>
    <n v="47"/>
    <n v="17"/>
    <n v="53"/>
    <x v="748"/>
    <n v="16726"/>
    <n v="188"/>
    <n v="9976"/>
    <n v="29926912"/>
    <n v="2053312"/>
    <n v="875785"/>
    <n v="32856008"/>
    <n v="12968"/>
    <n v="9"/>
    <n v="2.6188861255558069E-2"/>
    <n v="695"/>
    <n v="626"/>
    <x v="0"/>
    <n v="319"/>
    <n v="212"/>
    <n v="3"/>
  </r>
  <r>
    <x v="789"/>
    <x v="1"/>
    <x v="0"/>
    <d v="2022-02-25T00:00:00"/>
    <x v="15"/>
    <n v="7934"/>
    <d v="2024-02-09T00:00:00"/>
    <x v="0"/>
    <n v="96"/>
    <n v="16"/>
    <n v="1"/>
    <x v="749"/>
    <n v="55919"/>
    <n v="50"/>
    <n v="50"/>
    <n v="49929"/>
    <n v="483079"/>
    <n v="1176061"/>
    <n v="1709069"/>
    <n v="59"/>
    <n v="8"/>
    <n v="6.2928630642851762E-3"/>
    <n v="167"/>
    <n v="134"/>
    <x v="1"/>
    <n v="798"/>
    <n v="68"/>
    <n v="1"/>
  </r>
  <r>
    <x v="790"/>
    <x v="3"/>
    <x v="0"/>
    <d v="2017-02-26T00:00:00"/>
    <x v="6"/>
    <n v="30100"/>
    <d v="2024-01-23T00:00:00"/>
    <x v="0"/>
    <n v="76"/>
    <n v="33"/>
    <n v="9"/>
    <x v="750"/>
    <n v="38526"/>
    <n v="273"/>
    <n v="2456"/>
    <n v="7367013"/>
    <n v="392028"/>
    <n v="124045"/>
    <n v="7883087"/>
    <n v="9331"/>
    <n v="1"/>
    <n v="1.0739317205516618E-2"/>
    <n v="285"/>
    <n v="29"/>
    <x v="0"/>
    <n v="754"/>
    <n v="85"/>
    <n v="5"/>
  </r>
  <r>
    <x v="791"/>
    <x v="0"/>
    <x v="0"/>
    <d v="2023-02-25T00:00:00"/>
    <x v="9"/>
    <n v="4033"/>
    <d v="2024-01-07T00:00:00"/>
    <x v="0"/>
    <n v="46"/>
    <n v="49"/>
    <n v="1"/>
    <x v="751"/>
    <n v="61249"/>
    <n v="209"/>
    <n v="209"/>
    <n v="62792"/>
    <n v="1577941"/>
    <n v="526221"/>
    <n v="2732082"/>
    <n v="376"/>
    <n v="4"/>
    <n v="7.385635692214937E-3"/>
    <n v="196"/>
    <n v="78"/>
    <x v="0"/>
    <n v="780"/>
    <n v="73"/>
    <n v="3"/>
  </r>
  <r>
    <x v="792"/>
    <x v="4"/>
    <x v="1"/>
    <d v="2008-02-29T00:00:00"/>
    <x v="14"/>
    <n v="48800"/>
    <d v="2024-01-20T00:00:00"/>
    <x v="0"/>
    <n v="124"/>
    <n v="36"/>
    <n v="16"/>
    <x v="752"/>
    <n v="33267"/>
    <n v="194"/>
    <n v="3105"/>
    <n v="3104626"/>
    <n v="2851991"/>
    <n v="756418"/>
    <n v="6713035"/>
    <n v="10866"/>
    <n v="10"/>
    <n v="2.1327907152008441E-2"/>
    <n v="566"/>
    <n v="566"/>
    <x v="1"/>
    <n v="516"/>
    <n v="175"/>
    <n v="5"/>
  </r>
  <r>
    <x v="793"/>
    <x v="3"/>
    <x v="2"/>
    <d v="2006-03-01T00:00:00"/>
    <x v="3"/>
    <n v="88308"/>
    <d v="2023-08-12T00:00:00"/>
    <x v="2"/>
    <n v="177"/>
    <n v="197"/>
    <n v="26"/>
    <x v="753"/>
    <n v="35210"/>
    <n v="174"/>
    <n v="4513"/>
    <n v="4513116"/>
    <n v="1567562"/>
    <n v="875214"/>
    <n v="6955892"/>
    <n v="5867"/>
    <n v="6"/>
    <n v="3.7304996608636669E-2"/>
    <n v="990"/>
    <n v="594"/>
    <x v="1"/>
    <n v="90"/>
    <n v="285"/>
    <n v="4"/>
  </r>
  <r>
    <x v="794"/>
    <x v="1"/>
    <x v="0"/>
    <d v="2016-02-27T00:00:00"/>
    <x v="18"/>
    <n v="38504"/>
    <d v="2024-01-10T00:00:00"/>
    <x v="0"/>
    <n v="66"/>
    <n v="46"/>
    <n v="16"/>
    <x v="754"/>
    <n v="26026"/>
    <n v="101"/>
    <n v="1622"/>
    <n v="4867124"/>
    <n v="998445"/>
    <n v="320162"/>
    <n v="6185731"/>
    <n v="2758"/>
    <n v="5"/>
    <n v="1.4507498681136483E-2"/>
    <n v="385"/>
    <n v="193"/>
    <x v="0"/>
    <n v="634"/>
    <n v="126"/>
    <n v="2"/>
  </r>
  <r>
    <x v="795"/>
    <x v="0"/>
    <x v="1"/>
    <d v="2005-03-01T00:00:00"/>
    <x v="10"/>
    <n v="69141"/>
    <d v="2023-11-30T00:00:00"/>
    <x v="1"/>
    <n v="73"/>
    <n v="87"/>
    <n v="26"/>
    <x v="755"/>
    <n v="26851"/>
    <n v="190"/>
    <n v="4950"/>
    <n v="14848995"/>
    <n v="218957"/>
    <n v="115973"/>
    <n v="15183925"/>
    <n v="6929"/>
    <n v="1"/>
    <n v="3.3348406059235815E-2"/>
    <n v="885"/>
    <n v="88"/>
    <x v="0"/>
    <n v="145"/>
    <n v="281"/>
    <n v="2"/>
  </r>
  <r>
    <x v="796"/>
    <x v="4"/>
    <x v="0"/>
    <d v="2023-02-25T00:00:00"/>
    <x v="9"/>
    <n v="4278"/>
    <d v="2023-11-16T00:00:00"/>
    <x v="1"/>
    <n v="77"/>
    <n v="101"/>
    <n v="1"/>
    <x v="756"/>
    <n v="49825"/>
    <n v="131"/>
    <n v="131"/>
    <n v="393944"/>
    <n v="2341706"/>
    <n v="931697"/>
    <n v="3667348"/>
    <n v="380"/>
    <n v="10"/>
    <n v="9.7595900218554518E-3"/>
    <n v="259"/>
    <n v="259"/>
    <x v="0"/>
    <n v="761"/>
    <n v="89"/>
    <n v="1"/>
  </r>
  <r>
    <x v="797"/>
    <x v="0"/>
    <x v="1"/>
    <d v="2015-02-27T00:00:00"/>
    <x v="17"/>
    <n v="42615"/>
    <d v="2023-11-20T00:00:00"/>
    <x v="1"/>
    <n v="78"/>
    <n v="97"/>
    <n v="6"/>
    <x v="757"/>
    <n v="66359"/>
    <n v="250"/>
    <n v="1500"/>
    <n v="449992"/>
    <n v="1712474"/>
    <n v="39240"/>
    <n v="6604795"/>
    <n v="3749"/>
    <n v="5"/>
    <n v="1.8991634637124125E-2"/>
    <n v="504"/>
    <n v="252"/>
    <x v="0"/>
    <n v="547"/>
    <n v="151"/>
    <n v="5"/>
  </r>
  <r>
    <x v="798"/>
    <x v="3"/>
    <x v="2"/>
    <d v="2021-02-25T00:00:00"/>
    <x v="11"/>
    <n v="14199"/>
    <d v="2023-11-06T00:00:00"/>
    <x v="2"/>
    <n v="60"/>
    <n v="111"/>
    <n v="3"/>
    <x v="758"/>
    <n v="61919"/>
    <n v="135"/>
    <n v="406"/>
    <n v="1218089"/>
    <n v="196428"/>
    <n v="145852"/>
    <n v="1560369"/>
    <n v="690"/>
    <n v="1"/>
    <n v="1.3339362423694325E-2"/>
    <n v="354"/>
    <n v="35"/>
    <x v="0"/>
    <n v="670"/>
    <n v="123"/>
    <n v="4"/>
  </r>
  <r>
    <x v="799"/>
    <x v="3"/>
    <x v="3"/>
    <d v="2005-03-01T00:00:00"/>
    <x v="10"/>
    <n v="84550"/>
    <d v="2023-08-05T00:00:00"/>
    <x v="1"/>
    <n v="163"/>
    <n v="204"/>
    <n v="79"/>
    <x v="759"/>
    <n v="10680"/>
    <n v="247"/>
    <n v="19515"/>
    <n v="19515154"/>
    <n v="303948"/>
    <n v="124374"/>
    <n v="19943476"/>
    <n v="85866"/>
    <n v="1"/>
    <n v="3.7304996608636669E-2"/>
    <n v="990"/>
    <n v="99"/>
    <x v="1"/>
    <n v="33"/>
    <n v="308"/>
    <n v="5"/>
  </r>
  <r>
    <x v="800"/>
    <x v="3"/>
    <x v="2"/>
    <d v="2006-03-01T00:00:00"/>
    <x v="3"/>
    <n v="73062"/>
    <d v="2024-01-14T00:00:00"/>
    <x v="1"/>
    <n v="108"/>
    <n v="42"/>
    <n v="67"/>
    <x v="760"/>
    <n v="11185"/>
    <n v="169"/>
    <n v="11351"/>
    <n v="11351211"/>
    <n v="376864"/>
    <n v="214626"/>
    <n v="11942701"/>
    <n v="30648"/>
    <n v="2"/>
    <n v="2.6716406662144847E-2"/>
    <n v="709"/>
    <n v="142"/>
    <x v="1"/>
    <n v="339"/>
    <n v="206"/>
    <n v="1"/>
  </r>
  <r>
    <x v="801"/>
    <x v="1"/>
    <x v="0"/>
    <d v="2011-02-28T00:00:00"/>
    <x v="4"/>
    <n v="59020"/>
    <d v="2023-12-28T00:00:00"/>
    <x v="0"/>
    <n v="153"/>
    <n v="59"/>
    <n v="16"/>
    <x v="761"/>
    <n v="36330"/>
    <n v="216"/>
    <n v="3449"/>
    <n v="3449496"/>
    <n v="2562886"/>
    <n v="563017"/>
    <n v="6575399"/>
    <n v="6554"/>
    <n v="10"/>
    <n v="2.0649634486396864E-2"/>
    <n v="548"/>
    <n v="548"/>
    <x v="1"/>
    <n v="510"/>
    <n v="168"/>
    <n v="3"/>
  </r>
  <r>
    <x v="802"/>
    <x v="3"/>
    <x v="2"/>
    <d v="2020-02-26T00:00:00"/>
    <x v="8"/>
    <n v="19100"/>
    <d v="2023-10-14T00:00:00"/>
    <x v="1"/>
    <n v="88"/>
    <n v="134"/>
    <n v="2"/>
    <x v="762"/>
    <n v="82608"/>
    <n v="41"/>
    <n v="83"/>
    <n v="248036"/>
    <n v="58691"/>
    <n v="96105"/>
    <n v="402832"/>
    <n v="372"/>
    <n v="1"/>
    <n v="1.5637953123822445E-2"/>
    <n v="415"/>
    <n v="42"/>
    <x v="0"/>
    <n v="631"/>
    <n v="117"/>
    <n v="4"/>
  </r>
  <r>
    <x v="803"/>
    <x v="0"/>
    <x v="0"/>
    <d v="2006-03-01T00:00:00"/>
    <x v="3"/>
    <n v="64926"/>
    <d v="2023-10-22T00:00:00"/>
    <x v="1"/>
    <n v="80"/>
    <n v="126"/>
    <n v="130"/>
    <x v="763"/>
    <n v="5000"/>
    <n v="174"/>
    <n v="22562"/>
    <n v="6768653"/>
    <n v="1542725"/>
    <n v="397968"/>
    <n v="69627224"/>
    <n v="33843"/>
    <n v="5"/>
    <n v="3.1577360765694479E-2"/>
    <n v="838"/>
    <n v="419"/>
    <x v="0"/>
    <n v="264"/>
    <n v="251"/>
    <n v="3"/>
  </r>
  <r>
    <x v="804"/>
    <x v="2"/>
    <x v="3"/>
    <d v="2023-02-25T00:00:00"/>
    <x v="9"/>
    <n v="3722"/>
    <d v="2023-12-03T00:00:00"/>
    <x v="2"/>
    <n v="56"/>
    <n v="84"/>
    <n v="0"/>
    <x v="764"/>
    <n v="52979"/>
    <n v="102"/>
    <n v="0"/>
    <n v="0"/>
    <n v="1166382"/>
    <n v="529481"/>
    <n v="1695863"/>
    <n v="0"/>
    <n v="9"/>
    <n v="7.0464993594091495E-3"/>
    <n v="187"/>
    <n v="168"/>
    <x v="0"/>
    <n v="853"/>
    <n v="58"/>
    <n v="3"/>
  </r>
  <r>
    <x v="805"/>
    <x v="2"/>
    <x v="1"/>
    <d v="2022-02-25T00:00:00"/>
    <x v="15"/>
    <n v="6582"/>
    <d v="2024-01-26T00:00:00"/>
    <x v="2"/>
    <n v="47"/>
    <n v="30"/>
    <n v="2"/>
    <x v="765"/>
    <n v="79521"/>
    <n v="80"/>
    <n v="160"/>
    <n v="478676"/>
    <n v="481502"/>
    <n v="417957"/>
    <n v="1378135"/>
    <n v="462"/>
    <n v="5"/>
    <n v="3.6551360313512699E-3"/>
    <n v="97"/>
    <n v="48"/>
    <x v="0"/>
    <n v="938"/>
    <n v="44"/>
    <n v="2"/>
  </r>
  <r>
    <x v="806"/>
    <x v="2"/>
    <x v="0"/>
    <d v="2010-02-28T00:00:00"/>
    <x v="2"/>
    <n v="62538"/>
    <d v="2023-11-05T00:00:00"/>
    <x v="1"/>
    <n v="87"/>
    <n v="112"/>
    <n v="45"/>
    <x v="766"/>
    <n v="14285"/>
    <n v="300"/>
    <n v="13520"/>
    <n v="40559503"/>
    <n v="1793239"/>
    <n v="197307"/>
    <n v="42550048"/>
    <n v="64895"/>
    <n v="3"/>
    <n v="2.8035270178611803E-2"/>
    <n v="744"/>
    <n v="223"/>
    <x v="0"/>
    <n v="296"/>
    <n v="224"/>
    <n v="2"/>
  </r>
  <r>
    <x v="807"/>
    <x v="4"/>
    <x v="3"/>
    <d v="2008-02-29T00:00:00"/>
    <x v="14"/>
    <n v="48784"/>
    <d v="2024-02-21T00:00:00"/>
    <x v="1"/>
    <n v="37"/>
    <n v="4"/>
    <n v="13"/>
    <x v="767"/>
    <n v="37292"/>
    <n v="202"/>
    <n v="2629"/>
    <n v="1314262"/>
    <n v="1609131"/>
    <n v="256329"/>
    <n v="15008079"/>
    <n v="10251"/>
    <n v="5"/>
    <n v="1.8539452860049741E-2"/>
    <n v="492"/>
    <n v="246"/>
    <x v="2"/>
    <n v="587"/>
    <n v="129"/>
    <n v="4"/>
  </r>
  <r>
    <x v="808"/>
    <x v="1"/>
    <x v="2"/>
    <d v="2015-02-27T00:00:00"/>
    <x v="17"/>
    <n v="33363"/>
    <d v="2023-12-13T00:00:00"/>
    <x v="2"/>
    <n v="27"/>
    <n v="74"/>
    <n v="5"/>
    <x v="768"/>
    <n v="59948"/>
    <n v="183"/>
    <n v="916"/>
    <n v="4578937"/>
    <n v="1220175"/>
    <n v="446695"/>
    <n v="6245808"/>
    <n v="3754"/>
    <n v="4"/>
    <n v="1.827568015675635E-2"/>
    <n v="485"/>
    <n v="194"/>
    <x v="2"/>
    <n v="540"/>
    <n v="165"/>
    <n v="4"/>
  </r>
  <r>
    <x v="809"/>
    <x v="2"/>
    <x v="0"/>
    <d v="2011-02-28T00:00:00"/>
    <x v="4"/>
    <n v="63492"/>
    <d v="2023-11-29T00:00:00"/>
    <x v="2"/>
    <n v="57"/>
    <n v="88"/>
    <n v="27"/>
    <x v="769"/>
    <n v="25309"/>
    <n v="177"/>
    <n v="4776"/>
    <n v="14328453"/>
    <n v="1761616"/>
    <n v="401234"/>
    <n v="16491303"/>
    <n v="9552"/>
    <n v="5"/>
    <n v="2.3965634184942346E-2"/>
    <n v="636"/>
    <n v="318"/>
    <x v="0"/>
    <n v="411"/>
    <n v="184"/>
    <n v="3"/>
  </r>
  <r>
    <x v="810"/>
    <x v="1"/>
    <x v="0"/>
    <d v="2013-02-27T00:00:00"/>
    <x v="16"/>
    <n v="50182"/>
    <d v="2024-01-18T00:00:00"/>
    <x v="1"/>
    <n v="78"/>
    <n v="38"/>
    <n v="19"/>
    <x v="770"/>
    <n v="27263"/>
    <n v="203"/>
    <n v="3856"/>
    <n v="11567114"/>
    <n v="2026785"/>
    <n v="559577"/>
    <n v="14153476"/>
    <n v="15422"/>
    <n v="9"/>
    <n v="1.4884316828698471E-2"/>
    <n v="395"/>
    <n v="355"/>
    <x v="0"/>
    <n v="680"/>
    <n v="121"/>
    <n v="3"/>
  </r>
  <r>
    <x v="811"/>
    <x v="1"/>
    <x v="0"/>
    <d v="2013-02-27T00:00:00"/>
    <x v="16"/>
    <n v="53196"/>
    <d v="2023-09-24T00:00:00"/>
    <x v="1"/>
    <n v="108"/>
    <n v="154"/>
    <n v="18"/>
    <x v="771"/>
    <n v="29275"/>
    <n v="241"/>
    <n v="4346"/>
    <n v="4346112"/>
    <n v="1578653"/>
    <n v="473754"/>
    <n v="6398519"/>
    <n v="5215"/>
    <n v="4"/>
    <n v="2.7432361142512622E-2"/>
    <n v="728"/>
    <n v="291"/>
    <x v="1"/>
    <n v="318"/>
    <n v="212"/>
    <n v="3"/>
  </r>
  <r>
    <x v="812"/>
    <x v="1"/>
    <x v="2"/>
    <d v="2016-02-27T00:00:00"/>
    <x v="18"/>
    <n v="29520"/>
    <d v="2023-12-05T00:00:00"/>
    <x v="1"/>
    <n v="70"/>
    <n v="82"/>
    <n v="7"/>
    <x v="772"/>
    <n v="58124"/>
    <n v="183"/>
    <n v="1279"/>
    <n v="3836395"/>
    <n v="2149492"/>
    <n v="710742"/>
    <n v="6696629"/>
    <n v="2301"/>
    <n v="8"/>
    <n v="1.6994498455045595E-2"/>
    <n v="451"/>
    <n v="360"/>
    <x v="0"/>
    <n v="586"/>
    <n v="141"/>
    <n v="3"/>
  </r>
  <r>
    <x v="813"/>
    <x v="4"/>
    <x v="0"/>
    <d v="2007-03-01T00:00:00"/>
    <x v="1"/>
    <n v="78744"/>
    <d v="2024-01-04T00:00:00"/>
    <x v="2"/>
    <n v="36"/>
    <n v="52"/>
    <n v="36"/>
    <x v="773"/>
    <n v="22855"/>
    <n v="162"/>
    <n v="5848"/>
    <n v="29238245"/>
    <n v="2411048"/>
    <n v="523534"/>
    <n v="32172827"/>
    <n v="17542"/>
    <n v="9"/>
    <n v="2.7432361142512622E-2"/>
    <n v="728"/>
    <n v="656"/>
    <x v="2"/>
    <n v="298"/>
    <n v="238"/>
    <n v="4"/>
  </r>
  <r>
    <x v="814"/>
    <x v="3"/>
    <x v="1"/>
    <d v="2012-02-28T00:00:00"/>
    <x v="7"/>
    <n v="48156"/>
    <d v="2023-12-31T00:00:00"/>
    <x v="2"/>
    <n v="34"/>
    <n v="56"/>
    <n v="16"/>
    <x v="774"/>
    <n v="29008"/>
    <n v="97"/>
    <n v="1558"/>
    <n v="7787743"/>
    <n v="310788"/>
    <n v="311377"/>
    <n v="8409908"/>
    <n v="7164"/>
    <n v="3"/>
    <n v="2.0536589042128271E-2"/>
    <n v="545"/>
    <n v="164"/>
    <x v="2"/>
    <n v="485"/>
    <n v="160"/>
    <n v="2"/>
  </r>
  <r>
    <x v="815"/>
    <x v="2"/>
    <x v="2"/>
    <d v="2017-02-26T00:00:00"/>
    <x v="6"/>
    <n v="23828"/>
    <d v="2024-01-14T00:00:00"/>
    <x v="0"/>
    <n v="86"/>
    <n v="42"/>
    <n v="3"/>
    <x v="775"/>
    <n v="65464"/>
    <n v="108"/>
    <n v="324"/>
    <n v="97210"/>
    <n v="914528"/>
    <n v="708523"/>
    <n v="259515"/>
    <n v="1328"/>
    <n v="5"/>
    <n v="1.2397317054789359E-2"/>
    <n v="329"/>
    <n v="164"/>
    <x v="0"/>
    <n v="697"/>
    <n v="101"/>
    <n v="2"/>
  </r>
  <r>
    <x v="816"/>
    <x v="0"/>
    <x v="0"/>
    <d v="2023-02-25T00:00:00"/>
    <x v="9"/>
    <n v="3307"/>
    <d v="2023-10-08T00:00:00"/>
    <x v="2"/>
    <n v="124"/>
    <n v="140"/>
    <n v="1"/>
    <x v="776"/>
    <n v="77383"/>
    <n v="183"/>
    <n v="183"/>
    <n v="18315"/>
    <n v="1853652"/>
    <n v="592605"/>
    <n v="2629407"/>
    <n v="695"/>
    <n v="7"/>
    <n v="1.2849498831863742E-2"/>
    <n v="341"/>
    <n v="238"/>
    <x v="1"/>
    <n v="691"/>
    <n v="114"/>
    <n v="5"/>
  </r>
  <r>
    <x v="817"/>
    <x v="2"/>
    <x v="1"/>
    <d v="2007-03-01T00:00:00"/>
    <x v="1"/>
    <n v="68918"/>
    <d v="2023-08-24T00:00:00"/>
    <x v="1"/>
    <n v="127"/>
    <n v="185"/>
    <n v="112"/>
    <x v="574"/>
    <n v="6213"/>
    <n v="299"/>
    <n v="33521"/>
    <n v="33521202"/>
    <n v="1688114"/>
    <n v="47018"/>
    <n v="35679496"/>
    <n v="80450"/>
    <n v="5"/>
    <n v="3.5571633129851531E-2"/>
    <n v="944"/>
    <n v="472"/>
    <x v="1"/>
    <n v="161"/>
    <n v="262"/>
    <n v="2"/>
  </r>
  <r>
    <x v="818"/>
    <x v="1"/>
    <x v="3"/>
    <d v="2009-02-28T00:00:00"/>
    <x v="0"/>
    <n v="67320"/>
    <d v="2024-02-03T00:00:00"/>
    <x v="2"/>
    <n v="41"/>
    <n v="22"/>
    <n v="19"/>
    <x v="777"/>
    <n v="36332"/>
    <n v="208"/>
    <n v="3957"/>
    <n v="1978740"/>
    <n v="302761"/>
    <n v="585714"/>
    <n v="23400723"/>
    <n v="11476"/>
    <n v="9"/>
    <n v="2.1290225337252243E-2"/>
    <n v="565"/>
    <n v="508"/>
    <x v="2"/>
    <n v="470"/>
    <n v="182"/>
    <n v="1"/>
  </r>
  <r>
    <x v="819"/>
    <x v="2"/>
    <x v="1"/>
    <d v="2005-03-01T00:00:00"/>
    <x v="10"/>
    <n v="71934"/>
    <d v="2023-11-11T00:00:00"/>
    <x v="1"/>
    <n v="55"/>
    <n v="106"/>
    <n v="26"/>
    <x v="778"/>
    <n v="28426"/>
    <n v="308"/>
    <n v="8007"/>
    <n v="24019788"/>
    <n v="897343"/>
    <n v="165654"/>
    <n v="25082785"/>
    <n v="12009"/>
    <n v="2"/>
    <n v="3.037154269349612E-2"/>
    <n v="806"/>
    <n v="161"/>
    <x v="0"/>
    <n v="308"/>
    <n v="233"/>
    <n v="3"/>
  </r>
  <r>
    <x v="820"/>
    <x v="2"/>
    <x v="2"/>
    <d v="2014-02-27T00:00:00"/>
    <x v="12"/>
    <n v="37570"/>
    <d v="2024-01-27T00:00:00"/>
    <x v="1"/>
    <n v="140"/>
    <n v="29"/>
    <n v="21"/>
    <x v="779"/>
    <n v="17837"/>
    <n v="89"/>
    <n v="1861"/>
    <n v="1861204"/>
    <n v="602049"/>
    <n v="570476"/>
    <n v="3033729"/>
    <n v="2233"/>
    <n v="4"/>
    <n v="1.5788680382847239E-2"/>
    <n v="419"/>
    <n v="168"/>
    <x v="1"/>
    <n v="600"/>
    <n v="148"/>
    <n v="4"/>
  </r>
  <r>
    <x v="821"/>
    <x v="2"/>
    <x v="3"/>
    <d v="2007-03-01T00:00:00"/>
    <x v="1"/>
    <n v="84643"/>
    <d v="2023-12-12T00:00:00"/>
    <x v="2"/>
    <n v="68"/>
    <n v="75"/>
    <n v="33"/>
    <x v="780"/>
    <n v="27175"/>
    <n v="317"/>
    <n v="10462"/>
    <n v="31386023"/>
    <n v="1099557"/>
    <n v="290174"/>
    <n v="32775755"/>
    <n v="14646"/>
    <n v="2"/>
    <n v="2.7281633883487828E-2"/>
    <n v="724"/>
    <n v="145"/>
    <x v="0"/>
    <n v="343"/>
    <n v="216"/>
    <n v="4"/>
  </r>
  <r>
    <x v="822"/>
    <x v="4"/>
    <x v="2"/>
    <d v="2017-02-26T00:00:00"/>
    <x v="6"/>
    <n v="28203"/>
    <d v="2023-12-29T00:00:00"/>
    <x v="1"/>
    <n v="77"/>
    <n v="58"/>
    <n v="8"/>
    <x v="781"/>
    <n v="37561"/>
    <n v="94"/>
    <n v="749"/>
    <n v="224725"/>
    <n v="109853"/>
    <n v="55441"/>
    <n v="2412544"/>
    <n v="1048"/>
    <n v="1"/>
    <n v="1.3829226015524908E-2"/>
    <n v="367"/>
    <n v="37"/>
    <x v="0"/>
    <n v="660"/>
    <n v="110"/>
    <n v="1"/>
  </r>
  <r>
    <x v="823"/>
    <x v="0"/>
    <x v="0"/>
    <d v="2010-02-28T00:00:00"/>
    <x v="2"/>
    <n v="65198"/>
    <d v="2023-11-13T00:00:00"/>
    <x v="1"/>
    <n v="78"/>
    <n v="104"/>
    <n v="15"/>
    <x v="782"/>
    <n v="50142"/>
    <n v="182"/>
    <n v="2736"/>
    <n v="8206709"/>
    <n v="1800634"/>
    <n v="379376"/>
    <n v="10386719"/>
    <n v="4376"/>
    <n v="5"/>
    <n v="2.5548270404702689E-2"/>
    <n v="678"/>
    <n v="339"/>
    <x v="0"/>
    <n v="394"/>
    <n v="194"/>
    <n v="4"/>
  </r>
  <r>
    <x v="824"/>
    <x v="3"/>
    <x v="2"/>
    <d v="2022-02-25T00:00:00"/>
    <x v="15"/>
    <n v="7876"/>
    <d v="2024-01-27T00:00:00"/>
    <x v="0"/>
    <n v="47"/>
    <n v="29"/>
    <n v="2"/>
    <x v="783"/>
    <n v="47496"/>
    <n v="191"/>
    <n v="382"/>
    <n v="1147058"/>
    <n v="1499742"/>
    <n v="789459"/>
    <n v="343626"/>
    <n v="1223"/>
    <n v="7"/>
    <n v="5.539226769161203E-3"/>
    <n v="147"/>
    <n v="103"/>
    <x v="0"/>
    <n v="853"/>
    <n v="53"/>
    <n v="5"/>
  </r>
  <r>
    <x v="825"/>
    <x v="0"/>
    <x v="0"/>
    <d v="2023-02-25T00:00:00"/>
    <x v="9"/>
    <n v="3398"/>
    <d v="2023-12-28T00:00:00"/>
    <x v="2"/>
    <n v="58"/>
    <n v="59"/>
    <n v="1"/>
    <x v="784"/>
    <n v="93824"/>
    <n v="61"/>
    <n v="61"/>
    <n v="182224"/>
    <n v="43532"/>
    <n v="749994"/>
    <n v="1367538"/>
    <n v="133"/>
    <n v="6"/>
    <n v="8.7044992086818904E-3"/>
    <n v="231"/>
    <n v="138"/>
    <x v="0"/>
    <n v="739"/>
    <n v="96"/>
    <n v="5"/>
  </r>
  <r>
    <x v="826"/>
    <x v="4"/>
    <x v="2"/>
    <d v="2017-02-26T00:00:00"/>
    <x v="6"/>
    <n v="30765"/>
    <d v="2023-11-20T00:00:00"/>
    <x v="1"/>
    <n v="69"/>
    <n v="97"/>
    <n v="5"/>
    <x v="785"/>
    <n v="57692"/>
    <n v="79"/>
    <n v="395"/>
    <n v="1183996"/>
    <n v="754199"/>
    <n v="478672"/>
    <n v="2416867"/>
    <n v="1026"/>
    <n v="6"/>
    <n v="1.7069862084557991E-2"/>
    <n v="453"/>
    <n v="272"/>
    <x v="0"/>
    <n v="582"/>
    <n v="138"/>
    <n v="5"/>
  </r>
  <r>
    <x v="827"/>
    <x v="1"/>
    <x v="0"/>
    <d v="2021-02-25T00:00:00"/>
    <x v="11"/>
    <n v="9873"/>
    <d v="2024-01-04T00:00:00"/>
    <x v="1"/>
    <n v="135"/>
    <n v="52"/>
    <n v="3"/>
    <x v="786"/>
    <n v="42683"/>
    <n v="156"/>
    <n v="469"/>
    <n v="468681"/>
    <n v="312299"/>
    <n v="81817"/>
    <n v="862797"/>
    <n v="1452"/>
    <n v="1"/>
    <n v="7.9131810988017186E-3"/>
    <n v="210"/>
    <n v="21"/>
    <x v="1"/>
    <n v="812"/>
    <n v="83"/>
    <n v="4"/>
  </r>
  <r>
    <x v="828"/>
    <x v="2"/>
    <x v="1"/>
    <d v="2018-02-26T00:00:00"/>
    <x v="13"/>
    <n v="28386"/>
    <d v="2023-11-08T00:00:00"/>
    <x v="2"/>
    <n v="112"/>
    <n v="109"/>
    <n v="7"/>
    <x v="787"/>
    <n v="53294"/>
    <n v="252"/>
    <n v="1765"/>
    <n v="1765032"/>
    <n v="640819"/>
    <n v="27080"/>
    <n v="2676651"/>
    <n v="4236"/>
    <n v="2"/>
    <n v="1.7861180194438164E-2"/>
    <n v="474"/>
    <n v="95"/>
    <x v="1"/>
    <n v="542"/>
    <n v="147"/>
    <n v="3"/>
  </r>
  <r>
    <x v="829"/>
    <x v="4"/>
    <x v="0"/>
    <d v="2020-02-26T00:00:00"/>
    <x v="8"/>
    <n v="19736"/>
    <d v="2024-02-24T00:00:00"/>
    <x v="2"/>
    <n v="52"/>
    <n v="1"/>
    <n v="5"/>
    <x v="788"/>
    <n v="64788"/>
    <n v="158"/>
    <n v="791"/>
    <n v="2374099"/>
    <n v="297055"/>
    <n v="102751"/>
    <n v="2773905"/>
    <n v="1187"/>
    <n v="1"/>
    <n v="7.1218629889215467E-3"/>
    <n v="189"/>
    <n v="19"/>
    <x v="0"/>
    <n v="786"/>
    <n v="79"/>
    <n v="3"/>
  </r>
  <r>
    <x v="830"/>
    <x v="4"/>
    <x v="3"/>
    <d v="2007-03-01T00:00:00"/>
    <x v="1"/>
    <n v="76942"/>
    <d v="2023-12-26T00:00:00"/>
    <x v="1"/>
    <n v="43"/>
    <n v="61"/>
    <n v="48"/>
    <x v="379"/>
    <n v="15816"/>
    <n v="251"/>
    <n v="12065"/>
    <n v="60322777"/>
    <n v="2432565"/>
    <n v="1312514"/>
    <n v="64067855"/>
    <n v="48258"/>
    <n v="9"/>
    <n v="2.6716406662144847E-2"/>
    <n v="709"/>
    <n v="638"/>
    <x v="2"/>
    <n v="344"/>
    <n v="211"/>
    <n v="1"/>
  </r>
  <r>
    <x v="831"/>
    <x v="1"/>
    <x v="0"/>
    <d v="2012-02-28T00:00:00"/>
    <x v="7"/>
    <n v="40800"/>
    <d v="2024-02-21T00:00:00"/>
    <x v="0"/>
    <n v="60"/>
    <n v="4"/>
    <n v="11"/>
    <x v="580"/>
    <n v="34193"/>
    <n v="187"/>
    <n v="2062"/>
    <n v="6186954"/>
    <n v="502292"/>
    <n v="162169"/>
    <n v="6851416"/>
    <n v="6805"/>
    <n v="2"/>
    <n v="1.4846635013942271E-2"/>
    <n v="394"/>
    <n v="79"/>
    <x v="0"/>
    <n v="650"/>
    <n v="112"/>
    <n v="1"/>
  </r>
  <r>
    <x v="832"/>
    <x v="4"/>
    <x v="0"/>
    <d v="2013-02-27T00:00:00"/>
    <x v="16"/>
    <n v="49291"/>
    <d v="2023-11-05T00:00:00"/>
    <x v="2"/>
    <n v="72"/>
    <n v="112"/>
    <n v="32"/>
    <x v="789"/>
    <n v="16041"/>
    <n v="77"/>
    <n v="2477"/>
    <n v="743160"/>
    <n v="721433"/>
    <n v="548116"/>
    <n v="8701149"/>
    <n v="8670"/>
    <n v="5"/>
    <n v="2.2985907001281183E-2"/>
    <n v="610"/>
    <n v="305"/>
    <x v="0"/>
    <n v="445"/>
    <n v="193"/>
    <n v="2"/>
  </r>
  <r>
    <x v="833"/>
    <x v="0"/>
    <x v="0"/>
    <d v="2008-02-29T00:00:00"/>
    <x v="14"/>
    <n v="49200"/>
    <d v="2023-12-25T00:00:00"/>
    <x v="0"/>
    <n v="99"/>
    <n v="62"/>
    <n v="20"/>
    <x v="790"/>
    <n v="26372"/>
    <n v="307"/>
    <n v="6145"/>
    <n v="6144626"/>
    <n v="3575215"/>
    <n v="557138"/>
    <n v="1027698"/>
    <n v="17204"/>
    <n v="6"/>
    <n v="2.6151179440801867E-2"/>
    <n v="694"/>
    <n v="416"/>
    <x v="1"/>
    <n v="347"/>
    <n v="212"/>
    <n v="5"/>
  </r>
  <r>
    <x v="834"/>
    <x v="0"/>
    <x v="2"/>
    <d v="2007-03-01T00:00:00"/>
    <x v="1"/>
    <n v="52496"/>
    <d v="2023-11-22T00:00:00"/>
    <x v="0"/>
    <n v="37"/>
    <n v="95"/>
    <n v="23"/>
    <x v="791"/>
    <n v="22541"/>
    <n v="119"/>
    <n v="2744"/>
    <n v="13717568"/>
    <n v="1627436"/>
    <n v="1037661"/>
    <n v="16382665"/>
    <n v="9327"/>
    <n v="8"/>
    <n v="2.9241088250810159E-2"/>
    <n v="776"/>
    <n v="621"/>
    <x v="2"/>
    <n v="290"/>
    <n v="240"/>
    <n v="5"/>
  </r>
  <r>
    <x v="835"/>
    <x v="0"/>
    <x v="2"/>
    <d v="2012-02-28T00:00:00"/>
    <x v="7"/>
    <n v="58752"/>
    <d v="2024-02-17T00:00:00"/>
    <x v="2"/>
    <n v="16"/>
    <n v="8"/>
    <n v="12"/>
    <x v="792"/>
    <n v="52747"/>
    <n v="149"/>
    <n v="1783"/>
    <n v="891695"/>
    <n v="166441"/>
    <n v="122589"/>
    <n v="920598"/>
    <n v="5706"/>
    <n v="1"/>
    <n v="1.6014771271384429E-2"/>
    <n v="425"/>
    <n v="43"/>
    <x v="2"/>
    <n v="605"/>
    <n v="127"/>
    <n v="3"/>
  </r>
  <r>
    <x v="836"/>
    <x v="0"/>
    <x v="3"/>
    <d v="2015-02-27T00:00:00"/>
    <x v="17"/>
    <n v="43830"/>
    <d v="2023-11-21T00:00:00"/>
    <x v="1"/>
    <n v="105"/>
    <n v="96"/>
    <n v="16"/>
    <x v="793"/>
    <n v="28052"/>
    <n v="259"/>
    <n v="4150"/>
    <n v="414952"/>
    <n v="484495"/>
    <n v="62909"/>
    <n v="4696925"/>
    <n v="12448"/>
    <n v="1"/>
    <n v="1.96322254879795E-2"/>
    <n v="521"/>
    <n v="52"/>
    <x v="1"/>
    <n v="517"/>
    <n v="153"/>
    <n v="1"/>
  </r>
  <r>
    <x v="837"/>
    <x v="1"/>
    <x v="1"/>
    <d v="2018-02-26T00:00:00"/>
    <x v="13"/>
    <n v="21006"/>
    <d v="2023-10-17T00:00:00"/>
    <x v="1"/>
    <n v="93"/>
    <n v="131"/>
    <n v="8"/>
    <x v="794"/>
    <n v="34659"/>
    <n v="88"/>
    <n v="702"/>
    <n v="702247"/>
    <n v="825818"/>
    <n v="985692"/>
    <n v="2513757"/>
    <n v="772"/>
    <n v="7"/>
    <n v="2.0009043635541488E-2"/>
    <n v="531"/>
    <n v="372"/>
    <x v="1"/>
    <n v="483"/>
    <n v="183"/>
    <n v="3"/>
  </r>
  <r>
    <x v="838"/>
    <x v="3"/>
    <x v="0"/>
    <d v="2009-02-28T00:00:00"/>
    <x v="0"/>
    <n v="47685"/>
    <d v="2024-02-11T00:00:00"/>
    <x v="2"/>
    <n v="163"/>
    <n v="14"/>
    <n v="24"/>
    <x v="795"/>
    <n v="21579"/>
    <n v="269"/>
    <n v="6449"/>
    <n v="6449449"/>
    <n v="1329271"/>
    <n v="550733"/>
    <n v="8329454"/>
    <n v="7739"/>
    <n v="4"/>
    <n v="1.9820634561760496E-2"/>
    <n v="526"/>
    <n v="210"/>
    <x v="1"/>
    <n v="521"/>
    <n v="153"/>
    <n v="2"/>
  </r>
  <r>
    <x v="839"/>
    <x v="4"/>
    <x v="0"/>
    <d v="2014-02-27T00:00:00"/>
    <x v="12"/>
    <n v="36870"/>
    <d v="2024-01-24T00:00:00"/>
    <x v="1"/>
    <n v="104"/>
    <n v="32"/>
    <n v="9"/>
    <x v="796"/>
    <n v="42341"/>
    <n v="281"/>
    <n v="2529"/>
    <n v="2528834"/>
    <n v="3227137"/>
    <n v="671865"/>
    <n v="6427836"/>
    <n v="11632"/>
    <n v="9"/>
    <n v="1.4771271384429874E-2"/>
    <n v="392"/>
    <n v="353"/>
    <x v="1"/>
    <n v="650"/>
    <n v="134"/>
    <n v="3"/>
  </r>
  <r>
    <x v="840"/>
    <x v="2"/>
    <x v="3"/>
    <d v="2013-02-27T00:00:00"/>
    <x v="16"/>
    <n v="53834"/>
    <d v="2024-02-14T00:00:00"/>
    <x v="0"/>
    <n v="62"/>
    <n v="11"/>
    <n v="9"/>
    <x v="797"/>
    <n v="59462"/>
    <n v="180"/>
    <n v="1617"/>
    <n v="484993"/>
    <n v="1584805"/>
    <n v="876955"/>
    <n v="7311689"/>
    <n v="7436"/>
    <n v="7"/>
    <n v="1.6391589418946417E-2"/>
    <n v="435"/>
    <n v="304"/>
    <x v="0"/>
    <n v="569"/>
    <n v="142"/>
    <n v="1"/>
  </r>
  <r>
    <x v="841"/>
    <x v="0"/>
    <x v="3"/>
    <d v="2023-02-25T00:00:00"/>
    <x v="9"/>
    <n v="3259"/>
    <d v="2023-12-23T00:00:00"/>
    <x v="0"/>
    <n v="53"/>
    <n v="64"/>
    <n v="0"/>
    <x v="798"/>
    <n v="49041"/>
    <n v="167"/>
    <n v="0"/>
    <n v="0"/>
    <n v="249064"/>
    <n v="585487"/>
    <n v="3076127"/>
    <n v="0"/>
    <n v="9"/>
    <n v="7.0464993594091495E-3"/>
    <n v="187"/>
    <n v="168"/>
    <x v="0"/>
    <n v="820"/>
    <n v="63"/>
    <n v="2"/>
  </r>
  <r>
    <x v="842"/>
    <x v="4"/>
    <x v="2"/>
    <d v="2005-03-01T00:00:00"/>
    <x v="10"/>
    <n v="63897"/>
    <d v="2023-10-25T00:00:00"/>
    <x v="1"/>
    <n v="128"/>
    <n v="123"/>
    <n v="127"/>
    <x v="799"/>
    <n v="5000"/>
    <n v="271"/>
    <n v="34371"/>
    <n v="34371488"/>
    <n v="4318991"/>
    <n v="528846"/>
    <n v="39219325"/>
    <n v="137485"/>
    <n v="9"/>
    <n v="3.285854246740523E-2"/>
    <n v="872"/>
    <n v="784"/>
    <x v="1"/>
    <n v="227"/>
    <n v="243"/>
    <n v="2"/>
  </r>
  <r>
    <x v="843"/>
    <x v="0"/>
    <x v="1"/>
    <d v="2007-03-01T00:00:00"/>
    <x v="1"/>
    <n v="66079"/>
    <d v="2023-12-29T00:00:00"/>
    <x v="0"/>
    <n v="38"/>
    <n v="58"/>
    <n v="132"/>
    <x v="800"/>
    <n v="5000"/>
    <n v="320"/>
    <n v="42294"/>
    <n v="211470245"/>
    <n v="803237"/>
    <n v="171273"/>
    <n v="212444755"/>
    <n v="118423"/>
    <n v="2"/>
    <n v="2.667872484738865E-2"/>
    <n v="708"/>
    <n v="142"/>
    <x v="2"/>
    <n v="341"/>
    <n v="220"/>
    <n v="2"/>
  </r>
  <r>
    <x v="844"/>
    <x v="2"/>
    <x v="1"/>
    <d v="2009-02-28T00:00:00"/>
    <x v="0"/>
    <n v="65355"/>
    <d v="2023-10-17T00:00:00"/>
    <x v="0"/>
    <n v="103"/>
    <n v="131"/>
    <n v="15"/>
    <x v="801"/>
    <n v="41080"/>
    <n v="118"/>
    <n v="1776"/>
    <n v="1775809"/>
    <n v="998736"/>
    <n v="663785"/>
    <n v="3438331"/>
    <n v="2130"/>
    <n v="8"/>
    <n v="3.09367699148391E-2"/>
    <n v="821"/>
    <n v="657"/>
    <x v="1"/>
    <n v="225"/>
    <n v="242"/>
    <n v="2"/>
  </r>
  <r>
    <x v="845"/>
    <x v="1"/>
    <x v="1"/>
    <d v="2006-03-01T00:00:00"/>
    <x v="3"/>
    <n v="85122"/>
    <d v="2023-12-08T00:00:00"/>
    <x v="1"/>
    <n v="35"/>
    <n v="79"/>
    <n v="170"/>
    <x v="802"/>
    <n v="5000"/>
    <n v="294"/>
    <n v="49951"/>
    <n v="249756296"/>
    <n v="343235"/>
    <n v="319239"/>
    <n v="253507884"/>
    <n v="114887"/>
    <n v="6"/>
    <n v="2.9391815509834954E-2"/>
    <n v="780"/>
    <n v="468"/>
    <x v="2"/>
    <n v="282"/>
    <n v="241"/>
    <n v="3"/>
  </r>
  <r>
    <x v="846"/>
    <x v="1"/>
    <x v="3"/>
    <d v="2021-02-25T00:00:00"/>
    <x v="11"/>
    <n v="9711"/>
    <d v="2024-02-12T00:00:00"/>
    <x v="1"/>
    <n v="54"/>
    <n v="13"/>
    <n v="3"/>
    <x v="803"/>
    <n v="76713"/>
    <n v="67"/>
    <n v="202"/>
    <n v="605658"/>
    <n v="303145"/>
    <n v="25854"/>
    <n v="1167342"/>
    <n v="545"/>
    <n v="3"/>
    <n v="4.182681437938051E-3"/>
    <n v="111"/>
    <n v="33"/>
    <x v="0"/>
    <n v="912"/>
    <n v="54"/>
    <n v="2"/>
  </r>
  <r>
    <x v="847"/>
    <x v="2"/>
    <x v="1"/>
    <d v="2012-02-28T00:00:00"/>
    <x v="7"/>
    <n v="43944"/>
    <d v="2023-12-15T00:00:00"/>
    <x v="0"/>
    <n v="40"/>
    <n v="72"/>
    <n v="46"/>
    <x v="568"/>
    <n v="9735"/>
    <n v="224"/>
    <n v="10296"/>
    <n v="51482255"/>
    <n v="1348766"/>
    <n v="831263"/>
    <n v="53662284"/>
    <n v="17503"/>
    <n v="6"/>
    <n v="2.2119225261888614E-2"/>
    <n v="587"/>
    <n v="352"/>
    <x v="2"/>
    <n v="441"/>
    <n v="196"/>
    <n v="4"/>
  </r>
  <r>
    <x v="848"/>
    <x v="1"/>
    <x v="0"/>
    <d v="2018-02-26T00:00:00"/>
    <x v="13"/>
    <n v="19188"/>
    <d v="2023-12-08T00:00:00"/>
    <x v="0"/>
    <n v="41"/>
    <n v="79"/>
    <n v="7"/>
    <x v="804"/>
    <n v="38141"/>
    <n v="253"/>
    <n v="1774"/>
    <n v="8869191"/>
    <n v="1090117"/>
    <n v="174875"/>
    <n v="10134183"/>
    <n v="6385"/>
    <n v="3"/>
    <n v="1.5411862235285251E-2"/>
    <n v="409"/>
    <n v="123"/>
    <x v="2"/>
    <n v="600"/>
    <n v="132"/>
    <n v="4"/>
  </r>
  <r>
    <x v="849"/>
    <x v="2"/>
    <x v="3"/>
    <d v="2018-02-26T00:00:00"/>
    <x v="13"/>
    <n v="18306"/>
    <d v="2024-02-18T00:00:00"/>
    <x v="2"/>
    <n v="84"/>
    <n v="7"/>
    <n v="4"/>
    <x v="805"/>
    <n v="38127"/>
    <n v="227"/>
    <n v="908"/>
    <n v="2723302"/>
    <n v="3543998"/>
    <n v="1192808"/>
    <n v="7460108"/>
    <n v="3540"/>
    <n v="10"/>
    <n v="7.9885447283141158E-3"/>
    <n v="212"/>
    <n v="212"/>
    <x v="0"/>
    <n v="808"/>
    <n v="67"/>
    <n v="2"/>
  </r>
  <r>
    <x v="850"/>
    <x v="4"/>
    <x v="0"/>
    <d v="2005-03-01T00:00:00"/>
    <x v="10"/>
    <n v="66652"/>
    <d v="2024-01-27T00:00:00"/>
    <x v="0"/>
    <n v="44"/>
    <n v="29"/>
    <n v="133"/>
    <x v="371"/>
    <n v="5000"/>
    <n v="156"/>
    <n v="20762"/>
    <n v="103808887"/>
    <n v="1111906"/>
    <n v="602506"/>
    <n v="105523299"/>
    <n v="78894"/>
    <n v="6"/>
    <n v="2.6565679403120053E-2"/>
    <n v="705"/>
    <n v="423"/>
    <x v="2"/>
    <n v="348"/>
    <n v="203"/>
    <n v="1"/>
  </r>
  <r>
    <x v="851"/>
    <x v="3"/>
    <x v="2"/>
    <d v="2018-02-26T00:00:00"/>
    <x v="13"/>
    <n v="21918"/>
    <d v="2023-12-12T00:00:00"/>
    <x v="1"/>
    <n v="25"/>
    <n v="75"/>
    <n v="6"/>
    <x v="806"/>
    <n v="53770"/>
    <n v="237"/>
    <n v="1422"/>
    <n v="710984"/>
    <n v="1651949"/>
    <n v="342557"/>
    <n v="9104346"/>
    <n v="6683"/>
    <n v="4"/>
    <n v="1.1982817092471173E-2"/>
    <n v="318"/>
    <n v="127"/>
    <x v="2"/>
    <n v="745"/>
    <n v="85"/>
    <n v="2"/>
  </r>
  <r>
    <x v="852"/>
    <x v="3"/>
    <x v="2"/>
    <d v="2009-02-28T00:00:00"/>
    <x v="0"/>
    <n v="58050"/>
    <d v="2023-11-10T00:00:00"/>
    <x v="2"/>
    <n v="74"/>
    <n v="107"/>
    <n v="54"/>
    <x v="807"/>
    <n v="10763"/>
    <n v="202"/>
    <n v="10908"/>
    <n v="32723518"/>
    <n v="1486399"/>
    <n v="344151"/>
    <n v="34554068"/>
    <n v="40359"/>
    <n v="4"/>
    <n v="2.6942497550682041E-2"/>
    <n v="715"/>
    <n v="286"/>
    <x v="0"/>
    <n v="362"/>
    <n v="213"/>
    <n v="1"/>
  </r>
  <r>
    <x v="853"/>
    <x v="1"/>
    <x v="1"/>
    <d v="2014-02-27T00:00:00"/>
    <x v="12"/>
    <n v="31370"/>
    <d v="2024-01-28T00:00:00"/>
    <x v="2"/>
    <n v="23"/>
    <n v="28"/>
    <n v="16"/>
    <x v="808"/>
    <n v="21745"/>
    <n v="94"/>
    <n v="1505"/>
    <n v="7525975"/>
    <n v="943234"/>
    <n v="929212"/>
    <n v="9398421"/>
    <n v="2709"/>
    <n v="7"/>
    <n v="1.5223453161504258E-2"/>
    <n v="404"/>
    <n v="283"/>
    <x v="2"/>
    <n v="623"/>
    <n v="119"/>
    <n v="4"/>
  </r>
  <r>
    <x v="854"/>
    <x v="4"/>
    <x v="3"/>
    <d v="2022-02-25T00:00:00"/>
    <x v="15"/>
    <n v="8382"/>
    <d v="2024-01-27T00:00:00"/>
    <x v="0"/>
    <n v="61"/>
    <n v="29"/>
    <n v="2"/>
    <x v="809"/>
    <n v="73006"/>
    <n v="104"/>
    <n v="209"/>
    <n v="626772"/>
    <n v="279139"/>
    <n v="133955"/>
    <n v="1039866"/>
    <n v="543"/>
    <n v="2"/>
    <n v="4.7102268445248325E-3"/>
    <n v="125"/>
    <n v="25"/>
    <x v="0"/>
    <n v="889"/>
    <n v="55"/>
    <n v="5"/>
  </r>
  <r>
    <x v="855"/>
    <x v="4"/>
    <x v="2"/>
    <d v="2016-02-27T00:00:00"/>
    <x v="18"/>
    <n v="26616"/>
    <d v="2023-12-05T00:00:00"/>
    <x v="0"/>
    <n v="25"/>
    <n v="82"/>
    <n v="7"/>
    <x v="810"/>
    <n v="50269"/>
    <n v="70"/>
    <n v="492"/>
    <n v="2461116"/>
    <n v="19891"/>
    <n v="138927"/>
    <n v="2798953"/>
    <n v="2116"/>
    <n v="2"/>
    <n v="1.6655362122239808E-2"/>
    <n v="442"/>
    <n v="88"/>
    <x v="2"/>
    <n v="600"/>
    <n v="126"/>
    <n v="4"/>
  </r>
  <r>
    <x v="856"/>
    <x v="3"/>
    <x v="1"/>
    <d v="2018-02-26T00:00:00"/>
    <x v="13"/>
    <n v="28764"/>
    <d v="2024-01-27T00:00:00"/>
    <x v="0"/>
    <n v="87"/>
    <n v="29"/>
    <n v="6"/>
    <x v="811"/>
    <n v="64513"/>
    <n v="142"/>
    <n v="853"/>
    <n v="2557684"/>
    <n v="720807"/>
    <n v="276402"/>
    <n v="3554892"/>
    <n v="3239"/>
    <n v="3"/>
    <n v="1.0437862687467029E-2"/>
    <n v="277"/>
    <n v="83"/>
    <x v="0"/>
    <n v="737"/>
    <n v="97"/>
    <n v="3"/>
  </r>
  <r>
    <x v="857"/>
    <x v="4"/>
    <x v="0"/>
    <d v="2011-02-28T00:00:00"/>
    <x v="4"/>
    <n v="47216"/>
    <d v="2024-02-05T00:00:00"/>
    <x v="0"/>
    <n v="49"/>
    <n v="20"/>
    <n v="28"/>
    <x v="812"/>
    <n v="16354"/>
    <n v="209"/>
    <n v="5859"/>
    <n v="17578337"/>
    <n v="233174"/>
    <n v="104928"/>
    <n v="17916439"/>
    <n v="20508"/>
    <n v="1"/>
    <n v="1.8916271007611726E-2"/>
    <n v="502"/>
    <n v="50"/>
    <x v="0"/>
    <n v="522"/>
    <n v="162"/>
    <n v="2"/>
  </r>
  <r>
    <x v="858"/>
    <x v="2"/>
    <x v="0"/>
    <d v="2016-02-27T00:00:00"/>
    <x v="18"/>
    <n v="31040"/>
    <d v="2024-01-14T00:00:00"/>
    <x v="1"/>
    <n v="60"/>
    <n v="42"/>
    <n v="4"/>
    <x v="813"/>
    <n v="69939"/>
    <n v="112"/>
    <n v="446"/>
    <n v="1339403"/>
    <n v="1290692"/>
    <n v="859142"/>
    <n v="3489237"/>
    <n v="2009"/>
    <n v="6"/>
    <n v="1.1266862612103398E-2"/>
    <n v="299"/>
    <n v="179"/>
    <x v="0"/>
    <n v="771"/>
    <n v="87"/>
    <n v="4"/>
  </r>
  <r>
    <x v="859"/>
    <x v="1"/>
    <x v="0"/>
    <d v="2008-02-29T00:00:00"/>
    <x v="14"/>
    <n v="65728"/>
    <d v="2023-10-28T00:00:00"/>
    <x v="2"/>
    <n v="70"/>
    <n v="120"/>
    <n v="27"/>
    <x v="144"/>
    <n v="23800"/>
    <n v="295"/>
    <n v="7972"/>
    <n v="23916836"/>
    <n v="417591"/>
    <n v="852642"/>
    <n v="28945387"/>
    <n v="35875"/>
    <n v="9"/>
    <n v="2.8826588288491974E-2"/>
    <n v="765"/>
    <n v="688"/>
    <x v="0"/>
    <n v="325"/>
    <n v="216"/>
    <n v="2"/>
  </r>
  <r>
    <x v="860"/>
    <x v="2"/>
    <x v="2"/>
    <d v="2018-02-26T00:00:00"/>
    <x v="13"/>
    <n v="24540"/>
    <d v="2023-11-13T00:00:00"/>
    <x v="0"/>
    <n v="139"/>
    <n v="104"/>
    <n v="4"/>
    <x v="814"/>
    <n v="74147"/>
    <n v="90"/>
    <n v="361"/>
    <n v="361406"/>
    <n v="1183621"/>
    <n v="89275"/>
    <n v="2437777"/>
    <n v="505"/>
    <n v="10"/>
    <n v="1.3866907830281106E-2"/>
    <n v="368"/>
    <n v="368"/>
    <x v="1"/>
    <n v="709"/>
    <n v="114"/>
    <n v="5"/>
  </r>
  <r>
    <x v="861"/>
    <x v="2"/>
    <x v="2"/>
    <d v="2015-02-27T00:00:00"/>
    <x v="17"/>
    <n v="29061"/>
    <d v="2024-02-17T00:00:00"/>
    <x v="0"/>
    <n v="98"/>
    <n v="8"/>
    <n v="6"/>
    <x v="815"/>
    <n v="42141"/>
    <n v="130"/>
    <n v="780"/>
    <n v="779772"/>
    <n v="247082"/>
    <n v="76084"/>
    <n v="1102938"/>
    <n v="2027"/>
    <n v="1"/>
    <n v="1.2359635240033161E-2"/>
    <n v="328"/>
    <n v="33"/>
    <x v="1"/>
    <n v="692"/>
    <n v="110"/>
    <n v="4"/>
  </r>
  <r>
    <x v="862"/>
    <x v="3"/>
    <x v="3"/>
    <d v="2019-02-26T00:00:00"/>
    <x v="5"/>
    <n v="23350"/>
    <d v="2023-11-21T00:00:00"/>
    <x v="0"/>
    <n v="55"/>
    <n v="96"/>
    <n v="7"/>
    <x v="816"/>
    <n v="36421"/>
    <n v="52"/>
    <n v="365"/>
    <n v="1093591"/>
    <n v="417692"/>
    <n v="902592"/>
    <n v="2413874"/>
    <n v="1385"/>
    <n v="8"/>
    <n v="1.4959680458210868E-2"/>
    <n v="397"/>
    <n v="318"/>
    <x v="0"/>
    <n v="624"/>
    <n v="136"/>
    <n v="5"/>
  </r>
  <r>
    <x v="863"/>
    <x v="2"/>
    <x v="1"/>
    <d v="2022-02-25T00:00:00"/>
    <x v="15"/>
    <n v="7788"/>
    <d v="2023-12-29T00:00:00"/>
    <x v="2"/>
    <n v="52"/>
    <n v="58"/>
    <n v="1"/>
    <x v="817"/>
    <n v="85381"/>
    <n v="237"/>
    <n v="237"/>
    <n v="710706"/>
    <n v="41060"/>
    <n v="93137"/>
    <n v="1214442"/>
    <n v="615"/>
    <n v="1"/>
    <n v="8.8929082824628827E-3"/>
    <n v="236"/>
    <n v="24"/>
    <x v="0"/>
    <n v="753"/>
    <n v="83"/>
    <n v="2"/>
  </r>
  <r>
    <x v="864"/>
    <x v="4"/>
    <x v="0"/>
    <d v="2008-02-29T00:00:00"/>
    <x v="14"/>
    <n v="54800"/>
    <d v="2024-01-22T00:00:00"/>
    <x v="2"/>
    <n v="46"/>
    <n v="34"/>
    <n v="19"/>
    <x v="818"/>
    <n v="31271"/>
    <n v="221"/>
    <n v="4194"/>
    <n v="12580944"/>
    <n v="877606"/>
    <n v="231767"/>
    <n v="13690317"/>
    <n v="5451"/>
    <n v="2"/>
    <n v="2.4003315999698547E-2"/>
    <n v="637"/>
    <n v="127"/>
    <x v="0"/>
    <n v="395"/>
    <n v="187"/>
    <n v="1"/>
  </r>
  <r>
    <x v="865"/>
    <x v="0"/>
    <x v="2"/>
    <d v="2023-02-25T00:00:00"/>
    <x v="9"/>
    <n v="3249"/>
    <d v="2024-01-09T00:00:00"/>
    <x v="1"/>
    <n v="78"/>
    <n v="47"/>
    <n v="2"/>
    <x v="819"/>
    <n v="76511"/>
    <n v="234"/>
    <n v="469"/>
    <n v="140595"/>
    <n v="2673207"/>
    <n v="1417303"/>
    <n v="549646"/>
    <n v="515"/>
    <n v="10"/>
    <n v="5.9537267314793878E-3"/>
    <n v="158"/>
    <n v="158"/>
    <x v="0"/>
    <n v="840"/>
    <n v="54"/>
    <n v="4"/>
  </r>
  <r>
    <x v="866"/>
    <x v="3"/>
    <x v="0"/>
    <d v="2019-02-26T00:00:00"/>
    <x v="5"/>
    <n v="19925"/>
    <d v="2023-12-11T00:00:00"/>
    <x v="1"/>
    <n v="57"/>
    <n v="76"/>
    <n v="4"/>
    <x v="820"/>
    <n v="59608"/>
    <n v="215"/>
    <n v="858"/>
    <n v="2575172"/>
    <n v="570226"/>
    <n v="121581"/>
    <n v="3266978"/>
    <n v="2918"/>
    <n v="2"/>
    <n v="1.1945135277714975E-2"/>
    <n v="317"/>
    <n v="63"/>
    <x v="0"/>
    <n v="723"/>
    <n v="95"/>
    <n v="2"/>
  </r>
  <r>
    <x v="867"/>
    <x v="1"/>
    <x v="1"/>
    <d v="2010-02-28T00:00:00"/>
    <x v="2"/>
    <n v="46928"/>
    <d v="2023-11-03T00:00:00"/>
    <x v="0"/>
    <n v="84"/>
    <n v="114"/>
    <n v="14"/>
    <x v="821"/>
    <n v="35987"/>
    <n v="177"/>
    <n v="2473"/>
    <n v="7419941"/>
    <n v="486549"/>
    <n v="101612"/>
    <n v="8008101"/>
    <n v="4204"/>
    <n v="2"/>
    <n v="2.5849724922752278E-2"/>
    <n v="686"/>
    <n v="137"/>
    <x v="0"/>
    <n v="396"/>
    <n v="191"/>
    <n v="2"/>
  </r>
  <r>
    <x v="868"/>
    <x v="1"/>
    <x v="3"/>
    <d v="2010-02-28T00:00:00"/>
    <x v="2"/>
    <n v="43988"/>
    <d v="2024-01-12T00:00:00"/>
    <x v="2"/>
    <n v="35"/>
    <n v="44"/>
    <n v="87"/>
    <x v="822"/>
    <n v="5000"/>
    <n v="104"/>
    <n v="9085"/>
    <n v="45427046"/>
    <n v="1247248"/>
    <n v="468237"/>
    <n v="4714253"/>
    <n v="39975"/>
    <n v="6"/>
    <n v="2.0046725450297686E-2"/>
    <n v="532"/>
    <n v="319"/>
    <x v="2"/>
    <n v="537"/>
    <n v="147"/>
    <n v="3"/>
  </r>
  <r>
    <x v="869"/>
    <x v="1"/>
    <x v="3"/>
    <d v="2021-02-25T00:00:00"/>
    <x v="11"/>
    <n v="9714"/>
    <d v="2024-02-08T00:00:00"/>
    <x v="0"/>
    <n v="68"/>
    <n v="17"/>
    <n v="1"/>
    <x v="823"/>
    <n v="87171"/>
    <n v="132"/>
    <n v="132"/>
    <n v="397031"/>
    <n v="1222979"/>
    <n v="532744"/>
    <n v="2152754"/>
    <n v="595"/>
    <n v="9"/>
    <n v="4.8986359183058256E-3"/>
    <n v="130"/>
    <n v="117"/>
    <x v="0"/>
    <n v="887"/>
    <n v="51"/>
    <n v="2"/>
  </r>
  <r>
    <x v="870"/>
    <x v="2"/>
    <x v="3"/>
    <d v="2022-02-25T00:00:00"/>
    <x v="15"/>
    <n v="8180"/>
    <d v="2024-01-08T00:00:00"/>
    <x v="2"/>
    <n v="75"/>
    <n v="48"/>
    <n v="1"/>
    <x v="824"/>
    <n v="89838"/>
    <n v="180"/>
    <n v="180"/>
    <n v="540634"/>
    <n v="1561539"/>
    <n v="696939"/>
    <n v="2799112"/>
    <n v="288"/>
    <n v="6"/>
    <n v="7.3479538774587384E-3"/>
    <n v="195"/>
    <n v="117"/>
    <x v="0"/>
    <n v="805"/>
    <n v="87"/>
    <n v="3"/>
  </r>
  <r>
    <x v="871"/>
    <x v="3"/>
    <x v="1"/>
    <d v="2007-03-01T00:00:00"/>
    <x v="1"/>
    <n v="71859"/>
    <d v="2024-02-04T00:00:00"/>
    <x v="2"/>
    <n v="84"/>
    <n v="21"/>
    <n v="145"/>
    <x v="825"/>
    <n v="5000"/>
    <n v="159"/>
    <n v="23045"/>
    <n v="69136233"/>
    <n v="1603506"/>
    <n v="1286986"/>
    <n v="72026725"/>
    <n v="99095"/>
    <n v="9"/>
    <n v="2.2609088853719195E-2"/>
    <n v="600"/>
    <n v="540"/>
    <x v="0"/>
    <n v="459"/>
    <n v="169"/>
    <n v="3"/>
  </r>
  <r>
    <x v="872"/>
    <x v="4"/>
    <x v="1"/>
    <d v="2017-02-26T00:00:00"/>
    <x v="6"/>
    <n v="24885"/>
    <d v="2024-02-06T00:00:00"/>
    <x v="2"/>
    <n v="125"/>
    <n v="19"/>
    <n v="3"/>
    <x v="826"/>
    <n v="64578"/>
    <n v="82"/>
    <n v="247"/>
    <n v="246964"/>
    <n v="1299886"/>
    <n v="43130"/>
    <n v="197815"/>
    <n v="617"/>
    <n v="8"/>
    <n v="9.3074082447810683E-3"/>
    <n v="247"/>
    <n v="198"/>
    <x v="1"/>
    <n v="795"/>
    <n v="91"/>
    <n v="3"/>
  </r>
  <r>
    <x v="873"/>
    <x v="4"/>
    <x v="3"/>
    <d v="2018-02-26T00:00:00"/>
    <x v="13"/>
    <n v="19050"/>
    <d v="2024-01-17T00:00:00"/>
    <x v="2"/>
    <n v="23"/>
    <n v="39"/>
    <n v="4"/>
    <x v="827"/>
    <n v="67546"/>
    <n v="171"/>
    <n v="682"/>
    <n v="3410045"/>
    <n v="3021922"/>
    <n v="1335726"/>
    <n v="7767693"/>
    <n v="2659"/>
    <n v="9"/>
    <n v="9.6465445775868568E-3"/>
    <n v="256"/>
    <n v="231"/>
    <x v="2"/>
    <n v="788"/>
    <n v="72"/>
    <n v="4"/>
  </r>
  <r>
    <x v="874"/>
    <x v="1"/>
    <x v="0"/>
    <d v="2006-03-01T00:00:00"/>
    <x v="3"/>
    <n v="55908"/>
    <d v="2023-11-14T00:00:00"/>
    <x v="0"/>
    <n v="66"/>
    <n v="103"/>
    <n v="113"/>
    <x v="828"/>
    <n v="5000"/>
    <n v="299"/>
    <n v="33794"/>
    <n v="101381086"/>
    <n v="1380086"/>
    <n v="393387"/>
    <n v="103154558"/>
    <n v="81104"/>
    <n v="3"/>
    <n v="3.0032406360690329E-2"/>
    <n v="797"/>
    <n v="239"/>
    <x v="0"/>
    <n v="293"/>
    <n v="226"/>
    <n v="2"/>
  </r>
  <r>
    <x v="875"/>
    <x v="3"/>
    <x v="2"/>
    <d v="2019-02-26T00:00:00"/>
    <x v="5"/>
    <n v="15795"/>
    <d v="2024-01-28T00:00:00"/>
    <x v="0"/>
    <n v="63"/>
    <n v="28"/>
    <n v="2"/>
    <x v="829"/>
    <n v="57981"/>
    <n v="207"/>
    <n v="415"/>
    <n v="1244043"/>
    <n v="1880635"/>
    <n v="726948"/>
    <n v="3851626"/>
    <n v="663"/>
    <n v="5"/>
    <n v="8.176953802095108E-3"/>
    <n v="217"/>
    <n v="108"/>
    <x v="0"/>
    <n v="810"/>
    <n v="74"/>
    <n v="2"/>
  </r>
  <r>
    <x v="876"/>
    <x v="0"/>
    <x v="3"/>
    <d v="2013-02-27T00:00:00"/>
    <x v="16"/>
    <n v="52481"/>
    <d v="2024-01-29T00:00:00"/>
    <x v="2"/>
    <n v="140"/>
    <n v="27"/>
    <n v="28"/>
    <x v="830"/>
    <n v="19872"/>
    <n v="181"/>
    <n v="5069"/>
    <n v="5068551"/>
    <n v="1230818"/>
    <n v="422559"/>
    <n v="6721927"/>
    <n v="13685"/>
    <n v="6"/>
    <n v="1.3075589720400934E-2"/>
    <n v="347"/>
    <n v="208"/>
    <x v="1"/>
    <n v="742"/>
    <n v="86"/>
    <n v="4"/>
  </r>
  <r>
    <x v="877"/>
    <x v="2"/>
    <x v="3"/>
    <d v="2023-02-25T00:00:00"/>
    <x v="9"/>
    <n v="4811"/>
    <d v="2023-12-12T00:00:00"/>
    <x v="2"/>
    <n v="23"/>
    <n v="75"/>
    <n v="1"/>
    <x v="831"/>
    <n v="66254"/>
    <n v="206"/>
    <n v="206"/>
    <n v="1028751"/>
    <n v="203205"/>
    <n v="738506"/>
    <n v="3799307"/>
    <n v="267"/>
    <n v="7"/>
    <n v="5.4638631396488058E-3"/>
    <n v="145"/>
    <n v="101"/>
    <x v="2"/>
    <n v="909"/>
    <n v="44"/>
    <n v="1"/>
  </r>
  <r>
    <x v="878"/>
    <x v="1"/>
    <x v="2"/>
    <d v="2014-02-27T00:00:00"/>
    <x v="12"/>
    <n v="45860"/>
    <d v="2023-11-13T00:00:00"/>
    <x v="1"/>
    <n v="45"/>
    <n v="104"/>
    <n v="26"/>
    <x v="832"/>
    <n v="19057"/>
    <n v="265"/>
    <n v="6886"/>
    <n v="20659428"/>
    <n v="4216992"/>
    <n v="1199853"/>
    <n v="26076273"/>
    <n v="14461"/>
    <n v="8"/>
    <n v="2.0461225412615872E-2"/>
    <n v="543"/>
    <n v="435"/>
    <x v="0"/>
    <n v="518"/>
    <n v="168"/>
    <n v="5"/>
  </r>
  <r>
    <x v="879"/>
    <x v="3"/>
    <x v="1"/>
    <d v="2016-02-27T00:00:00"/>
    <x v="18"/>
    <n v="37696"/>
    <d v="2023-10-25T00:00:00"/>
    <x v="0"/>
    <n v="83"/>
    <n v="123"/>
    <n v="7"/>
    <x v="833"/>
    <n v="57582"/>
    <n v="160"/>
    <n v="1119"/>
    <n v="335717"/>
    <n v="1340744"/>
    <n v="109782"/>
    <n v="5795734"/>
    <n v="1902"/>
    <n v="8"/>
    <n v="1.9782952747004295E-2"/>
    <n v="525"/>
    <n v="420"/>
    <x v="0"/>
    <n v="530"/>
    <n v="161"/>
    <n v="2"/>
  </r>
  <r>
    <x v="880"/>
    <x v="3"/>
    <x v="2"/>
    <d v="2008-02-29T00:00:00"/>
    <x v="14"/>
    <n v="79456"/>
    <d v="2023-12-24T00:00:00"/>
    <x v="0"/>
    <n v="64"/>
    <n v="63"/>
    <n v="118"/>
    <x v="834"/>
    <n v="6696"/>
    <n v="205"/>
    <n v="24148"/>
    <n v="72443699"/>
    <n v="1109425"/>
    <n v="335023"/>
    <n v="73888147"/>
    <n v="67614"/>
    <n v="4"/>
    <n v="2.6075815811289472E-2"/>
    <n v="692"/>
    <n v="277"/>
    <x v="0"/>
    <n v="351"/>
    <n v="204"/>
    <n v="2"/>
  </r>
  <r>
    <x v="881"/>
    <x v="2"/>
    <x v="0"/>
    <d v="2010-02-28T00:00:00"/>
    <x v="2"/>
    <n v="48594"/>
    <d v="2023-11-08T00:00:00"/>
    <x v="1"/>
    <n v="76"/>
    <n v="109"/>
    <n v="9"/>
    <x v="835"/>
    <n v="50394"/>
    <n v="177"/>
    <n v="1590"/>
    <n v="4771151"/>
    <n v="1509215"/>
    <n v="476172"/>
    <n v="6756539"/>
    <n v="2067"/>
    <n v="7"/>
    <n v="2.7281633883487828E-2"/>
    <n v="724"/>
    <n v="507"/>
    <x v="0"/>
    <n v="326"/>
    <n v="229"/>
    <n v="3"/>
  </r>
  <r>
    <x v="882"/>
    <x v="2"/>
    <x v="3"/>
    <d v="2014-02-27T00:00:00"/>
    <x v="12"/>
    <n v="42100"/>
    <d v="2023-12-14T00:00:00"/>
    <x v="1"/>
    <n v="70"/>
    <n v="73"/>
    <n v="21"/>
    <x v="836"/>
    <n v="19248"/>
    <n v="274"/>
    <n v="5748"/>
    <n v="1724522"/>
    <n v="617842"/>
    <n v="224463"/>
    <n v="18087525"/>
    <n v="13221"/>
    <n v="2"/>
    <n v="1.7522043861632378E-2"/>
    <n v="465"/>
    <n v="93"/>
    <x v="0"/>
    <n v="596"/>
    <n v="141"/>
    <n v="4"/>
  </r>
  <r>
    <x v="883"/>
    <x v="3"/>
    <x v="2"/>
    <d v="2022-02-25T00:00:00"/>
    <x v="15"/>
    <n v="7684"/>
    <d v="2024-01-17T00:00:00"/>
    <x v="0"/>
    <n v="78"/>
    <n v="39"/>
    <n v="2"/>
    <x v="837"/>
    <n v="49163"/>
    <n v="246"/>
    <n v="493"/>
    <n v="1478677"/>
    <n v="2855868"/>
    <n v="690845"/>
    <n v="502539"/>
    <n v="1133"/>
    <n v="8"/>
    <n v="4.8232722887934284E-3"/>
    <n v="128"/>
    <n v="102"/>
    <x v="0"/>
    <n v="902"/>
    <n v="56"/>
    <n v="2"/>
  </r>
  <r>
    <x v="884"/>
    <x v="2"/>
    <x v="3"/>
    <d v="2018-02-26T00:00:00"/>
    <x v="13"/>
    <n v="20286"/>
    <d v="2024-01-19T00:00:00"/>
    <x v="2"/>
    <n v="120"/>
    <n v="37"/>
    <n v="7"/>
    <x v="838"/>
    <n v="38232"/>
    <n v="154"/>
    <n v="1081"/>
    <n v="1081081"/>
    <n v="598282"/>
    <n v="100226"/>
    <n v="1779588"/>
    <n v="4216"/>
    <n v="2"/>
    <n v="1.066395357600422E-2"/>
    <n v="283"/>
    <n v="57"/>
    <x v="1"/>
    <n v="740"/>
    <n v="95"/>
    <n v="1"/>
  </r>
  <r>
    <x v="885"/>
    <x v="1"/>
    <x v="0"/>
    <d v="2023-02-25T00:00:00"/>
    <x v="9"/>
    <n v="3058"/>
    <d v="2023-10-25T00:00:00"/>
    <x v="0"/>
    <n v="97"/>
    <n v="123"/>
    <n v="1"/>
    <x v="839"/>
    <n v="73044"/>
    <n v="127"/>
    <n v="127"/>
    <n v="127198"/>
    <n v="1238421"/>
    <n v="727077"/>
    <n v="2092697"/>
    <n v="508"/>
    <n v="5"/>
    <n v="1.1379908056371995E-2"/>
    <n v="302"/>
    <n v="151"/>
    <x v="1"/>
    <n v="727"/>
    <n v="92"/>
    <n v="5"/>
  </r>
  <r>
    <x v="886"/>
    <x v="1"/>
    <x v="1"/>
    <d v="2010-02-28T00:00:00"/>
    <x v="2"/>
    <n v="65254"/>
    <d v="2023-11-28T00:00:00"/>
    <x v="1"/>
    <n v="68"/>
    <n v="89"/>
    <n v="24"/>
    <x v="840"/>
    <n v="27345"/>
    <n v="183"/>
    <n v="4402"/>
    <n v="13206257"/>
    <n v="2619596"/>
    <n v="839618"/>
    <n v="16665471"/>
    <n v="9684"/>
    <n v="8"/>
    <n v="2.6603361217876254E-2"/>
    <n v="706"/>
    <n v="564"/>
    <x v="0"/>
    <n v="322"/>
    <n v="225"/>
    <n v="2"/>
  </r>
  <r>
    <x v="887"/>
    <x v="3"/>
    <x v="2"/>
    <d v="2017-02-26T00:00:00"/>
    <x v="6"/>
    <n v="31143"/>
    <d v="2023-10-07T00:00:00"/>
    <x v="2"/>
    <n v="88"/>
    <n v="141"/>
    <n v="5"/>
    <x v="841"/>
    <n v="64190"/>
    <n v="204"/>
    <n v="1019"/>
    <n v="3057086"/>
    <n v="1401196"/>
    <n v="872904"/>
    <n v="5331185"/>
    <n v="1019"/>
    <n v="6"/>
    <n v="1.997136182078529E-2"/>
    <n v="530"/>
    <n v="318"/>
    <x v="0"/>
    <n v="527"/>
    <n v="155"/>
    <n v="1"/>
  </r>
  <r>
    <x v="888"/>
    <x v="4"/>
    <x v="1"/>
    <d v="2017-02-26T00:00:00"/>
    <x v="6"/>
    <n v="33642"/>
    <d v="2024-01-03T00:00:00"/>
    <x v="1"/>
    <n v="176"/>
    <n v="53"/>
    <n v="6"/>
    <x v="842"/>
    <n v="71551"/>
    <n v="162"/>
    <n v="975"/>
    <n v="974628"/>
    <n v="1273683"/>
    <n v="657105"/>
    <n v="2905417"/>
    <n v="1169"/>
    <n v="5"/>
    <n v="1.3490089682719119E-2"/>
    <n v="358"/>
    <n v="179"/>
    <x v="1"/>
    <n v="667"/>
    <n v="110"/>
    <n v="4"/>
  </r>
  <r>
    <x v="889"/>
    <x v="0"/>
    <x v="0"/>
    <d v="2013-02-27T00:00:00"/>
    <x v="16"/>
    <n v="53251"/>
    <d v="2024-01-24T00:00:00"/>
    <x v="2"/>
    <n v="52"/>
    <n v="32"/>
    <n v="36"/>
    <x v="211"/>
    <n v="15258"/>
    <n v="122"/>
    <n v="4408"/>
    <n v="13224707"/>
    <n v="1236575"/>
    <n v="578024"/>
    <n v="15039305"/>
    <n v="14106"/>
    <n v="8"/>
    <n v="1.7446680232119979E-2"/>
    <n v="463"/>
    <n v="371"/>
    <x v="0"/>
    <n v="556"/>
    <n v="145"/>
    <n v="2"/>
  </r>
  <r>
    <x v="890"/>
    <x v="3"/>
    <x v="0"/>
    <d v="2023-02-25T00:00:00"/>
    <x v="9"/>
    <n v="4876"/>
    <d v="2023-11-22T00:00:00"/>
    <x v="1"/>
    <n v="54"/>
    <n v="95"/>
    <n v="0"/>
    <x v="843"/>
    <n v="90045"/>
    <n v="83"/>
    <n v="0"/>
    <n v="0"/>
    <n v="940727"/>
    <n v="306976"/>
    <n v="1247703"/>
    <n v="0"/>
    <n v="6"/>
    <n v="7.6494083955083274E-3"/>
    <n v="203"/>
    <n v="122"/>
    <x v="0"/>
    <n v="846"/>
    <n v="71"/>
    <n v="2"/>
  </r>
  <r>
    <x v="891"/>
    <x v="0"/>
    <x v="3"/>
    <d v="2015-02-27T00:00:00"/>
    <x v="17"/>
    <n v="33849"/>
    <d v="2024-01-03T00:00:00"/>
    <x v="2"/>
    <n v="43"/>
    <n v="53"/>
    <n v="6"/>
    <x v="844"/>
    <n v="56548"/>
    <n v="265"/>
    <n v="1589"/>
    <n v="7946066"/>
    <n v="841774"/>
    <n v="15085"/>
    <n v="8938691"/>
    <n v="5880"/>
    <n v="2"/>
    <n v="1.4846635013942271E-2"/>
    <n v="394"/>
    <n v="79"/>
    <x v="2"/>
    <n v="656"/>
    <n v="112"/>
    <n v="3"/>
  </r>
  <r>
    <x v="892"/>
    <x v="0"/>
    <x v="3"/>
    <d v="2005-03-01T00:00:00"/>
    <x v="10"/>
    <n v="61484"/>
    <d v="2024-01-20T00:00:00"/>
    <x v="1"/>
    <n v="44"/>
    <n v="36"/>
    <n v="124"/>
    <x v="845"/>
    <n v="5000"/>
    <n v="146"/>
    <n v="18150"/>
    <n v="90750214"/>
    <n v="614171"/>
    <n v="191064"/>
    <n v="91555449"/>
    <n v="47190"/>
    <n v="3"/>
    <n v="2.6038133996533274E-2"/>
    <n v="691"/>
    <n v="207"/>
    <x v="2"/>
    <n v="384"/>
    <n v="202"/>
    <n v="4"/>
  </r>
  <r>
    <x v="893"/>
    <x v="3"/>
    <x v="0"/>
    <d v="2014-02-27T00:00:00"/>
    <x v="12"/>
    <n v="44300"/>
    <d v="2024-01-24T00:00:00"/>
    <x v="2"/>
    <n v="39"/>
    <n v="32"/>
    <n v="20"/>
    <x v="846"/>
    <n v="22035"/>
    <n v="286"/>
    <n v="5710"/>
    <n v="28551506"/>
    <n v="407225"/>
    <n v="63101"/>
    <n v="29021832"/>
    <n v="27980"/>
    <n v="1"/>
    <n v="1.4921998643454669E-2"/>
    <n v="396"/>
    <n v="40"/>
    <x v="2"/>
    <n v="644"/>
    <n v="116"/>
    <n v="2"/>
  </r>
  <r>
    <x v="894"/>
    <x v="1"/>
    <x v="1"/>
    <d v="2008-02-29T00:00:00"/>
    <x v="14"/>
    <n v="71328"/>
    <d v="2023-09-13T00:00:00"/>
    <x v="2"/>
    <n v="160"/>
    <n v="165"/>
    <n v="24"/>
    <x v="847"/>
    <n v="31913"/>
    <n v="116"/>
    <n v="2782"/>
    <n v="2781596"/>
    <n v="489654"/>
    <n v="242904"/>
    <n v="3514154"/>
    <n v="10570"/>
    <n v="3"/>
    <n v="3.4026678724847388E-2"/>
    <n v="903"/>
    <n v="271"/>
    <x v="1"/>
    <n v="171"/>
    <n v="267"/>
    <n v="2"/>
  </r>
  <r>
    <x v="895"/>
    <x v="2"/>
    <x v="1"/>
    <d v="2016-02-27T00:00:00"/>
    <x v="18"/>
    <n v="39456"/>
    <d v="2023-12-28T00:00:00"/>
    <x v="1"/>
    <n v="56"/>
    <n v="59"/>
    <n v="8"/>
    <x v="848"/>
    <n v="63657"/>
    <n v="201"/>
    <n v="1612"/>
    <n v="4835983"/>
    <n v="1452098"/>
    <n v="844348"/>
    <n v="713243"/>
    <n v="7898"/>
    <n v="6"/>
    <n v="1.6316225789434018E-2"/>
    <n v="433"/>
    <n v="260"/>
    <x v="0"/>
    <n v="576"/>
    <n v="138"/>
    <n v="3"/>
  </r>
  <r>
    <x v="896"/>
    <x v="4"/>
    <x v="1"/>
    <d v="2005-03-01T00:00:00"/>
    <x v="10"/>
    <n v="87001"/>
    <d v="2024-02-17T00:00:00"/>
    <x v="1"/>
    <n v="75"/>
    <n v="8"/>
    <n v="29"/>
    <x v="849"/>
    <n v="30006"/>
    <n v="160"/>
    <n v="4641"/>
    <n v="13921532"/>
    <n v="206771"/>
    <n v="1431029"/>
    <n v="17420271"/>
    <n v="19954"/>
    <n v="10"/>
    <n v="2.5133770442384504E-2"/>
    <n v="667"/>
    <n v="667"/>
    <x v="0"/>
    <n v="376"/>
    <n v="213"/>
    <n v="5"/>
  </r>
  <r>
    <x v="897"/>
    <x v="3"/>
    <x v="2"/>
    <d v="2013-02-27T00:00:00"/>
    <x v="16"/>
    <n v="45485"/>
    <d v="2024-01-09T00:00:00"/>
    <x v="1"/>
    <n v="107"/>
    <n v="47"/>
    <n v="7"/>
    <x v="850"/>
    <n v="57703"/>
    <n v="190"/>
    <n v="1327"/>
    <n v="1327316"/>
    <n v="2200985"/>
    <n v="817823"/>
    <n v="4346124"/>
    <n v="4512"/>
    <n v="8"/>
    <n v="1.7069862084557991E-2"/>
    <n v="453"/>
    <n v="362"/>
    <x v="1"/>
    <n v="599"/>
    <n v="143"/>
    <n v="5"/>
  </r>
  <r>
    <x v="898"/>
    <x v="4"/>
    <x v="1"/>
    <d v="2022-02-25T00:00:00"/>
    <x v="15"/>
    <n v="6128"/>
    <d v="2024-01-11T00:00:00"/>
    <x v="2"/>
    <n v="36"/>
    <n v="45"/>
    <n v="1"/>
    <x v="851"/>
    <n v="49204"/>
    <n v="236"/>
    <n v="236"/>
    <n v="1177561"/>
    <n v="2467116"/>
    <n v="675646"/>
    <n v="4320323"/>
    <n v="1106"/>
    <n v="6"/>
    <n v="4.4087723264752427E-3"/>
    <n v="117"/>
    <n v="70"/>
    <x v="2"/>
    <n v="931"/>
    <n v="34"/>
    <n v="3"/>
  </r>
  <r>
    <x v="899"/>
    <x v="1"/>
    <x v="1"/>
    <d v="2019-02-26T00:00:00"/>
    <x v="5"/>
    <n v="23215"/>
    <d v="2024-02-11T00:00:00"/>
    <x v="0"/>
    <n v="20"/>
    <n v="14"/>
    <n v="6"/>
    <x v="852"/>
    <n v="35798"/>
    <n v="198"/>
    <n v="1189"/>
    <n v="5946519"/>
    <n v="2995385"/>
    <n v="1137043"/>
    <n v="10078946"/>
    <n v="2973"/>
    <n v="9"/>
    <n v="7.197226618433944E-3"/>
    <n v="191"/>
    <n v="172"/>
    <x v="2"/>
    <n v="830"/>
    <n v="61"/>
    <n v="2"/>
  </r>
  <r>
    <x v="900"/>
    <x v="3"/>
    <x v="3"/>
    <d v="2011-02-28T00:00:00"/>
    <x v="4"/>
    <n v="59722"/>
    <d v="2024-02-24T00:00:00"/>
    <x v="1"/>
    <n v="100"/>
    <n v="1"/>
    <n v="19"/>
    <x v="853"/>
    <n v="34068"/>
    <n v="161"/>
    <n v="3055"/>
    <n v="3054765"/>
    <n v="1095149"/>
    <n v="234697"/>
    <n v="4384611"/>
    <n v="12830"/>
    <n v="4"/>
    <n v="1.4808953199186074E-2"/>
    <n v="393"/>
    <n v="157"/>
    <x v="1"/>
    <n v="671"/>
    <n v="125"/>
    <n v="1"/>
  </r>
  <r>
    <x v="901"/>
    <x v="1"/>
    <x v="2"/>
    <d v="2016-02-27T00:00:00"/>
    <x v="18"/>
    <n v="27328"/>
    <d v="2023-12-02T00:00:00"/>
    <x v="1"/>
    <n v="33"/>
    <n v="85"/>
    <n v="7"/>
    <x v="854"/>
    <n v="37927"/>
    <n v="171"/>
    <n v="1200"/>
    <n v="600002"/>
    <n v="177426"/>
    <n v="126923"/>
    <n v="6304369"/>
    <n v="5040"/>
    <n v="1"/>
    <n v="1.6090134900896828E-2"/>
    <n v="427"/>
    <n v="43"/>
    <x v="2"/>
    <n v="630"/>
    <n v="139"/>
    <n v="4"/>
  </r>
  <r>
    <x v="902"/>
    <x v="2"/>
    <x v="1"/>
    <d v="2009-02-28T00:00:00"/>
    <x v="0"/>
    <n v="72630"/>
    <d v="2023-12-18T00:00:00"/>
    <x v="0"/>
    <n v="49"/>
    <n v="69"/>
    <n v="55"/>
    <x v="489"/>
    <n v="13297"/>
    <n v="238"/>
    <n v="13097"/>
    <n v="39290146"/>
    <n v="4195463"/>
    <n v="599589"/>
    <n v="44085198"/>
    <n v="43219"/>
    <n v="10"/>
    <n v="2.411636144396714E-2"/>
    <n v="640"/>
    <n v="640"/>
    <x v="0"/>
    <n v="423"/>
    <n v="179"/>
    <n v="1"/>
  </r>
  <r>
    <x v="903"/>
    <x v="1"/>
    <x v="1"/>
    <d v="2016-02-27T00:00:00"/>
    <x v="18"/>
    <n v="39096"/>
    <d v="2023-11-28T00:00:00"/>
    <x v="2"/>
    <n v="67"/>
    <n v="89"/>
    <n v="17"/>
    <x v="855"/>
    <n v="24877"/>
    <n v="86"/>
    <n v="1466"/>
    <n v="4398541"/>
    <n v="307729"/>
    <n v="258373"/>
    <n v="4964643"/>
    <n v="1759"/>
    <n v="3"/>
    <n v="1.8916271007611726E-2"/>
    <n v="502"/>
    <n v="151"/>
    <x v="0"/>
    <n v="511"/>
    <n v="166"/>
    <n v="5"/>
  </r>
  <r>
    <x v="904"/>
    <x v="0"/>
    <x v="0"/>
    <d v="2006-03-01T00:00:00"/>
    <x v="3"/>
    <n v="83250"/>
    <d v="2024-02-13T00:00:00"/>
    <x v="0"/>
    <n v="97"/>
    <n v="12"/>
    <n v="56"/>
    <x v="856"/>
    <n v="15359"/>
    <n v="284"/>
    <n v="15898"/>
    <n v="15897916"/>
    <n v="3375373"/>
    <n v="798651"/>
    <n v="20071939"/>
    <n v="15897"/>
    <n v="6"/>
    <n v="2.5359861330921697E-2"/>
    <n v="673"/>
    <n v="404"/>
    <x v="1"/>
    <n v="348"/>
    <n v="213"/>
    <n v="5"/>
  </r>
  <r>
    <x v="905"/>
    <x v="1"/>
    <x v="3"/>
    <d v="2015-02-27T00:00:00"/>
    <x v="17"/>
    <n v="40041"/>
    <d v="2023-12-09T00:00:00"/>
    <x v="2"/>
    <n v="112"/>
    <n v="78"/>
    <n v="18"/>
    <x v="857"/>
    <n v="24140"/>
    <n v="162"/>
    <n v="2923"/>
    <n v="292258"/>
    <n v="516993"/>
    <n v="208023"/>
    <n v="3647597"/>
    <n v="10229"/>
    <n v="2"/>
    <n v="1.7635089305900971E-2"/>
    <n v="468"/>
    <n v="94"/>
    <x v="1"/>
    <n v="575"/>
    <n v="137"/>
    <n v="5"/>
  </r>
  <r>
    <x v="906"/>
    <x v="1"/>
    <x v="3"/>
    <d v="2010-02-28T00:00:00"/>
    <x v="2"/>
    <n v="65072"/>
    <d v="2023-10-17T00:00:00"/>
    <x v="1"/>
    <n v="72"/>
    <n v="131"/>
    <n v="23"/>
    <x v="858"/>
    <n v="27958"/>
    <n v="182"/>
    <n v="4192"/>
    <n v="12575687"/>
    <n v="1901386"/>
    <n v="463579"/>
    <n v="14940653"/>
    <n v="17605"/>
    <n v="9"/>
    <n v="2.8223679252392796E-2"/>
    <n v="749"/>
    <n v="674"/>
    <x v="0"/>
    <n v="320"/>
    <n v="231"/>
    <n v="4"/>
  </r>
  <r>
    <x v="907"/>
    <x v="3"/>
    <x v="3"/>
    <d v="2015-02-27T00:00:00"/>
    <x v="17"/>
    <n v="29277"/>
    <d v="2024-01-18T00:00:00"/>
    <x v="1"/>
    <n v="93"/>
    <n v="38"/>
    <n v="5"/>
    <x v="859"/>
    <n v="64362"/>
    <n v="209"/>
    <n v="1044"/>
    <n v="1043775"/>
    <n v="125210"/>
    <n v="260155"/>
    <n v="255603"/>
    <n v="2505"/>
    <n v="5"/>
    <n v="1.4319089607355491E-2"/>
    <n v="380"/>
    <n v="190"/>
    <x v="1"/>
    <n v="655"/>
    <n v="122"/>
    <n v="5"/>
  </r>
  <r>
    <x v="908"/>
    <x v="1"/>
    <x v="3"/>
    <d v="2007-03-01T00:00:00"/>
    <x v="1"/>
    <n v="64991"/>
    <d v="2024-01-06T00:00:00"/>
    <x v="1"/>
    <n v="36"/>
    <n v="50"/>
    <n v="130"/>
    <x v="860"/>
    <n v="5000"/>
    <n v="145"/>
    <n v="18850"/>
    <n v="9425126"/>
    <n v="1568779"/>
    <n v="475894"/>
    <n v="96295933"/>
    <n v="20735"/>
    <n v="7"/>
    <n v="2.3061270630793579E-2"/>
    <n v="612"/>
    <n v="428"/>
    <x v="2"/>
    <n v="488"/>
    <n v="164"/>
    <n v="1"/>
  </r>
  <r>
    <x v="909"/>
    <x v="1"/>
    <x v="1"/>
    <d v="2006-03-01T00:00:00"/>
    <x v="3"/>
    <n v="85392"/>
    <d v="2023-11-18T00:00:00"/>
    <x v="2"/>
    <n v="53"/>
    <n v="99"/>
    <n v="171"/>
    <x v="861"/>
    <n v="5000"/>
    <n v="286"/>
    <n v="48929"/>
    <n v="146788386"/>
    <n v="1248933"/>
    <n v="37433"/>
    <n v="148411649"/>
    <n v="63608"/>
    <n v="3"/>
    <n v="3.2820860652649032E-2"/>
    <n v="871"/>
    <n v="261"/>
    <x v="0"/>
    <n v="163"/>
    <n v="261"/>
    <n v="2"/>
  </r>
  <r>
    <x v="910"/>
    <x v="1"/>
    <x v="0"/>
    <d v="2023-02-25T00:00:00"/>
    <x v="9"/>
    <n v="3900"/>
    <d v="2023-12-06T00:00:00"/>
    <x v="0"/>
    <n v="38"/>
    <n v="81"/>
    <n v="2"/>
    <x v="862"/>
    <n v="80947"/>
    <n v="149"/>
    <n v="298"/>
    <n v="1487944"/>
    <n v="1673681"/>
    <n v="695944"/>
    <n v="3857569"/>
    <n v="327"/>
    <n v="8"/>
    <n v="8.8175446529504854E-3"/>
    <n v="234"/>
    <n v="187"/>
    <x v="2"/>
    <n v="770"/>
    <n v="85"/>
    <n v="1"/>
  </r>
  <r>
    <x v="911"/>
    <x v="0"/>
    <x v="1"/>
    <d v="2008-02-29T00:00:00"/>
    <x v="14"/>
    <n v="77840"/>
    <d v="2023-11-30T00:00:00"/>
    <x v="1"/>
    <n v="50"/>
    <n v="87"/>
    <n v="27"/>
    <x v="863"/>
    <n v="29273"/>
    <n v="141"/>
    <n v="3805"/>
    <n v="11413666"/>
    <n v="1001883"/>
    <n v="303014"/>
    <n v="12718563"/>
    <n v="17881"/>
    <n v="5"/>
    <n v="2.7545406586781219E-2"/>
    <n v="731"/>
    <n v="365"/>
    <x v="0"/>
    <n v="327"/>
    <n v="219"/>
    <n v="4"/>
  </r>
  <r>
    <x v="912"/>
    <x v="3"/>
    <x v="3"/>
    <d v="2005-03-01T00:00:00"/>
    <x v="10"/>
    <n v="77292"/>
    <d v="2023-12-26T00:00:00"/>
    <x v="0"/>
    <n v="55"/>
    <n v="61"/>
    <n v="156"/>
    <x v="241"/>
    <n v="5000"/>
    <n v="228"/>
    <n v="35631"/>
    <n v="106894326"/>
    <n v="1544534"/>
    <n v="245585"/>
    <n v="108684445"/>
    <n v="163904"/>
    <n v="4"/>
    <n v="2.860049739995478E-2"/>
    <n v="759"/>
    <n v="304"/>
    <x v="0"/>
    <n v="311"/>
    <n v="230"/>
    <n v="4"/>
  </r>
  <r>
    <x v="913"/>
    <x v="1"/>
    <x v="1"/>
    <d v="2007-03-01T00:00:00"/>
    <x v="1"/>
    <n v="55709"/>
    <d v="2024-02-08T00:00:00"/>
    <x v="0"/>
    <n v="58"/>
    <n v="17"/>
    <n v="112"/>
    <x v="864"/>
    <n v="5000"/>
    <n v="138"/>
    <n v="15493"/>
    <n v="46477602"/>
    <n v="1437406"/>
    <n v="636556"/>
    <n v="48551565"/>
    <n v="71265"/>
    <n v="6"/>
    <n v="2.275981611274399E-2"/>
    <n v="604"/>
    <n v="362"/>
    <x v="0"/>
    <n v="447"/>
    <n v="193"/>
    <n v="4"/>
  </r>
  <r>
    <x v="914"/>
    <x v="4"/>
    <x v="0"/>
    <d v="2013-02-27T00:00:00"/>
    <x v="16"/>
    <n v="41855"/>
    <d v="2024-01-13T00:00:00"/>
    <x v="1"/>
    <n v="63"/>
    <n v="43"/>
    <n v="9"/>
    <x v="865"/>
    <n v="52644"/>
    <n v="267"/>
    <n v="2403"/>
    <n v="7209867"/>
    <n v="3752554"/>
    <n v="1065992"/>
    <n v="12028413"/>
    <n v="6729"/>
    <n v="8"/>
    <n v="1.7295952973095184E-2"/>
    <n v="459"/>
    <n v="367"/>
    <x v="0"/>
    <n v="582"/>
    <n v="135"/>
    <n v="2"/>
  </r>
  <r>
    <x v="915"/>
    <x v="4"/>
    <x v="3"/>
    <d v="2014-02-27T00:00:00"/>
    <x v="12"/>
    <n v="43420"/>
    <d v="2023-11-01T00:00:00"/>
    <x v="1"/>
    <n v="152"/>
    <n v="116"/>
    <n v="22"/>
    <x v="866"/>
    <n v="21016"/>
    <n v="267"/>
    <n v="5883"/>
    <n v="588345"/>
    <n v="542123"/>
    <n v="169817"/>
    <n v="659539"/>
    <n v="8236"/>
    <n v="2"/>
    <n v="2.1516316225789433E-2"/>
    <n v="571"/>
    <n v="114"/>
    <x v="1"/>
    <n v="491"/>
    <n v="181"/>
    <n v="3"/>
  </r>
  <r>
    <x v="916"/>
    <x v="0"/>
    <x v="1"/>
    <d v="2018-02-26T00:00:00"/>
    <x v="13"/>
    <n v="19452"/>
    <d v="2024-02-10T00:00:00"/>
    <x v="1"/>
    <n v="40"/>
    <n v="15"/>
    <n v="4"/>
    <x v="867"/>
    <n v="42936"/>
    <n v="71"/>
    <n v="283"/>
    <n v="1414578"/>
    <n v="883771"/>
    <n v="746705"/>
    <n v="3045054"/>
    <n v="1244"/>
    <n v="8"/>
    <n v="7.2349084331901426E-3"/>
    <n v="192"/>
    <n v="154"/>
    <x v="2"/>
    <n v="854"/>
    <n v="57"/>
    <n v="1"/>
  </r>
  <r>
    <x v="917"/>
    <x v="0"/>
    <x v="0"/>
    <d v="2007-03-01T00:00:00"/>
    <x v="1"/>
    <n v="61319"/>
    <d v="2024-01-30T00:00:00"/>
    <x v="2"/>
    <n v="70"/>
    <n v="26"/>
    <n v="16"/>
    <x v="868"/>
    <n v="41902"/>
    <n v="139"/>
    <n v="2221"/>
    <n v="6662349"/>
    <n v="203788"/>
    <n v="138833"/>
    <n v="700497"/>
    <n v="6884"/>
    <n v="1"/>
    <n v="2.3211997889818373E-2"/>
    <n v="616"/>
    <n v="62"/>
    <x v="0"/>
    <n v="442"/>
    <n v="187"/>
    <n v="5"/>
  </r>
  <r>
    <x v="918"/>
    <x v="2"/>
    <x v="3"/>
    <d v="2012-02-28T00:00:00"/>
    <x v="7"/>
    <n v="37356"/>
    <d v="2023-12-30T00:00:00"/>
    <x v="0"/>
    <n v="57"/>
    <n v="57"/>
    <n v="11"/>
    <x v="869"/>
    <n v="40799"/>
    <n v="98"/>
    <n v="1075"/>
    <n v="3224018"/>
    <n v="436274"/>
    <n v="360449"/>
    <n v="4020741"/>
    <n v="4728"/>
    <n v="3"/>
    <n v="1.8916271007611726E-2"/>
    <n v="502"/>
    <n v="151"/>
    <x v="0"/>
    <n v="558"/>
    <n v="144"/>
    <n v="4"/>
  </r>
  <r>
    <x v="919"/>
    <x v="4"/>
    <x v="2"/>
    <d v="2005-03-01T00:00:00"/>
    <x v="10"/>
    <n v="89870"/>
    <d v="2024-01-29T00:00:00"/>
    <x v="1"/>
    <n v="85"/>
    <n v="27"/>
    <n v="181"/>
    <x v="296"/>
    <n v="5000"/>
    <n v="312"/>
    <n v="56443"/>
    <n v="169327547"/>
    <n v="322530"/>
    <n v="1203873"/>
    <n v="17375672"/>
    <n v="270924"/>
    <n v="9"/>
    <n v="2.6301906699826665E-2"/>
    <n v="698"/>
    <n v="628"/>
    <x v="0"/>
    <n v="357"/>
    <n v="213"/>
    <n v="3"/>
  </r>
  <r>
    <x v="920"/>
    <x v="0"/>
    <x v="2"/>
    <d v="2012-02-28T00:00:00"/>
    <x v="7"/>
    <n v="38100"/>
    <d v="2024-01-21T00:00:00"/>
    <x v="2"/>
    <n v="23"/>
    <n v="35"/>
    <n v="20"/>
    <x v="870"/>
    <n v="20685"/>
    <n v="299"/>
    <n v="5980"/>
    <n v="29902084"/>
    <n v="4425458"/>
    <n v="132715"/>
    <n v="35654692"/>
    <n v="29304"/>
    <n v="10"/>
    <n v="1.5675634938578643E-2"/>
    <n v="416"/>
    <n v="416"/>
    <x v="2"/>
    <n v="664"/>
    <n v="127"/>
    <n v="3"/>
  </r>
  <r>
    <x v="921"/>
    <x v="0"/>
    <x v="1"/>
    <d v="2018-02-26T00:00:00"/>
    <x v="13"/>
    <n v="25650"/>
    <d v="2023-11-30T00:00:00"/>
    <x v="2"/>
    <n v="114"/>
    <n v="87"/>
    <n v="4"/>
    <x v="871"/>
    <n v="59846"/>
    <n v="100"/>
    <n v="398"/>
    <n v="398254"/>
    <n v="1014078"/>
    <n v="36958"/>
    <n v="1781912"/>
    <n v="1234"/>
    <n v="7"/>
    <n v="1.5374180420529052E-2"/>
    <n v="408"/>
    <n v="286"/>
    <x v="1"/>
    <n v="614"/>
    <n v="130"/>
    <n v="3"/>
  </r>
  <r>
    <x v="922"/>
    <x v="1"/>
    <x v="0"/>
    <d v="2012-02-28T00:00:00"/>
    <x v="7"/>
    <n v="46056"/>
    <d v="2023-11-06T00:00:00"/>
    <x v="2"/>
    <n v="58"/>
    <n v="111"/>
    <n v="11"/>
    <x v="872"/>
    <n v="48043"/>
    <n v="232"/>
    <n v="2548"/>
    <n v="7644609"/>
    <n v="2850079"/>
    <n v="684051"/>
    <n v="1117874"/>
    <n v="5606"/>
    <n v="8"/>
    <n v="2.3777225111161353E-2"/>
    <n v="631"/>
    <n v="505"/>
    <x v="0"/>
    <n v="434"/>
    <n v="193"/>
    <n v="2"/>
  </r>
  <r>
    <x v="923"/>
    <x v="3"/>
    <x v="1"/>
    <d v="2021-02-25T00:00:00"/>
    <x v="11"/>
    <n v="14058"/>
    <d v="2023-11-30T00:00:00"/>
    <x v="0"/>
    <n v="128"/>
    <n v="87"/>
    <n v="4"/>
    <x v="873"/>
    <n v="56096"/>
    <n v="152"/>
    <n v="610"/>
    <n v="609599"/>
    <n v="47683"/>
    <n v="278396"/>
    <n v="1364825"/>
    <n v="1889"/>
    <n v="3"/>
    <n v="9.3827718742934656E-3"/>
    <n v="249"/>
    <n v="75"/>
    <x v="1"/>
    <n v="804"/>
    <n v="83"/>
    <n v="1"/>
  </r>
  <r>
    <x v="924"/>
    <x v="2"/>
    <x v="1"/>
    <d v="2022-02-25T00:00:00"/>
    <x v="15"/>
    <n v="6988"/>
    <d v="2023-12-15T00:00:00"/>
    <x v="2"/>
    <n v="60"/>
    <n v="72"/>
    <n v="0"/>
    <x v="874"/>
    <n v="79469"/>
    <n v="154"/>
    <n v="0"/>
    <n v="0"/>
    <n v="595952"/>
    <n v="242788"/>
    <n v="838741"/>
    <n v="0"/>
    <n v="2"/>
    <n v="9.0436355414876789E-3"/>
    <n v="240"/>
    <n v="48"/>
    <x v="0"/>
    <n v="770"/>
    <n v="91"/>
    <n v="3"/>
  </r>
  <r>
    <x v="925"/>
    <x v="1"/>
    <x v="0"/>
    <d v="2010-02-28T00:00:00"/>
    <x v="2"/>
    <n v="66024"/>
    <d v="2023-12-16T00:00:00"/>
    <x v="2"/>
    <n v="80"/>
    <n v="71"/>
    <n v="47"/>
    <x v="875"/>
    <n v="14100"/>
    <n v="180"/>
    <n v="8478"/>
    <n v="25434355"/>
    <n v="163398"/>
    <n v="491292"/>
    <n v="27559628"/>
    <n v="8478"/>
    <n v="8"/>
    <n v="2.3927952370186148E-2"/>
    <n v="635"/>
    <n v="508"/>
    <x v="0"/>
    <n v="410"/>
    <n v="185"/>
    <n v="2"/>
  </r>
  <r>
    <x v="926"/>
    <x v="4"/>
    <x v="3"/>
    <d v="2010-02-28T00:00:00"/>
    <x v="2"/>
    <n v="51716"/>
    <d v="2024-02-17T00:00:00"/>
    <x v="0"/>
    <n v="82"/>
    <n v="8"/>
    <n v="11"/>
    <x v="876"/>
    <n v="47534"/>
    <n v="131"/>
    <n v="1441"/>
    <n v="4322781"/>
    <n v="666334"/>
    <n v="340762"/>
    <n v="5329877"/>
    <n v="7060"/>
    <n v="4"/>
    <n v="1.6956816640289397E-2"/>
    <n v="450"/>
    <n v="180"/>
    <x v="0"/>
    <n v="614"/>
    <n v="132"/>
    <n v="2"/>
  </r>
  <r>
    <x v="927"/>
    <x v="3"/>
    <x v="2"/>
    <d v="2019-02-26T00:00:00"/>
    <x v="5"/>
    <n v="16525"/>
    <d v="2023-10-25T00:00:00"/>
    <x v="0"/>
    <n v="65"/>
    <n v="123"/>
    <n v="5"/>
    <x v="877"/>
    <n v="35319"/>
    <n v="83"/>
    <n v="415"/>
    <n v="124628"/>
    <n v="350179"/>
    <n v="435294"/>
    <n v="2031752"/>
    <n v="1910"/>
    <n v="3"/>
    <n v="1.5072725902479463E-2"/>
    <n v="400"/>
    <n v="120"/>
    <x v="0"/>
    <n v="663"/>
    <n v="125"/>
    <n v="3"/>
  </r>
  <r>
    <x v="928"/>
    <x v="4"/>
    <x v="1"/>
    <d v="2019-02-26T00:00:00"/>
    <x v="5"/>
    <n v="23190"/>
    <d v="2024-01-24T00:00:00"/>
    <x v="1"/>
    <n v="40"/>
    <n v="32"/>
    <n v="6"/>
    <x v="878"/>
    <n v="38264"/>
    <n v="251"/>
    <n v="1505"/>
    <n v="7525324"/>
    <n v="3212476"/>
    <n v="935564"/>
    <n v="11673364"/>
    <n v="3010"/>
    <n v="7"/>
    <n v="8.365362875876102E-3"/>
    <n v="222"/>
    <n v="155"/>
    <x v="2"/>
    <n v="809"/>
    <n v="66"/>
    <n v="5"/>
  </r>
  <r>
    <x v="929"/>
    <x v="3"/>
    <x v="0"/>
    <d v="2015-02-27T00:00:00"/>
    <x v="17"/>
    <n v="27018"/>
    <d v="2024-01-24T00:00:00"/>
    <x v="2"/>
    <n v="64"/>
    <n v="32"/>
    <n v="9"/>
    <x v="879"/>
    <n v="37470"/>
    <n v="176"/>
    <n v="1583"/>
    <n v="4749205"/>
    <n v="544372"/>
    <n v="382018"/>
    <n v="5675595"/>
    <n v="2057"/>
    <n v="3"/>
    <n v="1.2811817017107544E-2"/>
    <n v="340"/>
    <n v="102"/>
    <x v="0"/>
    <n v="712"/>
    <n v="115"/>
    <n v="4"/>
  </r>
  <r>
    <x v="930"/>
    <x v="1"/>
    <x v="1"/>
    <d v="2007-03-01T00:00:00"/>
    <x v="1"/>
    <n v="52088"/>
    <d v="2024-02-19T00:00:00"/>
    <x v="0"/>
    <n v="16"/>
    <n v="6"/>
    <n v="106"/>
    <x v="880"/>
    <n v="5000"/>
    <n v="281"/>
    <n v="29782"/>
    <n v="148910114"/>
    <n v="1812828"/>
    <n v="451312"/>
    <n v="151174255"/>
    <n v="104237"/>
    <n v="4"/>
    <n v="2.2156907076644812E-2"/>
    <n v="588"/>
    <n v="235"/>
    <x v="2"/>
    <n v="455"/>
    <n v="174"/>
    <n v="5"/>
  </r>
  <r>
    <x v="931"/>
    <x v="1"/>
    <x v="3"/>
    <d v="2005-03-01T00:00:00"/>
    <x v="10"/>
    <n v="79059"/>
    <d v="2023-11-07T00:00:00"/>
    <x v="2"/>
    <n v="69"/>
    <n v="110"/>
    <n v="29"/>
    <x v="881"/>
    <n v="28106"/>
    <n v="254"/>
    <n v="7375"/>
    <n v="22126046"/>
    <n v="2394018"/>
    <n v="68801"/>
    <n v="25208075"/>
    <n v="24338"/>
    <n v="7"/>
    <n v="3.4554224131434171E-2"/>
    <n v="917"/>
    <n v="642"/>
    <x v="0"/>
    <n v="129"/>
    <n v="266"/>
    <n v="5"/>
  </r>
  <r>
    <x v="932"/>
    <x v="1"/>
    <x v="1"/>
    <d v="2008-02-29T00:00:00"/>
    <x v="14"/>
    <n v="57232"/>
    <d v="2024-01-17T00:00:00"/>
    <x v="2"/>
    <n v="26"/>
    <n v="39"/>
    <n v="14"/>
    <x v="882"/>
    <n v="44151"/>
    <n v="244"/>
    <n v="3418"/>
    <n v="1709058"/>
    <n v="3129995"/>
    <n v="581011"/>
    <n v="20801586"/>
    <n v="15723"/>
    <n v="9"/>
    <n v="2.3626497852136559E-2"/>
    <n v="627"/>
    <n v="564"/>
    <x v="2"/>
    <n v="420"/>
    <n v="187"/>
    <n v="4"/>
  </r>
  <r>
    <x v="933"/>
    <x v="4"/>
    <x v="1"/>
    <d v="2016-02-27T00:00:00"/>
    <x v="18"/>
    <n v="29560"/>
    <d v="2024-01-24T00:00:00"/>
    <x v="1"/>
    <n v="59"/>
    <n v="32"/>
    <n v="5"/>
    <x v="883"/>
    <n v="52333"/>
    <n v="142"/>
    <n v="710"/>
    <n v="2128809"/>
    <n v="790727"/>
    <n v="620152"/>
    <n v="3539688"/>
    <n v="2199"/>
    <n v="5"/>
    <n v="1.2472680684301756E-2"/>
    <n v="331"/>
    <n v="165"/>
    <x v="0"/>
    <n v="702"/>
    <n v="99"/>
    <n v="4"/>
  </r>
  <r>
    <x v="934"/>
    <x v="2"/>
    <x v="0"/>
    <d v="2017-02-26T00:00:00"/>
    <x v="6"/>
    <n v="24787"/>
    <d v="2023-10-15T00:00:00"/>
    <x v="2"/>
    <n v="105"/>
    <n v="133"/>
    <n v="6"/>
    <x v="884"/>
    <n v="48258"/>
    <n v="251"/>
    <n v="1504"/>
    <n v="1503607"/>
    <n v="1139028"/>
    <n v="35746"/>
    <n v="3000095"/>
    <n v="1653"/>
    <n v="3"/>
    <n v="1.8953952822367927E-2"/>
    <n v="503"/>
    <n v="151"/>
    <x v="1"/>
    <n v="558"/>
    <n v="151"/>
    <n v="2"/>
  </r>
  <r>
    <x v="935"/>
    <x v="1"/>
    <x v="2"/>
    <d v="2007-03-01T00:00:00"/>
    <x v="1"/>
    <n v="67881"/>
    <d v="2023-11-18T00:00:00"/>
    <x v="1"/>
    <n v="67"/>
    <n v="99"/>
    <n v="135"/>
    <x v="885"/>
    <n v="5000"/>
    <n v="263"/>
    <n v="35479"/>
    <n v="106436081"/>
    <n v="4423124"/>
    <n v="1121639"/>
    <n v="111980844"/>
    <n v="173845"/>
    <n v="9"/>
    <n v="2.9128042806541563E-2"/>
    <n v="773"/>
    <n v="695"/>
    <x v="0"/>
    <n v="302"/>
    <n v="223"/>
    <n v="5"/>
  </r>
  <r>
    <x v="936"/>
    <x v="2"/>
    <x v="2"/>
    <d v="2015-02-27T00:00:00"/>
    <x v="17"/>
    <n v="43740"/>
    <d v="2024-01-08T00:00:00"/>
    <x v="2"/>
    <n v="70"/>
    <n v="48"/>
    <n v="11"/>
    <x v="886"/>
    <n v="36749"/>
    <n v="276"/>
    <n v="3035"/>
    <n v="9105875"/>
    <n v="2919393"/>
    <n v="1074365"/>
    <n v="13099633"/>
    <n v="14265"/>
    <n v="8"/>
    <n v="1.5261134976260457E-2"/>
    <n v="405"/>
    <n v="324"/>
    <x v="0"/>
    <n v="630"/>
    <n v="141"/>
    <n v="3"/>
  </r>
  <r>
    <x v="937"/>
    <x v="3"/>
    <x v="3"/>
    <d v="2006-03-01T00:00:00"/>
    <x v="3"/>
    <n v="84870"/>
    <d v="2023-12-12T00:00:00"/>
    <x v="2"/>
    <n v="72"/>
    <n v="75"/>
    <n v="29"/>
    <x v="887"/>
    <n v="28429"/>
    <n v="113"/>
    <n v="3270"/>
    <n v="9810173"/>
    <n v="930075"/>
    <n v="581462"/>
    <n v="11321709"/>
    <n v="7194"/>
    <n v="6"/>
    <n v="2.8788906473735776E-2"/>
    <n v="764"/>
    <n v="458"/>
    <x v="0"/>
    <n v="301"/>
    <n v="222"/>
    <n v="5"/>
  </r>
  <r>
    <x v="938"/>
    <x v="0"/>
    <x v="0"/>
    <d v="2021-02-25T00:00:00"/>
    <x v="11"/>
    <n v="13644"/>
    <d v="2024-02-14T00:00:00"/>
    <x v="1"/>
    <n v="55"/>
    <n v="11"/>
    <n v="2"/>
    <x v="888"/>
    <n v="73629"/>
    <n v="205"/>
    <n v="410"/>
    <n v="1230303"/>
    <n v="337336"/>
    <n v="83486"/>
    <n v="1651125"/>
    <n v="1886"/>
    <n v="1"/>
    <n v="4.2203632526942496E-3"/>
    <n v="112"/>
    <n v="11"/>
    <x v="0"/>
    <n v="907"/>
    <n v="39"/>
    <n v="2"/>
  </r>
  <r>
    <x v="939"/>
    <x v="2"/>
    <x v="1"/>
    <d v="2005-03-01T00:00:00"/>
    <x v="10"/>
    <n v="68628"/>
    <d v="2024-02-17T00:00:00"/>
    <x v="2"/>
    <n v="50"/>
    <n v="8"/>
    <n v="39"/>
    <x v="889"/>
    <n v="17309"/>
    <n v="282"/>
    <n v="11013"/>
    <n v="33038186"/>
    <n v="4231625"/>
    <n v="1033327"/>
    <n v="38303138"/>
    <n v="16519"/>
    <n v="10"/>
    <n v="2.4267088702991935E-2"/>
    <n v="644"/>
    <n v="644"/>
    <x v="0"/>
    <n v="415"/>
    <n v="191"/>
    <n v="2"/>
  </r>
  <r>
    <x v="940"/>
    <x v="3"/>
    <x v="1"/>
    <d v="2014-02-27T00:00:00"/>
    <x v="12"/>
    <n v="38620"/>
    <d v="2023-12-23T00:00:00"/>
    <x v="0"/>
    <n v="85"/>
    <n v="64"/>
    <n v="17"/>
    <x v="890"/>
    <n v="24434"/>
    <n v="240"/>
    <n v="4075"/>
    <n v="12224139"/>
    <n v="2792009"/>
    <n v="619411"/>
    <n v="15635559"/>
    <n v="19151"/>
    <n v="6"/>
    <n v="1.8351043786268745E-2"/>
    <n v="487"/>
    <n v="292"/>
    <x v="0"/>
    <n v="546"/>
    <n v="146"/>
    <n v="1"/>
  </r>
  <r>
    <x v="941"/>
    <x v="0"/>
    <x v="1"/>
    <d v="2016-02-27T00:00:00"/>
    <x v="18"/>
    <n v="38832"/>
    <d v="2024-01-29T00:00:00"/>
    <x v="0"/>
    <n v="57"/>
    <n v="27"/>
    <n v="8"/>
    <x v="891"/>
    <n v="45651"/>
    <n v="162"/>
    <n v="1294"/>
    <n v="3882179"/>
    <n v="438344"/>
    <n v="29651"/>
    <n v="4617033"/>
    <n v="4917"/>
    <n v="2"/>
    <n v="1.3414726053206722E-2"/>
    <n v="356"/>
    <n v="71"/>
    <x v="0"/>
    <n v="652"/>
    <n v="129"/>
    <n v="5"/>
  </r>
  <r>
    <x v="942"/>
    <x v="2"/>
    <x v="0"/>
    <d v="2020-02-26T00:00:00"/>
    <x v="8"/>
    <n v="14600"/>
    <d v="2024-02-14T00:00:00"/>
    <x v="2"/>
    <n v="24"/>
    <n v="11"/>
    <n v="2"/>
    <x v="892"/>
    <n v="50756"/>
    <n v="63"/>
    <n v="125"/>
    <n v="625317"/>
    <n v="63604"/>
    <n v="79264"/>
    <n v="768185"/>
    <n v="500"/>
    <n v="1"/>
    <n v="7.1595448036777453E-3"/>
    <n v="190"/>
    <n v="19"/>
    <x v="2"/>
    <n v="801"/>
    <n v="86"/>
    <n v="4"/>
  </r>
  <r>
    <x v="943"/>
    <x v="2"/>
    <x v="3"/>
    <d v="2013-02-27T00:00:00"/>
    <x v="16"/>
    <n v="45331"/>
    <d v="2024-01-04T00:00:00"/>
    <x v="1"/>
    <n v="42"/>
    <n v="52"/>
    <n v="12"/>
    <x v="893"/>
    <n v="42954"/>
    <n v="159"/>
    <n v="1906"/>
    <n v="9531149"/>
    <n v="1711031"/>
    <n v="695464"/>
    <n v="11937644"/>
    <n v="4003"/>
    <n v="8"/>
    <n v="1.7295952973095184E-2"/>
    <n v="459"/>
    <n v="367"/>
    <x v="2"/>
    <n v="597"/>
    <n v="148"/>
    <n v="5"/>
  </r>
  <r>
    <x v="944"/>
    <x v="4"/>
    <x v="0"/>
    <d v="2022-02-25T00:00:00"/>
    <x v="15"/>
    <n v="8880"/>
    <d v="2024-01-16T00:00:00"/>
    <x v="1"/>
    <n v="148"/>
    <n v="40"/>
    <n v="1"/>
    <x v="894"/>
    <n v="69270"/>
    <n v="143"/>
    <n v="143"/>
    <n v="142851"/>
    <n v="1245103"/>
    <n v="876284"/>
    <n v="2264238"/>
    <n v="614"/>
    <n v="7"/>
    <n v="6.518953952822368E-3"/>
    <n v="173"/>
    <n v="121"/>
    <x v="1"/>
    <n v="828"/>
    <n v="64"/>
    <n v="2"/>
  </r>
  <r>
    <x v="945"/>
    <x v="4"/>
    <x v="1"/>
    <d v="2014-02-27T00:00:00"/>
    <x v="12"/>
    <n v="49090"/>
    <d v="2024-02-18T00:00:00"/>
    <x v="0"/>
    <n v="81"/>
    <n v="7"/>
    <n v="16"/>
    <x v="895"/>
    <n v="32198"/>
    <n v="136"/>
    <n v="2172"/>
    <n v="6515601"/>
    <n v="2243133"/>
    <n v="1060265"/>
    <n v="9818999"/>
    <n v="6298"/>
    <n v="9"/>
    <n v="1.2359635240033161E-2"/>
    <n v="328"/>
    <n v="295"/>
    <x v="0"/>
    <n v="715"/>
    <n v="103"/>
    <n v="4"/>
  </r>
  <r>
    <x v="946"/>
    <x v="0"/>
    <x v="2"/>
    <d v="2012-02-28T00:00:00"/>
    <x v="7"/>
    <n v="57036"/>
    <d v="2024-01-12T00:00:00"/>
    <x v="1"/>
    <n v="79"/>
    <n v="44"/>
    <n v="35"/>
    <x v="304"/>
    <n v="16775"/>
    <n v="166"/>
    <n v="5805"/>
    <n v="17413527"/>
    <n v="367695"/>
    <n v="258347"/>
    <n v="18039569"/>
    <n v="14511"/>
    <n v="2"/>
    <n v="2.1478634411033235E-2"/>
    <n v="570"/>
    <n v="114"/>
    <x v="0"/>
    <n v="424"/>
    <n v="200"/>
    <n v="2"/>
  </r>
  <r>
    <x v="947"/>
    <x v="1"/>
    <x v="3"/>
    <d v="2009-02-28T00:00:00"/>
    <x v="0"/>
    <n v="70935"/>
    <d v="2024-01-17T00:00:00"/>
    <x v="2"/>
    <n v="45"/>
    <n v="39"/>
    <n v="15"/>
    <x v="896"/>
    <n v="47682"/>
    <n v="163"/>
    <n v="2440"/>
    <n v="7318751"/>
    <n v="2725223"/>
    <n v="1286841"/>
    <n v="11330815"/>
    <n v="11710"/>
    <n v="10"/>
    <n v="2.219458889140101E-2"/>
    <n v="589"/>
    <n v="589"/>
    <x v="0"/>
    <n v="459"/>
    <n v="169"/>
    <n v="3"/>
  </r>
  <r>
    <x v="948"/>
    <x v="4"/>
    <x v="3"/>
    <d v="2005-03-01T00:00:00"/>
    <x v="10"/>
    <n v="58159"/>
    <d v="2023-12-24T00:00:00"/>
    <x v="2"/>
    <n v="17"/>
    <n v="63"/>
    <n v="66"/>
    <x v="897"/>
    <n v="8950"/>
    <n v="160"/>
    <n v="10547"/>
    <n v="52734891"/>
    <n v="2025469"/>
    <n v="695684"/>
    <n v="55456045"/>
    <n v="41133"/>
    <n v="8"/>
    <n v="3.0446906323008515E-2"/>
    <n v="808"/>
    <n v="646"/>
    <x v="2"/>
    <n v="233"/>
    <n v="249"/>
    <n v="2"/>
  </r>
  <r>
    <x v="949"/>
    <x v="1"/>
    <x v="0"/>
    <d v="2023-02-25T00:00:00"/>
    <x v="9"/>
    <n v="3952"/>
    <d v="2024-01-30T00:00:00"/>
    <x v="2"/>
    <n v="55"/>
    <n v="26"/>
    <n v="1"/>
    <x v="898"/>
    <n v="50857"/>
    <n v="37"/>
    <n v="37"/>
    <n v="10971"/>
    <n v="581637"/>
    <n v="750735"/>
    <n v="1442082"/>
    <n v="95"/>
    <n v="8"/>
    <n v="2.52468158866531E-3"/>
    <n v="67"/>
    <n v="54"/>
    <x v="0"/>
    <n v="956"/>
    <n v="34"/>
    <n v="5"/>
  </r>
  <r>
    <x v="950"/>
    <x v="4"/>
    <x v="3"/>
    <d v="2019-02-26T00:00:00"/>
    <x v="5"/>
    <n v="21070"/>
    <d v="2024-02-09T00:00:00"/>
    <x v="1"/>
    <n v="30"/>
    <n v="16"/>
    <n v="5"/>
    <x v="899"/>
    <n v="62967"/>
    <n v="167"/>
    <n v="836"/>
    <n v="4180215"/>
    <n v="56073"/>
    <n v="208287"/>
    <n v="4949232"/>
    <n v="1170"/>
    <n v="2"/>
    <n v="6.7827266561157583E-3"/>
    <n v="180"/>
    <n v="36"/>
    <x v="2"/>
    <n v="851"/>
    <n v="54"/>
    <n v="5"/>
  </r>
  <r>
    <x v="951"/>
    <x v="2"/>
    <x v="3"/>
    <d v="2010-02-28T00:00:00"/>
    <x v="2"/>
    <n v="53886"/>
    <d v="2024-02-09T00:00:00"/>
    <x v="1"/>
    <n v="27"/>
    <n v="16"/>
    <n v="107"/>
    <x v="900"/>
    <n v="5119"/>
    <n v="293"/>
    <n v="31298"/>
    <n v="156488375"/>
    <n v="4077418"/>
    <n v="520896"/>
    <n v="161086689"/>
    <n v="122060"/>
    <n v="7"/>
    <n v="1.5788680382847239E-2"/>
    <n v="419"/>
    <n v="293"/>
    <x v="2"/>
    <n v="678"/>
    <n v="104"/>
    <n v="3"/>
  </r>
  <r>
    <x v="952"/>
    <x v="3"/>
    <x v="1"/>
    <d v="2012-02-28T00:00:00"/>
    <x v="7"/>
    <n v="41304"/>
    <d v="2023-12-26T00:00:00"/>
    <x v="0"/>
    <n v="50"/>
    <n v="61"/>
    <n v="37"/>
    <x v="901"/>
    <n v="11171"/>
    <n v="295"/>
    <n v="10920"/>
    <n v="32759332"/>
    <n v="1516104"/>
    <n v="295362"/>
    <n v="34570798"/>
    <n v="52414"/>
    <n v="3"/>
    <n v="1.8878589192855528E-2"/>
    <n v="501"/>
    <n v="150"/>
    <x v="0"/>
    <n v="567"/>
    <n v="149"/>
    <n v="5"/>
  </r>
  <r>
    <x v="953"/>
    <x v="1"/>
    <x v="3"/>
    <d v="2015-02-27T00:00:00"/>
    <x v="17"/>
    <n v="44937"/>
    <d v="2024-01-10T00:00:00"/>
    <x v="1"/>
    <n v="72"/>
    <n v="46"/>
    <n v="9"/>
    <x v="902"/>
    <n v="55182"/>
    <n v="171"/>
    <n v="1535"/>
    <n v="4604419"/>
    <n v="1334413"/>
    <n v="551825"/>
    <n v="6490657"/>
    <n v="5064"/>
    <n v="4"/>
    <n v="1.4808953199186074E-2"/>
    <n v="393"/>
    <n v="157"/>
    <x v="0"/>
    <n v="647"/>
    <n v="133"/>
    <n v="5"/>
  </r>
  <r>
    <x v="954"/>
    <x v="4"/>
    <x v="3"/>
    <d v="2023-02-25T00:00:00"/>
    <x v="9"/>
    <n v="4867"/>
    <d v="2023-12-06T00:00:00"/>
    <x v="0"/>
    <n v="54"/>
    <n v="81"/>
    <n v="1"/>
    <x v="903"/>
    <n v="46956"/>
    <n v="66"/>
    <n v="66"/>
    <n v="199069"/>
    <n v="917047"/>
    <n v="623238"/>
    <n v="1739354"/>
    <n v="212"/>
    <n v="7"/>
    <n v="1.009872635466124E-2"/>
    <n v="268"/>
    <n v="188"/>
    <x v="0"/>
    <n v="713"/>
    <n v="97"/>
    <n v="4"/>
  </r>
  <r>
    <x v="955"/>
    <x v="3"/>
    <x v="0"/>
    <d v="2018-02-26T00:00:00"/>
    <x v="13"/>
    <n v="23292"/>
    <d v="2024-01-28T00:00:00"/>
    <x v="0"/>
    <n v="30"/>
    <n v="28"/>
    <n v="5"/>
    <x v="904"/>
    <n v="39345"/>
    <n v="114"/>
    <n v="569"/>
    <n v="2846636"/>
    <n v="95407"/>
    <n v="299012"/>
    <n v="4099718"/>
    <n v="1138"/>
    <n v="5"/>
    <n v="9.3827718742934656E-3"/>
    <n v="249"/>
    <n v="124"/>
    <x v="2"/>
    <n v="782"/>
    <n v="79"/>
    <n v="5"/>
  </r>
  <r>
    <x v="956"/>
    <x v="4"/>
    <x v="2"/>
    <d v="2022-02-25T00:00:00"/>
    <x v="15"/>
    <n v="7398"/>
    <d v="2024-01-12T00:00:00"/>
    <x v="0"/>
    <n v="83"/>
    <n v="44"/>
    <n v="0"/>
    <x v="905"/>
    <n v="76567"/>
    <n v="98"/>
    <n v="0"/>
    <n v="0"/>
    <n v="663815"/>
    <n v="60461"/>
    <n v="1268425"/>
    <n v="0"/>
    <n v="6"/>
    <n v="6.1044539905041823E-3"/>
    <n v="162"/>
    <n v="97"/>
    <x v="0"/>
    <n v="853"/>
    <n v="59"/>
    <n v="1"/>
  </r>
  <r>
    <x v="957"/>
    <x v="3"/>
    <x v="0"/>
    <d v="2007-03-01T00:00:00"/>
    <x v="1"/>
    <n v="53992"/>
    <d v="2023-11-17T00:00:00"/>
    <x v="1"/>
    <n v="51"/>
    <n v="100"/>
    <n v="108"/>
    <x v="906"/>
    <n v="5000"/>
    <n v="310"/>
    <n v="33454"/>
    <n v="100360867"/>
    <n v="175322"/>
    <n v="349667"/>
    <n v="102463754"/>
    <n v="53525"/>
    <n v="3"/>
    <n v="2.9843997286909337E-2"/>
    <n v="792"/>
    <n v="238"/>
    <x v="0"/>
    <n v="272"/>
    <n v="238"/>
    <n v="3"/>
  </r>
  <r>
    <x v="958"/>
    <x v="1"/>
    <x v="3"/>
    <d v="2023-02-25T00:00:00"/>
    <x v="9"/>
    <n v="3309"/>
    <d v="2023-12-20T00:00:00"/>
    <x v="2"/>
    <n v="30"/>
    <n v="67"/>
    <n v="1"/>
    <x v="907"/>
    <n v="60212"/>
    <n v="68"/>
    <n v="68"/>
    <n v="340753"/>
    <n v="615007"/>
    <n v="710072"/>
    <n v="1665832"/>
    <n v="252"/>
    <n v="6"/>
    <n v="7.5740447659959301E-3"/>
    <n v="201"/>
    <n v="121"/>
    <x v="2"/>
    <n v="802"/>
    <n v="86"/>
    <n v="3"/>
  </r>
  <r>
    <x v="959"/>
    <x v="3"/>
    <x v="2"/>
    <d v="2016-02-27T00:00:00"/>
    <x v="18"/>
    <n v="26216"/>
    <d v="2024-02-15T00:00:00"/>
    <x v="0"/>
    <n v="73"/>
    <n v="10"/>
    <n v="9"/>
    <x v="908"/>
    <n v="30654"/>
    <n v="151"/>
    <n v="1361"/>
    <n v="408326"/>
    <n v="692577"/>
    <n v="22510"/>
    <n v="5000937"/>
    <n v="5036"/>
    <n v="3"/>
    <n v="1.0626271761248021E-2"/>
    <n v="282"/>
    <n v="84"/>
    <x v="0"/>
    <n v="747"/>
    <n v="81"/>
    <n v="4"/>
  </r>
  <r>
    <x v="960"/>
    <x v="4"/>
    <x v="2"/>
    <d v="2023-02-25T00:00:00"/>
    <x v="9"/>
    <n v="3807"/>
    <d v="2024-02-05T00:00:00"/>
    <x v="2"/>
    <n v="64"/>
    <n v="20"/>
    <n v="0"/>
    <x v="516"/>
    <n v="58399"/>
    <n v="117"/>
    <n v="0"/>
    <n v="0"/>
    <n v="1500897"/>
    <n v="703603"/>
    <n v="2204499"/>
    <n v="0"/>
    <n v="10"/>
    <n v="4.8232722887934284E-3"/>
    <n v="128"/>
    <n v="128"/>
    <x v="0"/>
    <n v="845"/>
    <n v="73"/>
    <n v="4"/>
  </r>
  <r>
    <x v="961"/>
    <x v="3"/>
    <x v="3"/>
    <d v="2011-02-28T00:00:00"/>
    <x v="4"/>
    <n v="58019"/>
    <d v="2023-09-20T00:00:00"/>
    <x v="0"/>
    <n v="172"/>
    <n v="158"/>
    <n v="19"/>
    <x v="869"/>
    <n v="29320"/>
    <n v="172"/>
    <n v="3264"/>
    <n v="3264174"/>
    <n v="1702636"/>
    <n v="317557"/>
    <n v="5284367"/>
    <n v="14035"/>
    <n v="6"/>
    <n v="2.8072951993368001E-2"/>
    <n v="745"/>
    <n v="447"/>
    <x v="1"/>
    <n v="347"/>
    <n v="206"/>
    <n v="4"/>
  </r>
  <r>
    <x v="962"/>
    <x v="3"/>
    <x v="1"/>
    <d v="2018-02-26T00:00:00"/>
    <x v="13"/>
    <n v="25086"/>
    <d v="2023-11-27T00:00:00"/>
    <x v="2"/>
    <n v="64"/>
    <n v="90"/>
    <n v="5"/>
    <x v="909"/>
    <n v="63559"/>
    <n v="222"/>
    <n v="1109"/>
    <n v="3326552"/>
    <n v="1484808"/>
    <n v="435553"/>
    <n v="5246912"/>
    <n v="5100"/>
    <n v="4"/>
    <n v="1.4432135051624086E-2"/>
    <n v="383"/>
    <n v="153"/>
    <x v="0"/>
    <n v="662"/>
    <n v="119"/>
    <n v="5"/>
  </r>
  <r>
    <x v="963"/>
    <x v="0"/>
    <x v="0"/>
    <d v="2010-02-28T00:00:00"/>
    <x v="2"/>
    <n v="44814"/>
    <d v="2023-12-12T00:00:00"/>
    <x v="0"/>
    <n v="74"/>
    <n v="75"/>
    <n v="16"/>
    <x v="668"/>
    <n v="28786"/>
    <n v="175"/>
    <n v="2799"/>
    <n v="8396488"/>
    <n v="2007454"/>
    <n v="800083"/>
    <n v="11204025"/>
    <n v="7836"/>
    <n v="6"/>
    <n v="2.3852588740673752E-2"/>
    <n v="633"/>
    <n v="380"/>
    <x v="0"/>
    <n v="419"/>
    <n v="195"/>
    <n v="5"/>
  </r>
  <r>
    <x v="964"/>
    <x v="0"/>
    <x v="1"/>
    <d v="2005-03-01T00:00:00"/>
    <x v="10"/>
    <n v="82346"/>
    <d v="2023-11-05T00:00:00"/>
    <x v="2"/>
    <n v="154"/>
    <n v="112"/>
    <n v="164"/>
    <x v="910"/>
    <n v="5000"/>
    <n v="253"/>
    <n v="41556"/>
    <n v="41556474"/>
    <n v="1841915"/>
    <n v="653675"/>
    <n v="44052064"/>
    <n v="124669"/>
    <n v="7"/>
    <n v="3.2255633431306052E-2"/>
    <n v="856"/>
    <n v="599"/>
    <x v="1"/>
    <n v="236"/>
    <n v="245"/>
    <n v="5"/>
  </r>
  <r>
    <x v="965"/>
    <x v="1"/>
    <x v="3"/>
    <d v="2009-02-28T00:00:00"/>
    <x v="0"/>
    <n v="59220"/>
    <d v="2023-12-09T00:00:00"/>
    <x v="0"/>
    <n v="165"/>
    <n v="78"/>
    <n v="49"/>
    <x v="911"/>
    <n v="12468"/>
    <n v="229"/>
    <n v="11202"/>
    <n v="1120204"/>
    <n v="2129024"/>
    <n v="585748"/>
    <n v="13916812"/>
    <n v="33606"/>
    <n v="5"/>
    <n v="2.4719270480066322E-2"/>
    <n v="656"/>
    <n v="328"/>
    <x v="1"/>
    <n v="411"/>
    <n v="194"/>
    <n v="5"/>
  </r>
  <r>
    <x v="966"/>
    <x v="0"/>
    <x v="0"/>
    <d v="2017-02-26T00:00:00"/>
    <x v="6"/>
    <n v="21770"/>
    <d v="2023-12-23T00:00:00"/>
    <x v="0"/>
    <n v="52"/>
    <n v="64"/>
    <n v="5"/>
    <x v="912"/>
    <n v="43014"/>
    <n v="208"/>
    <n v="1040"/>
    <n v="3119587"/>
    <n v="2199447"/>
    <n v="732238"/>
    <n v="6051272"/>
    <n v="2183"/>
    <n v="7"/>
    <n v="1.3942271459793504E-2"/>
    <n v="370"/>
    <n v="259"/>
    <x v="0"/>
    <n v="666"/>
    <n v="119"/>
    <n v="5"/>
  </r>
  <r>
    <x v="967"/>
    <x v="3"/>
    <x v="1"/>
    <d v="2013-02-27T00:00:00"/>
    <x v="16"/>
    <n v="46772"/>
    <d v="2024-02-24T00:00:00"/>
    <x v="2"/>
    <n v="22"/>
    <n v="1"/>
    <n v="14"/>
    <x v="913"/>
    <n v="37249"/>
    <n v="163"/>
    <n v="2278"/>
    <n v="11388886"/>
    <n v="1149755"/>
    <n v="330744"/>
    <n v="12869385"/>
    <n v="9794"/>
    <n v="6"/>
    <n v="1.4394453236867888E-2"/>
    <n v="382"/>
    <n v="229"/>
    <x v="2"/>
    <n v="640"/>
    <n v="129"/>
    <n v="5"/>
  </r>
  <r>
    <x v="968"/>
    <x v="0"/>
    <x v="3"/>
    <d v="2011-02-28T00:00:00"/>
    <x v="4"/>
    <n v="39195"/>
    <d v="2023-12-25T00:00:00"/>
    <x v="2"/>
    <n v="80"/>
    <n v="62"/>
    <n v="13"/>
    <x v="914"/>
    <n v="34502"/>
    <n v="196"/>
    <n v="2546"/>
    <n v="7639026"/>
    <n v="1147257"/>
    <n v="742191"/>
    <n v="9528474"/>
    <n v="6111"/>
    <n v="5"/>
    <n v="2.0951089004446453E-2"/>
    <n v="556"/>
    <n v="278"/>
    <x v="0"/>
    <n v="502"/>
    <n v="156"/>
    <n v="1"/>
  </r>
  <r>
    <x v="969"/>
    <x v="0"/>
    <x v="1"/>
    <d v="2023-02-25T00:00:00"/>
    <x v="9"/>
    <n v="4047"/>
    <d v="2023-11-04T00:00:00"/>
    <x v="2"/>
    <n v="55"/>
    <n v="113"/>
    <n v="0"/>
    <x v="915"/>
    <n v="92358"/>
    <n v="85"/>
    <n v="0"/>
    <n v="0"/>
    <n v="93412"/>
    <n v="138119"/>
    <n v="231531"/>
    <n v="0"/>
    <n v="1"/>
    <n v="8.7421810234380882E-3"/>
    <n v="232"/>
    <n v="23"/>
    <x v="0"/>
    <n v="826"/>
    <n v="76"/>
    <n v="2"/>
  </r>
  <r>
    <x v="970"/>
    <x v="0"/>
    <x v="1"/>
    <d v="2014-02-27T00:00:00"/>
    <x v="12"/>
    <n v="37460"/>
    <d v="2023-12-26T00:00:00"/>
    <x v="2"/>
    <n v="19"/>
    <n v="61"/>
    <n v="20"/>
    <x v="916"/>
    <n v="18358"/>
    <n v="82"/>
    <n v="1644"/>
    <n v="8220245"/>
    <n v="963638"/>
    <n v="1074163"/>
    <n v="10258046"/>
    <n v="1972"/>
    <n v="9"/>
    <n v="1.6090134900896828E-2"/>
    <n v="427"/>
    <n v="385"/>
    <x v="2"/>
    <n v="640"/>
    <n v="137"/>
    <n v="3"/>
  </r>
  <r>
    <x v="971"/>
    <x v="4"/>
    <x v="0"/>
    <d v="2017-02-26T00:00:00"/>
    <x v="6"/>
    <n v="32207"/>
    <d v="2024-01-13T00:00:00"/>
    <x v="2"/>
    <n v="64"/>
    <n v="43"/>
    <n v="9"/>
    <x v="917"/>
    <n v="45125"/>
    <n v="226"/>
    <n v="2031"/>
    <n v="6093617"/>
    <n v="1660812"/>
    <n v="621931"/>
    <n v="837636"/>
    <n v="5078"/>
    <n v="5"/>
    <n v="1.1756726203933981E-2"/>
    <n v="312"/>
    <n v="156"/>
    <x v="0"/>
    <n v="726"/>
    <n v="109"/>
    <n v="3"/>
  </r>
  <r>
    <x v="972"/>
    <x v="4"/>
    <x v="2"/>
    <d v="2022-02-25T00:00:00"/>
    <x v="15"/>
    <n v="7536"/>
    <d v="2023-11-29T00:00:00"/>
    <x v="1"/>
    <n v="96"/>
    <n v="88"/>
    <n v="1"/>
    <x v="918"/>
    <n v="51465"/>
    <n v="61"/>
    <n v="61"/>
    <n v="60956"/>
    <n v="65668"/>
    <n v="118231"/>
    <n v="244855"/>
    <n v="115"/>
    <n v="1"/>
    <n v="1.0174089984173637E-2"/>
    <n v="270"/>
    <n v="27"/>
    <x v="1"/>
    <n v="746"/>
    <n v="94"/>
    <n v="4"/>
  </r>
  <r>
    <x v="973"/>
    <x v="0"/>
    <x v="3"/>
    <d v="2006-03-01T00:00:00"/>
    <x v="3"/>
    <n v="54270"/>
    <d v="2024-01-31T00:00:00"/>
    <x v="0"/>
    <n v="130"/>
    <n v="25"/>
    <n v="109"/>
    <x v="919"/>
    <n v="5000"/>
    <n v="157"/>
    <n v="17062"/>
    <n v="17061548"/>
    <n v="998882"/>
    <n v="337096"/>
    <n v="18397526"/>
    <n v="54596"/>
    <n v="4"/>
    <n v="2.4719270480066322E-2"/>
    <n v="656"/>
    <n v="262"/>
    <x v="1"/>
    <n v="398"/>
    <n v="189"/>
    <n v="4"/>
  </r>
  <r>
    <x v="974"/>
    <x v="4"/>
    <x v="3"/>
    <d v="2009-02-28T00:00:00"/>
    <x v="0"/>
    <n v="50190"/>
    <d v="2023-12-23T00:00:00"/>
    <x v="2"/>
    <n v="49"/>
    <n v="64"/>
    <n v="59"/>
    <x v="920"/>
    <n v="8792"/>
    <n v="274"/>
    <n v="16146"/>
    <n v="48438241"/>
    <n v="3086956"/>
    <n v="974646"/>
    <n v="52499843"/>
    <n v="24219"/>
    <n v="10"/>
    <n v="2.4003315999698547E-2"/>
    <n v="637"/>
    <n v="637"/>
    <x v="0"/>
    <n v="420"/>
    <n v="192"/>
    <n v="3"/>
  </r>
  <r>
    <x v="975"/>
    <x v="4"/>
    <x v="3"/>
    <d v="2022-02-25T00:00:00"/>
    <x v="15"/>
    <n v="9488"/>
    <d v="2023-12-01T00:00:00"/>
    <x v="1"/>
    <n v="28"/>
    <n v="86"/>
    <n v="3"/>
    <x v="921"/>
    <n v="47021"/>
    <n v="220"/>
    <n v="660"/>
    <n v="3301582"/>
    <n v="2589169"/>
    <n v="908411"/>
    <n v="6799162"/>
    <n v="1320"/>
    <n v="10"/>
    <n v="1.013640816941744E-2"/>
    <n v="269"/>
    <n v="269"/>
    <x v="2"/>
    <n v="745"/>
    <n v="89"/>
    <n v="5"/>
  </r>
  <r>
    <x v="976"/>
    <x v="0"/>
    <x v="3"/>
    <d v="2010-02-28T00:00:00"/>
    <x v="2"/>
    <n v="63462"/>
    <d v="2023-09-16T00:00:00"/>
    <x v="0"/>
    <n v="141"/>
    <n v="162"/>
    <n v="21"/>
    <x v="922"/>
    <n v="32469"/>
    <n v="307"/>
    <n v="6440"/>
    <n v="6440081"/>
    <n v="681014"/>
    <n v="105497"/>
    <n v="7226592"/>
    <n v="26404"/>
    <n v="2"/>
    <n v="2.9542542768859748E-2"/>
    <n v="784"/>
    <n v="157"/>
    <x v="1"/>
    <n v="313"/>
    <n v="230"/>
    <n v="3"/>
  </r>
  <r>
    <x v="977"/>
    <x v="4"/>
    <x v="3"/>
    <d v="2010-02-28T00:00:00"/>
    <x v="2"/>
    <n v="69916"/>
    <d v="2023-10-03T00:00:00"/>
    <x v="0"/>
    <n v="88"/>
    <n v="145"/>
    <n v="24"/>
    <x v="855"/>
    <n v="30480"/>
    <n v="310"/>
    <n v="7437"/>
    <n v="22311432"/>
    <n v="3003312"/>
    <n v="306826"/>
    <n v="2562157"/>
    <n v="11155"/>
    <n v="5"/>
    <n v="2.9542542768859748E-2"/>
    <n v="784"/>
    <n v="392"/>
    <x v="0"/>
    <n v="285"/>
    <n v="239"/>
    <n v="4"/>
  </r>
  <r>
    <x v="978"/>
    <x v="3"/>
    <x v="2"/>
    <d v="2014-02-27T00:00:00"/>
    <x v="12"/>
    <n v="37640"/>
    <d v="2024-01-15T00:00:00"/>
    <x v="2"/>
    <n v="165"/>
    <n v="41"/>
    <n v="7"/>
    <x v="923"/>
    <n v="53258"/>
    <n v="220"/>
    <n v="1539"/>
    <n v="1539367"/>
    <n v="1980444"/>
    <n v="780288"/>
    <n v="4300099"/>
    <n v="4310"/>
    <n v="8"/>
    <n v="1.8011907453462959E-2"/>
    <n v="478"/>
    <n v="383"/>
    <x v="1"/>
    <n v="521"/>
    <n v="157"/>
    <n v="5"/>
  </r>
  <r>
    <x v="979"/>
    <x v="1"/>
    <x v="2"/>
    <d v="2020-02-26T00:00:00"/>
    <x v="8"/>
    <n v="14376"/>
    <d v="2023-10-27T00:00:00"/>
    <x v="2"/>
    <n v="82"/>
    <n v="121"/>
    <n v="4"/>
    <x v="924"/>
    <n v="55693"/>
    <n v="249"/>
    <n v="997"/>
    <n v="2991959"/>
    <n v="2250651"/>
    <n v="716589"/>
    <n v="5959198"/>
    <n v="4487"/>
    <n v="7"/>
    <n v="1.6655362122239808E-2"/>
    <n v="442"/>
    <n v="309"/>
    <x v="0"/>
    <n v="566"/>
    <n v="144"/>
    <n v="2"/>
  </r>
  <r>
    <x v="980"/>
    <x v="3"/>
    <x v="0"/>
    <d v="2005-03-01T00:00:00"/>
    <x v="10"/>
    <n v="88730"/>
    <d v="2023-12-21T00:00:00"/>
    <x v="2"/>
    <n v="85"/>
    <n v="66"/>
    <n v="93"/>
    <x v="429"/>
    <n v="9734"/>
    <n v="330"/>
    <n v="30728"/>
    <n v="92185426"/>
    <n v="3750025"/>
    <n v="637759"/>
    <n v="9657321"/>
    <n v="138278"/>
    <n v="6"/>
    <n v="2.860049739995478E-2"/>
    <n v="759"/>
    <n v="455"/>
    <x v="0"/>
    <n v="321"/>
    <n v="228"/>
    <n v="5"/>
  </r>
  <r>
    <x v="981"/>
    <x v="0"/>
    <x v="3"/>
    <d v="2017-02-26T00:00:00"/>
    <x v="6"/>
    <n v="28014"/>
    <d v="2023-09-14T00:00:00"/>
    <x v="1"/>
    <n v="148"/>
    <n v="164"/>
    <n v="10"/>
    <x v="925"/>
    <n v="26508"/>
    <n v="94"/>
    <n v="941"/>
    <n v="941057"/>
    <n v="1638204"/>
    <n v="71258"/>
    <n v="3291841"/>
    <n v="3293"/>
    <n v="9"/>
    <n v="2.2948225186524982E-2"/>
    <n v="609"/>
    <n v="548"/>
    <x v="1"/>
    <n v="433"/>
    <n v="178"/>
    <n v="1"/>
  </r>
  <r>
    <x v="982"/>
    <x v="1"/>
    <x v="3"/>
    <d v="2008-02-29T00:00:00"/>
    <x v="14"/>
    <n v="78864"/>
    <d v="2024-02-15T00:00:00"/>
    <x v="0"/>
    <n v="125"/>
    <n v="10"/>
    <n v="17"/>
    <x v="926"/>
    <n v="46050"/>
    <n v="101"/>
    <n v="1722"/>
    <n v="1722222"/>
    <n v="576662"/>
    <n v="410035"/>
    <n v="2708919"/>
    <n v="4994"/>
    <n v="4"/>
    <n v="2.0235134524078678E-2"/>
    <n v="537"/>
    <n v="215"/>
    <x v="1"/>
    <n v="522"/>
    <n v="162"/>
    <n v="5"/>
  </r>
  <r>
    <x v="983"/>
    <x v="4"/>
    <x v="1"/>
    <d v="2016-02-27T00:00:00"/>
    <x v="18"/>
    <n v="37256"/>
    <d v="2023-12-17T00:00:00"/>
    <x v="2"/>
    <n v="27"/>
    <n v="70"/>
    <n v="11"/>
    <x v="927"/>
    <n v="32524"/>
    <n v="279"/>
    <n v="3065"/>
    <n v="15327373"/>
    <n v="954536"/>
    <n v="184556"/>
    <n v="16466465"/>
    <n v="4291"/>
    <n v="2"/>
    <n v="1.458286231064888E-2"/>
    <n v="387"/>
    <n v="77"/>
    <x v="2"/>
    <n v="672"/>
    <n v="126"/>
    <n v="3"/>
  </r>
  <r>
    <x v="984"/>
    <x v="0"/>
    <x v="0"/>
    <d v="2008-02-29T00:00:00"/>
    <x v="14"/>
    <n v="71808"/>
    <d v="2023-11-18T00:00:00"/>
    <x v="0"/>
    <n v="60"/>
    <n v="99"/>
    <n v="143"/>
    <x v="881"/>
    <n v="5000"/>
    <n v="303"/>
    <n v="43357"/>
    <n v="13006962"/>
    <n v="684228"/>
    <n v="199796"/>
    <n v="130953644"/>
    <n v="125733"/>
    <n v="2"/>
    <n v="3.0070088175446531E-2"/>
    <n v="798"/>
    <n v="160"/>
    <x v="0"/>
    <n v="235"/>
    <n v="249"/>
    <n v="1"/>
  </r>
  <r>
    <x v="985"/>
    <x v="0"/>
    <x v="0"/>
    <d v="2014-02-27T00:00:00"/>
    <x v="12"/>
    <n v="33350"/>
    <d v="2024-02-11T00:00:00"/>
    <x v="0"/>
    <n v="88"/>
    <n v="14"/>
    <n v="7"/>
    <x v="928"/>
    <n v="54168"/>
    <n v="160"/>
    <n v="1120"/>
    <n v="3361304"/>
    <n v="1227152"/>
    <n v="293306"/>
    <n v="4881762"/>
    <n v="3697"/>
    <n v="4"/>
    <n v="1.2698771572838947E-2"/>
    <n v="337"/>
    <n v="135"/>
    <x v="0"/>
    <n v="711"/>
    <n v="115"/>
    <n v="3"/>
  </r>
  <r>
    <x v="986"/>
    <x v="3"/>
    <x v="1"/>
    <d v="2006-03-01T00:00:00"/>
    <x v="3"/>
    <n v="62604"/>
    <d v="2024-02-15T00:00:00"/>
    <x v="1"/>
    <n v="53"/>
    <n v="10"/>
    <n v="126"/>
    <x v="91"/>
    <n v="5000"/>
    <n v="198"/>
    <n v="24995"/>
    <n v="74986165"/>
    <n v="1872579"/>
    <n v="933098"/>
    <n v="77791842"/>
    <n v="32494"/>
    <n v="7"/>
    <n v="2.332504333408697E-2"/>
    <n v="619"/>
    <n v="433"/>
    <x v="0"/>
    <n v="435"/>
    <n v="199"/>
    <n v="1"/>
  </r>
  <r>
    <x v="987"/>
    <x v="3"/>
    <x v="2"/>
    <d v="2014-02-27T00:00:00"/>
    <x v="12"/>
    <n v="45980"/>
    <d v="2024-01-27T00:00:00"/>
    <x v="0"/>
    <n v="125"/>
    <n v="29"/>
    <n v="7"/>
    <x v="929"/>
    <n v="60505"/>
    <n v="156"/>
    <n v="1094"/>
    <n v="1093888"/>
    <n v="1943482"/>
    <n v="1038455"/>
    <n v="4075824"/>
    <n v="1531"/>
    <n v="9"/>
    <n v="1.3942271459793504E-2"/>
    <n v="370"/>
    <n v="333"/>
    <x v="1"/>
    <n v="682"/>
    <n v="106"/>
    <n v="4"/>
  </r>
  <r>
    <x v="988"/>
    <x v="0"/>
    <x v="0"/>
    <d v="2008-02-29T00:00:00"/>
    <x v="14"/>
    <n v="76176"/>
    <d v="2024-02-23T00:00:00"/>
    <x v="1"/>
    <n v="62"/>
    <n v="2"/>
    <n v="17"/>
    <x v="930"/>
    <n v="45966"/>
    <n v="164"/>
    <n v="2781"/>
    <n v="8342388"/>
    <n v="90356"/>
    <n v="363014"/>
    <n v="9608962"/>
    <n v="10288"/>
    <n v="4"/>
    <n v="2.1591679855301832E-2"/>
    <n v="573"/>
    <n v="229"/>
    <x v="0"/>
    <n v="448"/>
    <n v="171"/>
    <n v="3"/>
  </r>
  <r>
    <x v="989"/>
    <x v="3"/>
    <x v="1"/>
    <d v="2014-02-27T00:00:00"/>
    <x v="12"/>
    <n v="46480"/>
    <d v="2024-02-07T00:00:00"/>
    <x v="1"/>
    <n v="172"/>
    <n v="18"/>
    <n v="28"/>
    <x v="931"/>
    <n v="17691"/>
    <n v="107"/>
    <n v="2999"/>
    <n v="299875"/>
    <n v="1019445"/>
    <n v="1293536"/>
    <n v="531173"/>
    <n v="12594"/>
    <n v="9"/>
    <n v="1.3716180571256311E-2"/>
    <n v="364"/>
    <n v="328"/>
    <x v="1"/>
    <n v="673"/>
    <n v="115"/>
    <n v="2"/>
  </r>
  <r>
    <x v="990"/>
    <x v="3"/>
    <x v="3"/>
    <d v="2022-02-25T00:00:00"/>
    <x v="15"/>
    <n v="7482"/>
    <d v="2023-11-28T00:00:00"/>
    <x v="2"/>
    <n v="60"/>
    <n v="89"/>
    <n v="1"/>
    <x v="932"/>
    <n v="79623"/>
    <n v="90"/>
    <n v="90"/>
    <n v="269961"/>
    <n v="1255355"/>
    <n v="1064218"/>
    <n v="2589533"/>
    <n v="251"/>
    <n v="10"/>
    <n v="1.1417589871128193E-2"/>
    <n v="303"/>
    <n v="303"/>
    <x v="0"/>
    <n v="694"/>
    <n v="118"/>
    <n v="5"/>
  </r>
  <r>
    <x v="991"/>
    <x v="2"/>
    <x v="2"/>
    <d v="2023-02-25T00:00:00"/>
    <x v="9"/>
    <n v="4321"/>
    <d v="2023-11-11T00:00:00"/>
    <x v="0"/>
    <n v="57"/>
    <n v="106"/>
    <n v="1"/>
    <x v="933"/>
    <n v="47223"/>
    <n v="72"/>
    <n v="72"/>
    <n v="216296"/>
    <n v="773761"/>
    <n v="684675"/>
    <n v="1674732"/>
    <n v="324"/>
    <n v="7"/>
    <n v="1.1417589871128193E-2"/>
    <n v="303"/>
    <n v="212"/>
    <x v="0"/>
    <n v="697"/>
    <n v="109"/>
    <n v="2"/>
  </r>
  <r>
    <x v="992"/>
    <x v="3"/>
    <x v="2"/>
    <d v="2023-02-25T00:00:00"/>
    <x v="9"/>
    <n v="4479"/>
    <d v="2024-01-22T00:00:00"/>
    <x v="2"/>
    <n v="31"/>
    <n v="34"/>
    <n v="2"/>
    <x v="934"/>
    <n v="82008"/>
    <n v="209"/>
    <n v="418"/>
    <n v="2091662"/>
    <n v="3238503"/>
    <n v="1196962"/>
    <n v="6527128"/>
    <n v="543"/>
    <n v="9"/>
    <n v="4.182681437938051E-3"/>
    <n v="111"/>
    <n v="100"/>
    <x v="2"/>
    <n v="896"/>
    <n v="57"/>
    <n v="1"/>
  </r>
  <r>
    <x v="993"/>
    <x v="4"/>
    <x v="0"/>
    <d v="2023-02-25T00:00:00"/>
    <x v="9"/>
    <n v="4307"/>
    <d v="2024-02-16T00:00:00"/>
    <x v="2"/>
    <n v="30"/>
    <n v="9"/>
    <n v="0"/>
    <x v="829"/>
    <n v="70729"/>
    <n v="183"/>
    <n v="0"/>
    <n v="0"/>
    <n v="1668607"/>
    <n v="491591"/>
    <n v="2160198"/>
    <n v="0"/>
    <n v="6"/>
    <n v="1.997136182078529E-3"/>
    <n v="53"/>
    <n v="32"/>
    <x v="2"/>
    <n v="951"/>
    <n v="35"/>
    <n v="5"/>
  </r>
  <r>
    <x v="994"/>
    <x v="2"/>
    <x v="3"/>
    <d v="2009-02-28T00:00:00"/>
    <x v="0"/>
    <n v="64005"/>
    <d v="2023-11-21T00:00:00"/>
    <x v="1"/>
    <n v="54"/>
    <n v="96"/>
    <n v="130"/>
    <x v="881"/>
    <n v="5000"/>
    <n v="138"/>
    <n v="17949"/>
    <n v="53847505"/>
    <n v="1675785"/>
    <n v="549259"/>
    <n v="56072548"/>
    <n v="84361"/>
    <n v="7"/>
    <n v="2.4380134147260531E-2"/>
    <n v="647"/>
    <n v="453"/>
    <x v="0"/>
    <n v="456"/>
    <n v="174"/>
    <n v="4"/>
  </r>
  <r>
    <x v="995"/>
    <x v="4"/>
    <x v="3"/>
    <d v="2017-02-26T00:00:00"/>
    <x v="6"/>
    <n v="32690"/>
    <d v="2023-12-08T00:00:00"/>
    <x v="0"/>
    <n v="65"/>
    <n v="79"/>
    <n v="7"/>
    <x v="935"/>
    <n v="56696"/>
    <n v="65"/>
    <n v="452"/>
    <n v="1356063"/>
    <n v="523004"/>
    <n v="774696"/>
    <n v="2653763"/>
    <n v="1762"/>
    <n v="6"/>
    <n v="1.4884316828698471E-2"/>
    <n v="395"/>
    <n v="237"/>
    <x v="0"/>
    <n v="648"/>
    <n v="114"/>
    <n v="1"/>
  </r>
  <r>
    <x v="996"/>
    <x v="1"/>
    <x v="2"/>
    <d v="2012-02-28T00:00:00"/>
    <x v="7"/>
    <n v="38700"/>
    <d v="2023-10-16T00:00:00"/>
    <x v="0"/>
    <n v="133"/>
    <n v="132"/>
    <n v="9"/>
    <x v="936"/>
    <n v="50627"/>
    <n v="239"/>
    <n v="2155"/>
    <n v="2154925"/>
    <n v="3324612"/>
    <n v="1311376"/>
    <n v="6790913"/>
    <n v="5387"/>
    <n v="9"/>
    <n v="2.4945361368603512E-2"/>
    <n v="662"/>
    <n v="596"/>
    <x v="1"/>
    <n v="416"/>
    <n v="189"/>
    <n v="1"/>
  </r>
  <r>
    <x v="997"/>
    <x v="3"/>
    <x v="3"/>
    <d v="2010-02-28T00:00:00"/>
    <x v="2"/>
    <n v="62790"/>
    <d v="2023-12-03T00:00:00"/>
    <x v="1"/>
    <n v="82"/>
    <n v="84"/>
    <n v="15"/>
    <x v="937"/>
    <n v="47633"/>
    <n v="162"/>
    <n v="2425"/>
    <n v="7275023"/>
    <n v="58270"/>
    <n v="448131"/>
    <n v="8305854"/>
    <n v="11882"/>
    <n v="3"/>
    <n v="2.6075815811289472E-2"/>
    <n v="692"/>
    <n v="207"/>
    <x v="0"/>
    <n v="337"/>
    <n v="204"/>
    <n v="2"/>
  </r>
  <r>
    <x v="998"/>
    <x v="3"/>
    <x v="3"/>
    <d v="2023-02-25T00:00:00"/>
    <x v="9"/>
    <n v="3773"/>
    <d v="2023-12-14T00:00:00"/>
    <x v="1"/>
    <n v="32"/>
    <n v="73"/>
    <n v="0"/>
    <x v="938"/>
    <n v="52934"/>
    <n v="106"/>
    <n v="0"/>
    <n v="0"/>
    <n v="1217559"/>
    <n v="978781"/>
    <n v="219634"/>
    <n v="0"/>
    <n v="7"/>
    <n v="7.3102720627025398E-3"/>
    <n v="194"/>
    <n v="135"/>
    <x v="2"/>
    <n v="824"/>
    <n v="78"/>
    <n v="1"/>
  </r>
  <r>
    <x v="999"/>
    <x v="3"/>
    <x v="1"/>
    <d v="2019-02-26T00:00:00"/>
    <x v="5"/>
    <n v="18455"/>
    <d v="2024-01-12T00:00:00"/>
    <x v="2"/>
    <n v="82"/>
    <n v="44"/>
    <n v="3"/>
    <x v="939"/>
    <n v="57232"/>
    <n v="121"/>
    <n v="362"/>
    <n v="1084632"/>
    <n v="1314121"/>
    <n v="1002658"/>
    <n v="3401412"/>
    <n v="397"/>
    <n v="9"/>
    <n v="9.8726354661240485E-3"/>
    <n v="262"/>
    <n v="236"/>
    <x v="0"/>
    <n v="762"/>
    <n v="92"/>
    <n v="4"/>
  </r>
  <r>
    <x v="1000"/>
    <x v="5"/>
    <x v="4"/>
    <m/>
    <x v="19"/>
    <m/>
    <m/>
    <x v="3"/>
    <m/>
    <m/>
    <n v="26538"/>
    <x v="940"/>
    <m/>
    <m/>
    <m/>
    <m/>
    <m/>
    <m/>
    <m/>
    <m/>
    <m/>
    <n v="7.986001729459501E-3"/>
    <m/>
    <m/>
    <x v="3"/>
    <m/>
    <m/>
    <m/>
  </r>
  <r>
    <x v="1000"/>
    <x v="5"/>
    <x v="4"/>
    <m/>
    <x v="19"/>
    <m/>
    <m/>
    <x v="3"/>
    <m/>
    <m/>
    <m/>
    <x v="941"/>
    <m/>
    <m/>
    <m/>
    <m/>
    <m/>
    <m/>
    <m/>
    <m/>
    <s v="average"/>
    <n v="1.8324214334162332E-2"/>
    <m/>
    <m/>
    <x v="3"/>
    <m/>
    <m/>
    <m/>
  </r>
  <r>
    <x v="1000"/>
    <x v="5"/>
    <x v="4"/>
    <m/>
    <x v="19"/>
    <m/>
    <m/>
    <x v="3"/>
    <m/>
    <m/>
    <m/>
    <x v="941"/>
    <m/>
    <m/>
    <m/>
    <m/>
    <m/>
    <m/>
    <m/>
    <m/>
    <s v="std dev"/>
    <n v="7.986001729459501E-3"/>
    <m/>
    <m/>
    <x v="3"/>
    <m/>
    <m/>
    <m/>
  </r>
  <r>
    <x v="1000"/>
    <x v="5"/>
    <x v="4"/>
    <m/>
    <x v="19"/>
    <m/>
    <m/>
    <x v="3"/>
    <m/>
    <m/>
    <m/>
    <x v="941"/>
    <m/>
    <m/>
    <m/>
    <m/>
    <m/>
    <m/>
    <m/>
    <m/>
    <s v="min"/>
    <n v="7.5363629512397313E-4"/>
    <m/>
    <m/>
    <x v="3"/>
    <m/>
    <m/>
    <m/>
  </r>
  <r>
    <x v="1000"/>
    <x v="5"/>
    <x v="4"/>
    <m/>
    <x v="19"/>
    <m/>
    <m/>
    <x v="3"/>
    <m/>
    <m/>
    <m/>
    <x v="941"/>
    <m/>
    <m/>
    <m/>
    <m/>
    <m/>
    <m/>
    <m/>
    <m/>
    <s v="max"/>
    <n v="3.7304996608636669E-2"/>
    <m/>
    <m/>
    <x v="3"/>
    <m/>
    <m/>
    <m/>
  </r>
  <r>
    <x v="1000"/>
    <x v="5"/>
    <x v="4"/>
    <m/>
    <x v="19"/>
    <m/>
    <m/>
    <x v="3"/>
    <m/>
    <m/>
    <m/>
    <x v="941"/>
    <m/>
    <m/>
    <m/>
    <m/>
    <m/>
    <m/>
    <m/>
    <m/>
    <m/>
    <m/>
    <m/>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C8FC8-AD48-47E8-B859-7BE288EF6C66}" name="fpivotscatterlastmaintanenceeff"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M3:CN193" firstHeaderRow="1" firstDataRow="1" firstDataCol="1"/>
  <pivotFields count="4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items count="980">
        <item x="660"/>
        <item x="173"/>
        <item x="869"/>
        <item x="601"/>
        <item x="57"/>
        <item x="53"/>
        <item x="204"/>
        <item x="849"/>
        <item x="825"/>
        <item x="538"/>
        <item x="802"/>
        <item x="938"/>
        <item x="429"/>
        <item x="810"/>
        <item x="308"/>
        <item x="401"/>
        <item x="272"/>
        <item x="473"/>
        <item x="316"/>
        <item x="520"/>
        <item x="653"/>
        <item x="791"/>
        <item x="978"/>
        <item x="940"/>
        <item x="689"/>
        <item x="505"/>
        <item x="893"/>
        <item x="929"/>
        <item x="137"/>
        <item x="711"/>
        <item x="627"/>
        <item x="778"/>
        <item x="949"/>
        <item x="530"/>
        <item x="170"/>
        <item x="16"/>
        <item x="720"/>
        <item x="365"/>
        <item x="459"/>
        <item x="783"/>
        <item x="973"/>
        <item x="971"/>
        <item x="148"/>
        <item x="45"/>
        <item x="381"/>
        <item x="179"/>
        <item x="972"/>
        <item x="76"/>
        <item x="433"/>
        <item x="861"/>
        <item x="353"/>
        <item x="561"/>
        <item x="934"/>
        <item x="623"/>
        <item x="874"/>
        <item x="452"/>
        <item x="497"/>
        <item x="599"/>
        <item x="130"/>
        <item x="608"/>
        <item x="333"/>
        <item x="428"/>
        <item x="517"/>
        <item x="432"/>
        <item x="792"/>
        <item x="730"/>
        <item x="372"/>
        <item x="425"/>
        <item x="600"/>
        <item x="439"/>
        <item x="116"/>
        <item x="763"/>
        <item x="905"/>
        <item x="326"/>
        <item x="294"/>
        <item x="631"/>
        <item x="936"/>
        <item x="970"/>
        <item x="952"/>
        <item x="114"/>
        <item x="315"/>
        <item x="303"/>
        <item x="867"/>
        <item x="754"/>
        <item x="847"/>
        <item x="121"/>
        <item x="809"/>
        <item x="776"/>
        <item x="298"/>
        <item x="745"/>
        <item x="640"/>
        <item x="769"/>
        <item x="378"/>
        <item x="610"/>
        <item x="854"/>
        <item x="514"/>
        <item x="300"/>
        <item x="838"/>
        <item x="664"/>
        <item x="499"/>
        <item x="196"/>
        <item x="924"/>
        <item x="42"/>
        <item x="456"/>
        <item x="652"/>
        <item x="86"/>
        <item x="395"/>
        <item x="436"/>
        <item x="363"/>
        <item x="700"/>
        <item x="770"/>
        <item x="213"/>
        <item x="583"/>
        <item x="615"/>
        <item x="545"/>
        <item x="955"/>
        <item x="367"/>
        <item x="637"/>
        <item x="584"/>
        <item x="90"/>
        <item x="306"/>
        <item x="221"/>
        <item x="830"/>
        <item x="853"/>
        <item x="612"/>
        <item x="330"/>
        <item x="812"/>
        <item x="448"/>
        <item x="243"/>
        <item x="320"/>
        <item x="23"/>
        <item x="738"/>
        <item x="257"/>
        <item x="371"/>
        <item x="279"/>
        <item x="474"/>
        <item x="217"/>
        <item x="549"/>
        <item x="191"/>
        <item x="687"/>
        <item x="214"/>
        <item x="736"/>
        <item x="264"/>
        <item x="646"/>
        <item x="659"/>
        <item x="157"/>
        <item x="79"/>
        <item x="705"/>
        <item x="142"/>
        <item x="162"/>
        <item x="529"/>
        <item x="21"/>
        <item x="690"/>
        <item x="729"/>
        <item x="503"/>
        <item x="571"/>
        <item x="189"/>
        <item x="319"/>
        <item x="184"/>
        <item x="675"/>
        <item x="918"/>
        <item x="72"/>
        <item x="714"/>
        <item x="598"/>
        <item x="181"/>
        <item x="388"/>
        <item x="97"/>
        <item x="104"/>
        <item x="904"/>
        <item x="542"/>
        <item x="785"/>
        <item x="236"/>
        <item x="959"/>
        <item x="174"/>
        <item x="224"/>
        <item x="200"/>
        <item x="78"/>
        <item x="922"/>
        <item x="127"/>
        <item x="722"/>
        <item x="441"/>
        <item x="186"/>
        <item x="22"/>
        <item x="609"/>
        <item x="764"/>
        <item x="5"/>
        <item x="135"/>
        <item x="859"/>
        <item x="155"/>
        <item x="379"/>
        <item x="389"/>
        <item x="386"/>
        <item x="262"/>
        <item x="576"/>
        <item x="255"/>
        <item x="88"/>
        <item x="188"/>
        <item x="633"/>
        <item x="908"/>
        <item x="418"/>
        <item x="225"/>
        <item x="183"/>
        <item x="578"/>
        <item x="172"/>
        <item x="13"/>
        <item x="704"/>
        <item x="703"/>
        <item x="299"/>
        <item x="741"/>
        <item x="337"/>
        <item x="454"/>
        <item x="833"/>
        <item x="37"/>
        <item x="737"/>
        <item x="430"/>
        <item x="383"/>
        <item x="757"/>
        <item x="698"/>
        <item x="557"/>
        <item x="122"/>
        <item x="202"/>
        <item x="351"/>
        <item x="245"/>
        <item x="504"/>
        <item x="417"/>
        <item x="403"/>
        <item x="302"/>
        <item x="502"/>
        <item x="857"/>
        <item x="682"/>
        <item x="789"/>
        <item x="638"/>
        <item x="519"/>
        <item x="317"/>
        <item x="87"/>
        <item x="832"/>
        <item x="102"/>
        <item x="491"/>
        <item x="695"/>
        <item x="898"/>
        <item x="301"/>
        <item x="158"/>
        <item x="123"/>
        <item x="248"/>
        <item x="814"/>
        <item x="658"/>
        <item x="850"/>
        <item x="482"/>
        <item x="19"/>
        <item x="356"/>
        <item x="868"/>
        <item x="370"/>
        <item x="706"/>
        <item x="644"/>
        <item x="419"/>
        <item x="821"/>
        <item x="276"/>
        <item x="930"/>
        <item x="151"/>
        <item x="8"/>
        <item x="541"/>
        <item x="113"/>
        <item x="82"/>
        <item x="29"/>
        <item x="671"/>
        <item x="271"/>
        <item x="120"/>
        <item x="539"/>
        <item x="946"/>
        <item x="369"/>
        <item x="362"/>
        <item x="758"/>
        <item x="835"/>
        <item x="125"/>
        <item x="685"/>
        <item x="216"/>
        <item x="328"/>
        <item x="577"/>
        <item x="147"/>
        <item x="60"/>
        <item x="274"/>
        <item x="727"/>
        <item x="99"/>
        <item x="909"/>
        <item x="882"/>
        <item x="414"/>
        <item x="935"/>
        <item x="846"/>
        <item x="215"/>
        <item x="594"/>
        <item x="621"/>
        <item x="212"/>
        <item x="485"/>
        <item x="728"/>
        <item x="405"/>
        <item x="554"/>
        <item x="801"/>
        <item x="228"/>
        <item x="479"/>
        <item x="83"/>
        <item x="235"/>
        <item x="844"/>
        <item x="619"/>
        <item x="915"/>
        <item x="415"/>
        <item x="856"/>
        <item x="143"/>
        <item x="942"/>
        <item x="411"/>
        <item x="613"/>
        <item x="310"/>
        <item x="103"/>
        <item x="603"/>
        <item x="902"/>
        <item x="655"/>
        <item x="229"/>
        <item x="424"/>
        <item x="292"/>
        <item x="939"/>
        <item x="374"/>
        <item x="534"/>
        <item x="180"/>
        <item x="839"/>
        <item x="136"/>
        <item x="681"/>
        <item x="630"/>
        <item x="910"/>
        <item x="484"/>
        <item x="193"/>
        <item x="884"/>
        <item x="278"/>
        <item x="285"/>
        <item x="349"/>
        <item x="589"/>
        <item x="318"/>
        <item x="293"/>
        <item x="472"/>
        <item x="961"/>
        <item x="324"/>
        <item x="477"/>
        <item x="550"/>
        <item x="807"/>
        <item x="144"/>
        <item x="702"/>
        <item x="813"/>
        <item x="199"/>
        <item x="715"/>
        <item x="203"/>
        <item x="131"/>
        <item x="840"/>
        <item x="518"/>
        <item x="611"/>
        <item x="259"/>
        <item x="680"/>
        <item x="845"/>
        <item x="890"/>
        <item x="47"/>
        <item x="798"/>
        <item x="914"/>
        <item x="140"/>
        <item x="295"/>
        <item x="663"/>
        <item x="291"/>
        <item x="231"/>
        <item x="544"/>
        <item x="6"/>
        <item x="220"/>
        <item x="579"/>
        <item x="260"/>
        <item x="777"/>
        <item x="106"/>
        <item x="567"/>
        <item x="359"/>
        <item x="368"/>
        <item x="559"/>
        <item x="693"/>
        <item x="686"/>
        <item x="811"/>
        <item x="596"/>
        <item x="842"/>
        <item x="871"/>
        <item x="289"/>
        <item x="108"/>
        <item x="837"/>
        <item x="460"/>
        <item x="391"/>
        <item x="624"/>
        <item x="709"/>
        <item x="168"/>
        <item x="305"/>
        <item x="684"/>
        <item x="352"/>
        <item x="679"/>
        <item x="951"/>
        <item x="416"/>
        <item x="657"/>
        <item x="564"/>
        <item x="56"/>
        <item x="55"/>
        <item x="509"/>
        <item x="975"/>
        <item x="480"/>
        <item x="325"/>
        <item x="493"/>
        <item x="43"/>
        <item x="182"/>
        <item x="597"/>
        <item x="141"/>
        <item x="547"/>
        <item x="566"/>
        <item x="965"/>
        <item x="795"/>
        <item x="470"/>
        <item x="194"/>
        <item x="872"/>
        <item x="543"/>
        <item x="211"/>
        <item x="312"/>
        <item x="875"/>
        <item x="11"/>
        <item x="98"/>
        <item x="400"/>
        <item x="241"/>
        <item x="358"/>
        <item x="699"/>
        <item x="185"/>
        <item x="334"/>
        <item x="250"/>
        <item x="614"/>
        <item x="634"/>
        <item x="323"/>
        <item x="307"/>
        <item x="746"/>
        <item x="219"/>
        <item x="234"/>
        <item x="595"/>
        <item x="357"/>
        <item x="725"/>
        <item x="707"/>
        <item x="166"/>
        <item x="280"/>
        <item x="65"/>
        <item x="329"/>
        <item x="205"/>
        <item x="483"/>
        <item x="492"/>
        <item x="580"/>
        <item x="823"/>
        <item x="178"/>
        <item x="93"/>
        <item x="242"/>
        <item x="511"/>
        <item x="743"/>
        <item x="95"/>
        <item x="201"/>
        <item x="963"/>
        <item x="50"/>
        <item x="900"/>
        <item x="950"/>
        <item x="575"/>
        <item x="806"/>
        <item x="958"/>
        <item x="863"/>
        <item x="751"/>
        <item x="563"/>
        <item x="525"/>
        <item x="270"/>
        <item x="226"/>
        <item x="163"/>
        <item x="275"/>
        <item x="498"/>
        <item x="781"/>
        <item x="501"/>
        <item x="267"/>
        <item x="920"/>
        <item x="976"/>
        <item x="921"/>
        <item x="52"/>
        <item x="471"/>
        <item x="410"/>
        <item x="886"/>
        <item x="948"/>
        <item x="198"/>
        <item x="592"/>
        <item x="169"/>
        <item x="879"/>
        <item x="540"/>
        <item x="674"/>
        <item x="167"/>
        <item x="481"/>
        <item x="888"/>
        <item x="423"/>
        <item x="760"/>
        <item x="35"/>
        <item x="431"/>
        <item x="522"/>
        <item x="449"/>
        <item x="237"/>
        <item x="364"/>
        <item x="283"/>
        <item x="932"/>
        <item x="164"/>
        <item x="620"/>
        <item x="451"/>
        <item x="421"/>
        <item x="570"/>
        <item x="515"/>
        <item x="268"/>
        <item x="772"/>
        <item x="866"/>
        <item x="735"/>
        <item x="773"/>
        <item x="187"/>
        <item x="748"/>
        <item x="784"/>
        <item x="397"/>
        <item x="467"/>
        <item x="461"/>
        <item x="91"/>
        <item x="338"/>
        <item x="210"/>
        <item x="346"/>
        <item x="897"/>
        <item x="71"/>
        <item x="553"/>
        <item x="546"/>
        <item x="437"/>
        <item x="820"/>
        <item x="331"/>
        <item x="602"/>
        <item x="831"/>
        <item x="101"/>
        <item x="852"/>
        <item x="536"/>
        <item x="528"/>
        <item x="377"/>
        <item x="28"/>
        <item x="654"/>
        <item x="877"/>
        <item x="558"/>
        <item x="409"/>
        <item x="506"/>
        <item x="350"/>
        <item x="943"/>
        <item x="607"/>
        <item x="150"/>
        <item x="933"/>
        <item x="382"/>
        <item x="258"/>
        <item x="923"/>
        <item x="2"/>
        <item x="881"/>
        <item x="648"/>
        <item x="747"/>
        <item x="171"/>
        <item x="555"/>
        <item x="862"/>
        <item x="967"/>
        <item x="903"/>
        <item x="376"/>
        <item x="152"/>
        <item x="688"/>
        <item x="24"/>
        <item x="527"/>
        <item x="969"/>
        <item x="947"/>
        <item x="651"/>
        <item x="59"/>
        <item x="851"/>
        <item x="841"/>
        <item x="336"/>
        <item x="230"/>
        <item x="223"/>
        <item x="586"/>
        <item x="526"/>
        <item x="61"/>
        <item x="18"/>
        <item x="426"/>
        <item x="822"/>
        <item x="156"/>
        <item x="676"/>
        <item x="800"/>
        <item x="726"/>
        <item x="683"/>
        <item x="355"/>
        <item x="111"/>
        <item x="80"/>
        <item x="66"/>
        <item x="34"/>
        <item x="32"/>
        <item x="749"/>
        <item x="478"/>
        <item x="865"/>
        <item x="124"/>
        <item x="794"/>
        <item x="779"/>
        <item x="427"/>
        <item x="412"/>
        <item x="490"/>
        <item x="290"/>
        <item x="390"/>
        <item x="925"/>
        <item x="817"/>
        <item x="816"/>
        <item x="422"/>
        <item x="209"/>
        <item x="321"/>
        <item x="632"/>
        <item x="73"/>
        <item x="77"/>
        <item x="954"/>
        <item x="85"/>
        <item x="445"/>
        <item x="360"/>
        <item x="587"/>
        <item x="175"/>
        <item x="335"/>
        <item x="464"/>
        <item x="12"/>
        <item x="94"/>
        <item x="512"/>
        <item x="444"/>
        <item x="286"/>
        <item x="256"/>
        <item x="635"/>
        <item x="907"/>
        <item x="118"/>
        <item x="402"/>
        <item x="252"/>
        <item x="304"/>
        <item x="54"/>
        <item x="911"/>
        <item x="585"/>
        <item x="31"/>
        <item x="510"/>
        <item x="618"/>
        <item x="860"/>
        <item x="759"/>
        <item x="818"/>
        <item x="25"/>
        <item x="287"/>
        <item x="4"/>
        <item x="327"/>
        <item x="375"/>
        <item x="712"/>
        <item x="628"/>
        <item x="797"/>
        <item x="672"/>
        <item x="873"/>
        <item x="44"/>
        <item x="161"/>
        <item x="62"/>
        <item x="311"/>
        <item x="314"/>
        <item x="407"/>
        <item x="68"/>
        <item x="724"/>
        <item x="824"/>
        <item x="931"/>
        <item x="238"/>
        <item x="420"/>
        <item x="190"/>
        <item x="937"/>
        <item x="394"/>
        <item x="165"/>
        <item x="568"/>
        <item x="953"/>
        <item x="458"/>
        <item x="110"/>
        <item x="662"/>
        <item x="617"/>
        <item x="89"/>
        <item x="265"/>
        <item x="254"/>
        <item x="339"/>
        <item x="70"/>
        <item x="848"/>
        <item x="46"/>
        <item x="126"/>
        <item x="713"/>
        <item x="7"/>
        <item x="605"/>
        <item x="697"/>
        <item x="38"/>
        <item x="507"/>
        <item x="177"/>
        <item x="239"/>
        <item x="701"/>
        <item x="548"/>
        <item x="133"/>
        <item x="537"/>
        <item x="84"/>
        <item x="670"/>
        <item x="896"/>
        <item x="858"/>
        <item x="404"/>
        <item x="453"/>
        <item x="64"/>
        <item x="666"/>
        <item x="744"/>
        <item x="240"/>
        <item x="768"/>
        <item x="284"/>
        <item x="532"/>
        <item x="926"/>
        <item x="69"/>
        <item x="282"/>
        <item x="96"/>
        <item x="913"/>
        <item x="413"/>
        <item x="606"/>
        <item x="486"/>
        <item x="309"/>
        <item x="733"/>
        <item x="385"/>
        <item x="523"/>
        <item x="604"/>
        <item x="154"/>
        <item x="941"/>
        <item x="836"/>
        <item x="928"/>
        <item x="643"/>
        <item x="119"/>
        <item x="128"/>
        <item x="443"/>
        <item x="58"/>
        <item x="819"/>
        <item x="408"/>
        <item x="440"/>
        <item x="716"/>
        <item x="788"/>
        <item x="261"/>
        <item x="1"/>
        <item x="406"/>
        <item x="345"/>
        <item x="739"/>
        <item x="656"/>
        <item x="642"/>
        <item x="945"/>
        <item x="222"/>
        <item x="15"/>
        <item x="573"/>
        <item x="442"/>
        <item x="115"/>
        <item x="396"/>
        <item x="246"/>
        <item x="883"/>
        <item x="556"/>
        <item x="673"/>
        <item x="75"/>
        <item x="696"/>
        <item x="513"/>
        <item x="489"/>
        <item x="14"/>
        <item x="708"/>
        <item x="616"/>
        <item x="207"/>
        <item x="462"/>
        <item x="398"/>
        <item x="761"/>
        <item x="244"/>
        <item x="434"/>
        <item x="734"/>
        <item x="641"/>
        <item x="145"/>
        <item x="247"/>
        <item x="468"/>
        <item x="516"/>
        <item x="678"/>
        <item x="251"/>
        <item x="27"/>
        <item x="899"/>
        <item x="876"/>
        <item x="591"/>
        <item x="227"/>
        <item x="366"/>
        <item x="393"/>
        <item x="0"/>
        <item x="551"/>
        <item x="588"/>
        <item x="100"/>
        <item x="253"/>
        <item x="710"/>
        <item x="552"/>
        <item x="109"/>
        <item x="793"/>
        <item x="966"/>
        <item x="49"/>
        <item x="384"/>
        <item x="977"/>
        <item x="112"/>
        <item x="9"/>
        <item x="574"/>
        <item x="531"/>
        <item x="348"/>
        <item x="562"/>
        <item x="625"/>
        <item x="956"/>
        <item x="435"/>
        <item x="796"/>
        <item x="622"/>
        <item x="826"/>
        <item x="974"/>
        <item x="10"/>
        <item x="343"/>
        <item x="629"/>
        <item x="373"/>
        <item x="457"/>
        <item x="742"/>
        <item x="790"/>
        <item x="891"/>
        <item x="889"/>
        <item x="808"/>
        <item x="342"/>
        <item x="870"/>
        <item x="828"/>
        <item x="139"/>
        <item x="718"/>
        <item x="843"/>
        <item x="81"/>
        <item x="447"/>
        <item x="277"/>
        <item x="313"/>
        <item x="906"/>
        <item x="827"/>
        <item x="288"/>
        <item x="740"/>
        <item x="475"/>
        <item x="661"/>
        <item x="834"/>
        <item x="572"/>
        <item x="332"/>
        <item x="582"/>
        <item x="535"/>
        <item x="692"/>
        <item x="755"/>
        <item x="3"/>
        <item x="804"/>
        <item x="105"/>
        <item x="341"/>
        <item x="756"/>
        <item x="197"/>
        <item x="916"/>
        <item x="668"/>
        <item x="296"/>
        <item x="263"/>
        <item x="762"/>
        <item x="750"/>
        <item x="677"/>
        <item x="176"/>
        <item x="36"/>
        <item x="771"/>
        <item x="297"/>
        <item x="233"/>
        <item x="919"/>
        <item x="450"/>
        <item x="774"/>
        <item x="803"/>
        <item x="117"/>
        <item x="782"/>
        <item x="322"/>
        <item x="639"/>
        <item x="132"/>
        <item x="645"/>
        <item x="487"/>
        <item x="717"/>
        <item x="465"/>
        <item x="159"/>
        <item x="48"/>
        <item x="455"/>
        <item x="636"/>
        <item x="957"/>
        <item x="218"/>
        <item x="273"/>
        <item x="17"/>
        <item x="206"/>
        <item x="495"/>
        <item x="927"/>
        <item x="524"/>
        <item x="438"/>
        <item x="878"/>
        <item x="590"/>
        <item x="67"/>
        <item x="380"/>
        <item x="476"/>
        <item x="964"/>
        <item x="855"/>
        <item x="805"/>
        <item x="74"/>
        <item x="667"/>
        <item x="752"/>
        <item x="195"/>
        <item x="885"/>
        <item x="496"/>
        <item x="787"/>
        <item x="387"/>
        <item x="723"/>
        <item x="753"/>
        <item x="232"/>
        <item x="146"/>
        <item x="39"/>
        <item x="694"/>
        <item x="732"/>
        <item x="731"/>
        <item x="92"/>
        <item x="30"/>
        <item x="767"/>
        <item x="208"/>
        <item x="107"/>
        <item x="691"/>
        <item x="968"/>
        <item x="33"/>
        <item x="40"/>
        <item x="521"/>
        <item x="815"/>
        <item x="51"/>
        <item x="895"/>
        <item x="41"/>
        <item x="281"/>
        <item x="354"/>
        <item x="469"/>
        <item x="446"/>
        <item x="894"/>
        <item x="581"/>
        <item x="669"/>
        <item x="799"/>
        <item x="26"/>
        <item x="719"/>
        <item x="962"/>
        <item x="565"/>
        <item x="912"/>
        <item x="138"/>
        <item x="864"/>
        <item x="766"/>
        <item x="192"/>
        <item x="463"/>
        <item x="153"/>
        <item x="488"/>
        <item x="347"/>
        <item x="721"/>
        <item x="560"/>
        <item x="665"/>
        <item x="944"/>
        <item x="129"/>
        <item x="650"/>
        <item x="626"/>
        <item x="887"/>
        <item x="392"/>
        <item x="340"/>
        <item x="786"/>
        <item x="466"/>
        <item x="917"/>
        <item x="829"/>
        <item x="892"/>
        <item x="880"/>
        <item x="765"/>
        <item x="533"/>
        <item x="569"/>
        <item x="20"/>
        <item x="63"/>
        <item x="134"/>
        <item x="344"/>
        <item x="780"/>
        <item x="269"/>
        <item x="593"/>
        <item x="960"/>
        <item x="266"/>
        <item x="494"/>
        <item x="160"/>
        <item x="775"/>
        <item x="901"/>
        <item x="149"/>
        <item x="399"/>
        <item x="649"/>
        <item x="361"/>
        <item x="249"/>
        <item x="508"/>
        <item x="500"/>
        <item x="647"/>
        <item t="default"/>
      </items>
    </pivotField>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pivotField showAll="0"/>
    <pivotField axis="axisRow" showAll="0">
      <items count="190">
        <item x="34"/>
        <item x="73"/>
        <item x="158"/>
        <item x="81"/>
        <item x="17"/>
        <item x="26"/>
        <item x="100"/>
        <item x="94"/>
        <item x="38"/>
        <item x="36"/>
        <item x="43"/>
        <item x="11"/>
        <item x="58"/>
        <item x="123"/>
        <item x="1"/>
        <item x="102"/>
        <item x="151"/>
        <item x="153"/>
        <item x="48"/>
        <item x="119"/>
        <item x="33"/>
        <item x="106"/>
        <item x="59"/>
        <item x="49"/>
        <item x="78"/>
        <item x="166"/>
        <item x="90"/>
        <item x="115"/>
        <item x="133"/>
        <item x="77"/>
        <item x="138"/>
        <item x="135"/>
        <item x="174"/>
        <item x="67"/>
        <item x="44"/>
        <item x="83"/>
        <item x="22"/>
        <item x="41"/>
        <item x="10"/>
        <item x="130"/>
        <item x="92"/>
        <item x="148"/>
        <item x="32"/>
        <item x="118"/>
        <item x="68"/>
        <item x="27"/>
        <item x="42"/>
        <item x="161"/>
        <item x="82"/>
        <item x="125"/>
        <item x="116"/>
        <item x="31"/>
        <item x="2"/>
        <item x="155"/>
        <item x="150"/>
        <item x="63"/>
        <item x="178"/>
        <item x="62"/>
        <item x="97"/>
        <item x="39"/>
        <item x="14"/>
        <item x="3"/>
        <item x="109"/>
        <item x="65"/>
        <item x="4"/>
        <item x="25"/>
        <item x="47"/>
        <item x="76"/>
        <item x="69"/>
        <item x="9"/>
        <item x="134"/>
        <item x="112"/>
        <item x="52"/>
        <item x="114"/>
        <item x="128"/>
        <item x="23"/>
        <item x="71"/>
        <item x="93"/>
        <item x="79"/>
        <item x="137"/>
        <item x="146"/>
        <item x="87"/>
        <item x="46"/>
        <item x="103"/>
        <item x="66"/>
        <item x="19"/>
        <item x="98"/>
        <item x="105"/>
        <item x="111"/>
        <item x="107"/>
        <item x="5"/>
        <item x="7"/>
        <item x="104"/>
        <item x="64"/>
        <item x="149"/>
        <item x="157"/>
        <item x="40"/>
        <item x="60"/>
        <item x="84"/>
        <item x="20"/>
        <item x="110"/>
        <item x="152"/>
        <item x="0"/>
        <item x="95"/>
        <item x="176"/>
        <item x="74"/>
        <item x="171"/>
        <item x="54"/>
        <item x="50"/>
        <item x="35"/>
        <item x="86"/>
        <item x="12"/>
        <item x="51"/>
        <item x="45"/>
        <item x="124"/>
        <item x="18"/>
        <item x="61"/>
        <item x="140"/>
        <item x="120"/>
        <item x="37"/>
        <item x="108"/>
        <item x="99"/>
        <item x="70"/>
        <item x="131"/>
        <item x="96"/>
        <item x="122"/>
        <item x="126"/>
        <item x="156"/>
        <item x="117"/>
        <item x="6"/>
        <item x="188"/>
        <item x="160"/>
        <item x="13"/>
        <item x="182"/>
        <item x="101"/>
        <item x="167"/>
        <item x="187"/>
        <item x="24"/>
        <item x="16"/>
        <item x="145"/>
        <item x="30"/>
        <item x="88"/>
        <item x="180"/>
        <item x="172"/>
        <item x="28"/>
        <item x="164"/>
        <item x="136"/>
        <item x="8"/>
        <item x="163"/>
        <item x="173"/>
        <item x="55"/>
        <item x="159"/>
        <item x="15"/>
        <item x="139"/>
        <item x="80"/>
        <item x="75"/>
        <item x="89"/>
        <item x="165"/>
        <item x="113"/>
        <item x="142"/>
        <item x="57"/>
        <item x="147"/>
        <item x="91"/>
        <item x="29"/>
        <item x="183"/>
        <item x="179"/>
        <item x="154"/>
        <item x="21"/>
        <item x="169"/>
        <item x="127"/>
        <item x="186"/>
        <item x="141"/>
        <item x="170"/>
        <item x="53"/>
        <item x="175"/>
        <item x="143"/>
        <item x="56"/>
        <item x="184"/>
        <item x="144"/>
        <item x="72"/>
        <item x="121"/>
        <item x="181"/>
        <item x="185"/>
        <item x="129"/>
        <item x="85"/>
        <item x="177"/>
        <item x="132"/>
        <item x="162"/>
        <item x="168"/>
        <item t="default"/>
      </items>
    </pivotField>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5"/>
        <item sd="0" x="0"/>
        <item sd="0" x="1"/>
        <item sd="0" x="2"/>
        <item sd="0" x="3"/>
        <item sd="0" x="4"/>
        <item t="default"/>
      </items>
    </pivotField>
    <pivotField showAll="0">
      <items count="22">
        <item sd="0" x="1"/>
        <item sd="0" x="2"/>
        <item sd="0" x="3"/>
        <item sd="0" x="4"/>
        <item sd="0" x="5"/>
        <item sd="0" x="6"/>
        <item sd="0" x="7"/>
        <item sd="0" x="8"/>
        <item sd="0" x="9"/>
        <item sd="0" x="10"/>
        <item sd="0" x="11"/>
        <item sd="0" x="12"/>
        <item sd="0" x="13"/>
        <item sd="0" x="14"/>
        <item sd="0" x="15"/>
        <item sd="0" x="16"/>
        <item sd="0" x="17"/>
        <item sd="0" x="18"/>
        <item sd="0" x="19"/>
        <item sd="0" x="20"/>
        <item sd="0" x="0"/>
        <item t="default"/>
      </items>
    </pivotField>
    <pivotField dragToRow="0" dragToCol="0" dragToPage="0" showAll="0" defaultSubtotal="0"/>
    <pivotField dragToRow="0" dragToCol="0" dragToPage="0" showAll="0" defaultSubtotal="0"/>
  </pivotFields>
  <rowFields count="1">
    <field x="9"/>
  </rowFields>
  <rowItems count="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t="grand">
      <x/>
    </i>
  </rowItems>
  <colItems count="1">
    <i/>
  </colItems>
  <dataFields count="1">
    <dataField name="Average of energyinefficienyscore" fld="33" subtotal="average" baseField="2" baseItem="0"/>
  </dataFields>
  <formats count="4">
    <format dxfId="3">
      <pivotArea dataOnly="0" outline="0" axis="axisValues" fieldPosition="0"/>
    </format>
    <format dxfId="2">
      <pivotArea field="1" type="button" dataOnly="0" labelOnly="1" outline="0"/>
    </format>
    <format dxfId="1">
      <pivotArea outline="0" collapsedLevelsAreSubtotals="1" fieldPosition="0"/>
    </format>
    <format dxfId="0">
      <pivotArea field="5"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8A529-F8C5-453B-A017-6982AB295D76}" name="avg of failure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8">
    <pivotField showAll="0"/>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showAll="0"/>
    <pivotField showAll="0"/>
    <pivotField showAll="0"/>
  </pivotFields>
  <rowItems count="1">
    <i/>
  </rowItems>
  <colItems count="1">
    <i/>
  </colItems>
  <dataFields count="1">
    <dataField name="Average of FailureCount" fld="10" subtotal="average" baseField="0" baseItem="0" numFmtId="2"/>
  </dataFields>
  <formats count="4">
    <format dxfId="7">
      <pivotArea outline="0" collapsedLevelsAreSubtotals="1" fieldPosition="0"/>
    </format>
    <format dxfId="6">
      <pivotArea type="all" dataOnly="0" outline="0" fieldPosition="0"/>
    </format>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96241-E333-460E-B457-6E81C4C78C50}" name="avg of mtbf_hou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8">
    <pivotField showAll="0"/>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showAll="0"/>
    <pivotField showAll="0"/>
    <pivotField showAll="0"/>
  </pivotFields>
  <rowItems count="1">
    <i/>
  </rowItems>
  <colItems count="1">
    <i/>
  </colItems>
  <dataFields count="1">
    <dataField name="Average of MTBF_hours" fld="12" subtotal="average" baseField="0" baseItem="0" numFmtId="2"/>
  </dataFields>
  <formats count="4">
    <format dxfId="11">
      <pivotArea outline="0" collapsedLevelsAreSubtotals="1" fieldPosition="0"/>
    </format>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05CDB1-4834-434A-8C2F-65584D6949C2}" name="count of criticality lev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rowPageCount="1" colPageCount="1"/>
  <pivotFields count="28">
    <pivotField showAll="0"/>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5">
        <item x="2"/>
        <item x="1"/>
        <item x="0"/>
        <item h="1" x="3"/>
        <item t="default"/>
      </items>
    </pivotField>
    <pivotField showAll="0"/>
    <pivotField showAll="0"/>
    <pivotField showAll="0"/>
  </pivotFields>
  <rowItems count="1">
    <i/>
  </rowItems>
  <colItems count="1">
    <i/>
  </colItems>
  <pageFields count="1">
    <pageField fld="24" hier="-1"/>
  </pageFields>
  <dataFields count="1">
    <dataField name="Count of CriticalityLevel" fld="24" subtotal="count"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26539A-05BF-4DE6-9D9A-DB611B3CDABD}" name="fpivo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J7:BJ8" firstHeaderRow="1" firstDataRow="1" firstDataCol="0" rowPageCount="4" colPageCount="1"/>
  <pivotFields count="45">
    <pivotField axis="axisPage"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Page" multipleItemSelectionAllowed="1" showAll="0">
      <items count="6">
        <item x="3"/>
        <item x="4"/>
        <item x="1"/>
        <item x="2"/>
        <item x="0"/>
        <item t="default"/>
      </items>
    </pivotField>
    <pivotField axis="axisPage"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5"/>
        <item x="0"/>
        <item x="1"/>
        <item x="2"/>
        <item x="3"/>
        <item x="4"/>
        <item t="default"/>
      </items>
    </pivotField>
    <pivotField axis="axisPage" showAll="0">
      <items count="22">
        <item sd="0" x="1"/>
        <item sd="0" x="2"/>
        <item sd="0" x="3"/>
        <item sd="0" x="4"/>
        <item sd="0" x="5"/>
        <item sd="0" x="6"/>
        <item sd="0" x="7"/>
        <item sd="0" x="8"/>
        <item sd="0" x="9"/>
        <item sd="0" x="10"/>
        <item sd="0" x="11"/>
        <item sd="0" x="12"/>
        <item sd="0" x="13"/>
        <item sd="0" x="14"/>
        <item sd="0" x="15"/>
        <item sd="0" x="16"/>
        <item sd="0" x="17"/>
        <item sd="0" x="18"/>
        <item sd="0" x="19"/>
        <item sd="0" x="20"/>
        <item x="0"/>
        <item t="default"/>
      </items>
    </pivotField>
    <pivotField dragToRow="0" dragToCol="0" dragToPage="0" showAll="0" defaultSubtotal="0"/>
    <pivotField dragToRow="0" dragToCol="0" dragToPage="0" showAll="0" defaultSubtotal="0"/>
  </pivotFields>
  <rowItems count="1">
    <i/>
  </rowItems>
  <colItems count="1">
    <i/>
  </colItems>
  <pageFields count="4">
    <pageField fld="42" hier="-1"/>
    <pageField fld="2" hier="-1"/>
    <pageField fld="0" hier="-1"/>
    <pageField fld="1" hier="-1"/>
  </pageFields>
  <dataFields count="1">
    <dataField name="Count of RiskScore" fld="23" subtotal="count" baseField="0" baseItem="0"/>
  </dataFields>
  <formats count="5">
    <format dxfId="19">
      <pivotArea dataOnly="0" outline="0" axis="axisValues" fieldPosition="0"/>
    </format>
    <format dxfId="18">
      <pivotArea outline="0" collapsedLevelsAreSubtotals="1" fieldPosition="0"/>
    </format>
    <format dxfId="17">
      <pivotArea field="1" type="button" dataOnly="0" labelOnly="1" outline="0" axis="axisPage" fieldPosition="3"/>
    </format>
    <format dxfId="16">
      <pivotArea outline="0" collapsedLevelsAreSubtotals="1" fieldPosition="0"/>
    </format>
    <format dxfId="15">
      <pivotArea field="42"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873C9D-F5BE-4B0D-8672-3490CFE0E136}" name="fkpi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W3:AW4" firstHeaderRow="1" firstDataRow="1" firstDataCol="0"/>
  <pivotFields count="4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Items count="1">
    <i/>
  </rowItems>
  <colItems count="1">
    <i/>
  </colItems>
  <dataFields count="1">
    <dataField name="Average of EnvironmentalImpactScore" fld="27" subtotal="average" baseField="0" baseItem="0" numFmtId="2"/>
  </dataFields>
  <formats count="2">
    <format dxfId="21">
      <pivotArea dataOnly="0" outline="0" axis="axisValues"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ABA88-9FED-4FB5-8A01-48B02B58DA61}" name="time to failur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3:T22" firstHeaderRow="1" firstDataRow="1" firstDataCol="1"/>
  <pivotFields count="28">
    <pivotField dataField="1" showAll="0"/>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showAll="0"/>
    <pivotField axis="axisRow" showAll="0">
      <items count="22">
        <item x="19"/>
        <item x="20"/>
        <item x="1"/>
        <item x="2"/>
        <item x="3"/>
        <item x="4"/>
        <item x="5"/>
        <item x="6"/>
        <item x="7"/>
        <item x="8"/>
        <item x="9"/>
        <item x="10"/>
        <item x="11"/>
        <item x="12"/>
        <item x="13"/>
        <item x="14"/>
        <item x="15"/>
        <item x="16"/>
        <item x="17"/>
        <item x="1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showAll="0"/>
    <pivotField showAll="0"/>
    <pivotField showAll="0"/>
  </pivotFields>
  <rowFields count="1">
    <field x="11"/>
  </rowFields>
  <rowItems count="19">
    <i>
      <x/>
    </i>
    <i>
      <x v="2"/>
    </i>
    <i>
      <x v="3"/>
    </i>
    <i>
      <x v="4"/>
    </i>
    <i>
      <x v="5"/>
    </i>
    <i>
      <x v="6"/>
    </i>
    <i>
      <x v="7"/>
    </i>
    <i>
      <x v="8"/>
    </i>
    <i>
      <x v="9"/>
    </i>
    <i>
      <x v="10"/>
    </i>
    <i>
      <x v="11"/>
    </i>
    <i>
      <x v="12"/>
    </i>
    <i>
      <x v="13"/>
    </i>
    <i>
      <x v="14"/>
    </i>
    <i>
      <x v="15"/>
    </i>
    <i>
      <x v="16"/>
    </i>
    <i>
      <x v="17"/>
    </i>
    <i>
      <x v="19"/>
    </i>
    <i t="grand">
      <x/>
    </i>
  </rowItems>
  <colItems count="1">
    <i/>
  </colItems>
  <dataFields count="1">
    <dataField name="Count of MachineID" fld="0" subtotal="count" baseField="0" baseItem="0"/>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3BBC0A-1D26-4A19-8BDF-B608874372CA}" name="fpivot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M6:BN1007" firstHeaderRow="1" firstDataRow="1" firstDataCol="2" rowPageCount="3" colPageCount="1"/>
  <pivotFields count="45">
    <pivotField axis="axisRow" compact="0"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extLst>
        <ext xmlns:x14="http://schemas.microsoft.com/office/spreadsheetml/2009/9/main" uri="{2946ED86-A175-432a-8AC1-64E0C546D7DE}">
          <x14:pivotField fillDownLabels="1"/>
        </ext>
      </extLst>
    </pivotField>
    <pivotField axis="axisPage" compact="0" outline="0" showAll="0" defaultSubtotal="0">
      <items count="5">
        <item x="3"/>
        <item x="4"/>
        <item x="1"/>
        <item x="2"/>
        <item x="0"/>
      </items>
      <extLst>
        <ext xmlns:x14="http://schemas.microsoft.com/office/spreadsheetml/2009/9/main" uri="{2946ED86-A175-432a-8AC1-64E0C546D7DE}">
          <x14:pivotField fillDownLabels="1"/>
        </ext>
      </extLst>
    </pivotField>
    <pivotField axis="axisPage" compact="0" outline="0" showAll="0" defaultSubtotal="0">
      <items count="4">
        <item x="0"/>
        <item x="3"/>
        <item x="2"/>
        <item x="1"/>
      </items>
      <extLst>
        <ext xmlns:x14="http://schemas.microsoft.com/office/spreadsheetml/2009/9/main" uri="{2946ED86-A175-432a-8AC1-64E0C546D7DE}">
          <x14:pivotField fillDownLabels="1"/>
        </ext>
      </extLst>
    </pivotField>
    <pivotField compact="0" numFmtId="14" outline="0" showAll="0" defaultSubtotal="0">
      <items count="19">
        <item x="10"/>
        <item x="3"/>
        <item x="1"/>
        <item x="14"/>
        <item x="0"/>
        <item x="2"/>
        <item x="4"/>
        <item x="7"/>
        <item x="16"/>
        <item x="12"/>
        <item x="17"/>
        <item x="18"/>
        <item x="6"/>
        <item x="13"/>
        <item x="5"/>
        <item x="8"/>
        <item x="11"/>
        <item x="15"/>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89">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03">
        <item x="431"/>
        <item x="309"/>
        <item x="42"/>
        <item x="286"/>
        <item x="277"/>
        <item x="393"/>
        <item x="489"/>
        <item x="387"/>
        <item x="282"/>
        <item x="110"/>
        <item x="82"/>
        <item x="104"/>
        <item x="460"/>
        <item x="380"/>
        <item x="127"/>
        <item x="298"/>
        <item x="303"/>
        <item x="339"/>
        <item x="20"/>
        <item x="186"/>
        <item x="401"/>
        <item x="50"/>
        <item x="501"/>
        <item x="222"/>
        <item x="49"/>
        <item x="170"/>
        <item x="146"/>
        <item x="175"/>
        <item x="141"/>
        <item x="131"/>
        <item x="475"/>
        <item x="302"/>
        <item x="289"/>
        <item x="426"/>
        <item x="152"/>
        <item x="184"/>
        <item x="190"/>
        <item x="103"/>
        <item x="143"/>
        <item x="370"/>
        <item x="8"/>
        <item x="26"/>
        <item x="54"/>
        <item x="86"/>
        <item x="183"/>
        <item x="225"/>
        <item x="329"/>
        <item x="124"/>
        <item x="129"/>
        <item x="2"/>
        <item x="19"/>
        <item x="98"/>
        <item x="265"/>
        <item x="74"/>
        <item x="379"/>
        <item x="407"/>
        <item x="351"/>
        <item x="142"/>
        <item x="255"/>
        <item x="317"/>
        <item x="13"/>
        <item x="350"/>
        <item x="249"/>
        <item x="383"/>
        <item x="203"/>
        <item x="122"/>
        <item x="275"/>
        <item x="198"/>
        <item x="417"/>
        <item x="112"/>
        <item x="111"/>
        <item x="443"/>
        <item x="164"/>
        <item x="99"/>
        <item x="274"/>
        <item x="163"/>
        <item x="451"/>
        <item x="52"/>
        <item x="172"/>
        <item x="269"/>
        <item x="377"/>
        <item x="22"/>
        <item x="194"/>
        <item x="363"/>
        <item x="366"/>
        <item x="51"/>
        <item x="243"/>
        <item x="423"/>
        <item x="471"/>
        <item x="473"/>
        <item x="210"/>
        <item x="343"/>
        <item x="218"/>
        <item x="147"/>
        <item x="195"/>
        <item x="260"/>
        <item x="409"/>
        <item x="290"/>
        <item x="446"/>
        <item x="29"/>
        <item x="327"/>
        <item x="391"/>
        <item x="155"/>
        <item x="16"/>
        <item x="388"/>
        <item x="220"/>
        <item x="158"/>
        <item x="45"/>
        <item x="246"/>
        <item x="185"/>
        <item x="242"/>
        <item x="189"/>
        <item x="215"/>
        <item x="174"/>
        <item x="234"/>
        <item x="182"/>
        <item x="109"/>
        <item x="442"/>
        <item x="330"/>
        <item x="311"/>
        <item x="385"/>
        <item x="176"/>
        <item x="368"/>
        <item x="137"/>
        <item x="63"/>
        <item x="324"/>
        <item x="452"/>
        <item x="171"/>
        <item x="331"/>
        <item x="33"/>
        <item x="221"/>
        <item x="244"/>
        <item x="72"/>
        <item x="25"/>
        <item x="445"/>
        <item x="140"/>
        <item x="105"/>
        <item x="232"/>
        <item x="161"/>
        <item x="95"/>
        <item x="308"/>
        <item x="478"/>
        <item x="386"/>
        <item x="216"/>
        <item x="497"/>
        <item x="459"/>
        <item x="71"/>
        <item x="200"/>
        <item x="252"/>
        <item x="59"/>
        <item x="268"/>
        <item x="436"/>
        <item x="40"/>
        <item x="335"/>
        <item x="477"/>
        <item x="12"/>
        <item x="345"/>
        <item x="150"/>
        <item x="53"/>
        <item x="283"/>
        <item x="85"/>
        <item x="432"/>
        <item x="61"/>
        <item x="65"/>
        <item x="120"/>
        <item x="376"/>
        <item x="421"/>
        <item x="80"/>
        <item x="389"/>
        <item x="318"/>
        <item x="145"/>
        <item x="149"/>
        <item x="79"/>
        <item x="69"/>
        <item x="128"/>
        <item x="159"/>
        <item x="273"/>
        <item x="239"/>
        <item x="47"/>
        <item x="352"/>
        <item x="178"/>
        <item x="169"/>
        <item x="374"/>
        <item x="68"/>
        <item x="358"/>
        <item x="217"/>
        <item x="44"/>
        <item x="160"/>
        <item x="408"/>
        <item x="364"/>
        <item x="398"/>
        <item x="117"/>
        <item x="196"/>
        <item x="397"/>
        <item x="10"/>
        <item x="361"/>
        <item x="1"/>
        <item x="173"/>
        <item x="229"/>
        <item x="360"/>
        <item x="148"/>
        <item x="354"/>
        <item x="193"/>
        <item x="9"/>
        <item x="441"/>
        <item x="144"/>
        <item x="5"/>
        <item x="151"/>
        <item x="23"/>
        <item x="256"/>
        <item x="420"/>
        <item x="390"/>
        <item x="113"/>
        <item x="75"/>
        <item x="454"/>
        <item x="123"/>
        <item x="101"/>
        <item x="46"/>
        <item x="235"/>
        <item x="316"/>
        <item x="251"/>
        <item x="30"/>
        <item x="240"/>
        <item x="373"/>
        <item x="162"/>
        <item x="97"/>
        <item x="48"/>
        <item x="411"/>
        <item x="494"/>
        <item x="207"/>
        <item x="427"/>
        <item x="139"/>
        <item x="21"/>
        <item x="126"/>
        <item x="39"/>
        <item x="89"/>
        <item x="114"/>
        <item x="201"/>
        <item x="192"/>
        <item x="253"/>
        <item x="444"/>
        <item x="369"/>
        <item x="81"/>
        <item x="11"/>
        <item x="15"/>
        <item x="312"/>
        <item x="447"/>
        <item x="348"/>
        <item x="490"/>
        <item x="415"/>
        <item x="422"/>
        <item x="491"/>
        <item x="156"/>
        <item x="76"/>
        <item x="353"/>
        <item x="73"/>
        <item x="107"/>
        <item x="500"/>
        <item x="214"/>
        <item x="462"/>
        <item x="278"/>
        <item x="83"/>
        <item x="226"/>
        <item x="227"/>
        <item x="84"/>
        <item x="306"/>
        <item x="27"/>
        <item x="202"/>
        <item x="115"/>
        <item x="429"/>
        <item x="118"/>
        <item x="121"/>
        <item x="403"/>
        <item x="487"/>
        <item x="241"/>
        <item x="299"/>
        <item x="394"/>
        <item x="307"/>
        <item x="56"/>
        <item x="34"/>
        <item x="499"/>
        <item x="297"/>
        <item x="91"/>
        <item x="272"/>
        <item x="435"/>
        <item x="134"/>
        <item x="228"/>
        <item x="36"/>
        <item x="293"/>
        <item x="166"/>
        <item x="102"/>
        <item x="219"/>
        <item x="257"/>
        <item x="38"/>
        <item x="271"/>
        <item x="372"/>
        <item x="310"/>
        <item x="467"/>
        <item x="168"/>
        <item x="57"/>
        <item x="258"/>
        <item x="6"/>
        <item x="455"/>
        <item x="375"/>
        <item x="476"/>
        <item x="78"/>
        <item x="204"/>
        <item x="482"/>
        <item x="469"/>
        <item x="93"/>
        <item x="250"/>
        <item x="340"/>
        <item x="464"/>
        <item x="267"/>
        <item x="347"/>
        <item x="381"/>
        <item x="138"/>
        <item x="88"/>
        <item x="328"/>
        <item x="248"/>
        <item x="154"/>
        <item x="493"/>
        <item x="349"/>
        <item x="378"/>
        <item x="4"/>
        <item x="259"/>
        <item x="496"/>
        <item x="70"/>
        <item x="448"/>
        <item x="212"/>
        <item x="280"/>
        <item x="301"/>
        <item x="96"/>
        <item x="480"/>
        <item x="55"/>
        <item x="125"/>
        <item x="419"/>
        <item x="399"/>
        <item x="261"/>
        <item x="66"/>
        <item x="92"/>
        <item x="187"/>
        <item x="463"/>
        <item x="453"/>
        <item x="472"/>
        <item x="87"/>
        <item x="468"/>
        <item x="418"/>
        <item x="396"/>
        <item x="0"/>
        <item x="281"/>
        <item x="498"/>
        <item x="365"/>
        <item x="359"/>
        <item x="326"/>
        <item x="14"/>
        <item x="344"/>
        <item x="314"/>
        <item x="357"/>
        <item x="291"/>
        <item x="296"/>
        <item x="37"/>
        <item x="208"/>
        <item x="356"/>
        <item x="177"/>
        <item x="488"/>
        <item x="334"/>
        <item x="205"/>
        <item x="18"/>
        <item x="287"/>
        <item x="67"/>
        <item x="437"/>
        <item x="402"/>
        <item x="209"/>
        <item x="457"/>
        <item x="157"/>
        <item x="333"/>
        <item x="223"/>
        <item x="300"/>
        <item x="430"/>
        <item x="231"/>
        <item x="440"/>
        <item x="425"/>
        <item x="294"/>
        <item x="191"/>
        <item x="230"/>
        <item x="319"/>
        <item x="405"/>
        <item x="58"/>
        <item x="414"/>
        <item x="238"/>
        <item x="295"/>
        <item x="315"/>
        <item x="106"/>
        <item x="304"/>
        <item x="165"/>
        <item x="484"/>
        <item x="400"/>
        <item x="31"/>
        <item x="458"/>
        <item x="28"/>
        <item x="395"/>
        <item x="213"/>
        <item x="264"/>
        <item x="43"/>
        <item x="181"/>
        <item x="439"/>
        <item x="108"/>
        <item x="62"/>
        <item x="236"/>
        <item x="167"/>
        <item x="188"/>
        <item x="24"/>
        <item x="470"/>
        <item x="288"/>
        <item x="384"/>
        <item x="180"/>
        <item x="392"/>
        <item x="17"/>
        <item x="130"/>
        <item x="136"/>
        <item x="474"/>
        <item x="7"/>
        <item x="413"/>
        <item x="199"/>
        <item x="133"/>
        <item x="332"/>
        <item x="382"/>
        <item x="404"/>
        <item x="32"/>
        <item x="434"/>
        <item x="341"/>
        <item x="342"/>
        <item x="355"/>
        <item x="450"/>
        <item x="502"/>
        <item x="77"/>
        <item x="254"/>
        <item x="424"/>
        <item x="3"/>
        <item x="438"/>
        <item x="132"/>
        <item x="410"/>
        <item x="247"/>
        <item x="313"/>
        <item x="362"/>
        <item x="237"/>
        <item x="322"/>
        <item x="449"/>
        <item x="337"/>
        <item x="483"/>
        <item x="495"/>
        <item x="461"/>
        <item x="338"/>
        <item x="479"/>
        <item x="276"/>
        <item x="485"/>
        <item x="412"/>
        <item x="270"/>
        <item x="492"/>
        <item x="428"/>
        <item x="456"/>
        <item x="466"/>
        <item x="116"/>
        <item x="305"/>
        <item x="266"/>
        <item x="135"/>
        <item x="285"/>
        <item x="179"/>
        <item x="481"/>
        <item x="292"/>
        <item x="35"/>
        <item x="416"/>
        <item x="320"/>
        <item x="90"/>
        <item x="486"/>
        <item x="119"/>
        <item x="346"/>
        <item x="233"/>
        <item x="197"/>
        <item x="406"/>
        <item x="433"/>
        <item x="41"/>
        <item x="371"/>
        <item x="224"/>
        <item x="323"/>
        <item x="64"/>
        <item x="263"/>
        <item x="336"/>
        <item x="245"/>
        <item x="367"/>
        <item x="284"/>
        <item x="211"/>
        <item x="325"/>
        <item x="465"/>
        <item x="100"/>
        <item x="60"/>
        <item x="321"/>
        <item x="206"/>
        <item x="153"/>
        <item x="262"/>
        <item x="94"/>
        <item x="27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48">
        <item x="57"/>
        <item x="489"/>
        <item x="420"/>
        <item x="301"/>
        <item x="61"/>
        <item x="92"/>
        <item x="274"/>
        <item x="99"/>
        <item x="404"/>
        <item x="528"/>
        <item x="371"/>
        <item x="486"/>
        <item x="39"/>
        <item x="62"/>
        <item x="392"/>
        <item x="35"/>
        <item x="525"/>
        <item x="275"/>
        <item x="173"/>
        <item x="269"/>
        <item x="172"/>
        <item x="427"/>
        <item x="170"/>
        <item x="409"/>
        <item x="237"/>
        <item x="249"/>
        <item x="349"/>
        <item x="108"/>
        <item x="135"/>
        <item x="228"/>
        <item x="20"/>
        <item x="507"/>
        <item x="505"/>
        <item x="235"/>
        <item x="481"/>
        <item x="63"/>
        <item x="531"/>
        <item x="390"/>
        <item x="541"/>
        <item x="117"/>
        <item x="156"/>
        <item x="240"/>
        <item x="217"/>
        <item x="469"/>
        <item x="441"/>
        <item x="30"/>
        <item x="225"/>
        <item x="259"/>
        <item x="260"/>
        <item x="478"/>
        <item x="69"/>
        <item x="29"/>
        <item x="138"/>
        <item x="208"/>
        <item x="360"/>
        <item x="534"/>
        <item x="140"/>
        <item x="476"/>
        <item x="9"/>
        <item x="68"/>
        <item x="252"/>
        <item x="508"/>
        <item x="443"/>
        <item x="540"/>
        <item x="438"/>
        <item x="201"/>
        <item x="501"/>
        <item x="314"/>
        <item x="513"/>
        <item x="358"/>
        <item x="493"/>
        <item x="214"/>
        <item x="207"/>
        <item x="310"/>
        <item x="295"/>
        <item x="352"/>
        <item x="18"/>
        <item x="216"/>
        <item x="10"/>
        <item x="212"/>
        <item x="460"/>
        <item x="118"/>
        <item x="305"/>
        <item x="328"/>
        <item x="388"/>
        <item x="288"/>
        <item x="115"/>
        <item x="84"/>
        <item x="27"/>
        <item x="180"/>
        <item x="297"/>
        <item x="449"/>
        <item x="222"/>
        <item x="17"/>
        <item x="241"/>
        <item x="86"/>
        <item x="299"/>
        <item x="437"/>
        <item x="362"/>
        <item x="31"/>
        <item x="234"/>
        <item x="60"/>
        <item x="137"/>
        <item x="506"/>
        <item x="113"/>
        <item x="236"/>
        <item x="498"/>
        <item x="500"/>
        <item x="479"/>
        <item x="432"/>
        <item x="393"/>
        <item x="14"/>
        <item x="369"/>
        <item x="183"/>
        <item x="26"/>
        <item x="374"/>
        <item x="136"/>
        <item x="0"/>
        <item x="389"/>
        <item x="381"/>
        <item x="195"/>
        <item x="83"/>
        <item x="472"/>
        <item x="425"/>
        <item x="220"/>
        <item x="226"/>
        <item x="202"/>
        <item x="192"/>
        <item x="102"/>
        <item x="318"/>
        <item x="411"/>
        <item x="185"/>
        <item x="75"/>
        <item x="519"/>
        <item x="356"/>
        <item x="327"/>
        <item x="379"/>
        <item x="465"/>
        <item x="342"/>
        <item x="442"/>
        <item x="312"/>
        <item x="238"/>
        <item x="345"/>
        <item x="233"/>
        <item x="59"/>
        <item x="7"/>
        <item x="335"/>
        <item x="370"/>
        <item x="355"/>
        <item x="46"/>
        <item x="283"/>
        <item x="121"/>
        <item x="282"/>
        <item x="44"/>
        <item x="157"/>
        <item x="210"/>
        <item x="43"/>
        <item x="321"/>
        <item x="277"/>
        <item x="263"/>
        <item x="142"/>
        <item x="215"/>
        <item x="323"/>
        <item x="313"/>
        <item x="351"/>
        <item x="3"/>
        <item x="303"/>
        <item x="32"/>
        <item x="38"/>
        <item x="55"/>
        <item x="526"/>
        <item x="542"/>
        <item x="78"/>
        <item x="253"/>
        <item x="406"/>
        <item x="426"/>
        <item x="399"/>
        <item x="2"/>
        <item x="499"/>
        <item x="151"/>
        <item x="543"/>
        <item x="124"/>
        <item x="125"/>
        <item x="34"/>
        <item x="158"/>
        <item x="546"/>
        <item x="107"/>
        <item x="132"/>
        <item x="446"/>
        <item x="146"/>
        <item x="184"/>
        <item x="186"/>
        <item x="58"/>
        <item x="97"/>
        <item x="414"/>
        <item x="353"/>
        <item x="161"/>
        <item x="497"/>
        <item x="347"/>
        <item x="56"/>
        <item x="181"/>
        <item x="36"/>
        <item x="100"/>
        <item x="261"/>
        <item x="382"/>
        <item x="24"/>
        <item x="12"/>
        <item x="466"/>
        <item x="503"/>
        <item x="439"/>
        <item x="496"/>
        <item x="88"/>
        <item x="524"/>
        <item x="25"/>
        <item x="131"/>
        <item x="106"/>
        <item x="365"/>
        <item x="475"/>
        <item x="95"/>
        <item x="329"/>
        <item x="458"/>
        <item x="307"/>
        <item x="372"/>
        <item x="227"/>
        <item x="271"/>
        <item x="219"/>
        <item x="231"/>
        <item x="242"/>
        <item x="209"/>
        <item x="4"/>
        <item x="174"/>
        <item x="1"/>
        <item x="206"/>
        <item x="502"/>
        <item x="516"/>
        <item x="239"/>
        <item x="273"/>
        <item x="8"/>
        <item x="15"/>
        <item x="428"/>
        <item x="53"/>
        <item x="363"/>
        <item x="430"/>
        <item x="298"/>
        <item x="291"/>
        <item x="450"/>
        <item x="101"/>
        <item x="376"/>
        <item x="470"/>
        <item x="45"/>
        <item x="41"/>
        <item x="71"/>
        <item x="330"/>
        <item x="6"/>
        <item x="123"/>
        <item x="454"/>
        <item x="103"/>
        <item x="67"/>
        <item x="93"/>
        <item x="224"/>
        <item x="373"/>
        <item x="367"/>
        <item x="168"/>
        <item x="334"/>
        <item x="477"/>
        <item x="28"/>
        <item x="319"/>
        <item x="416"/>
        <item x="265"/>
        <item x="412"/>
        <item x="339"/>
        <item x="232"/>
        <item x="171"/>
        <item x="410"/>
        <item x="383"/>
        <item x="51"/>
        <item x="459"/>
        <item x="532"/>
        <item x="331"/>
        <item x="50"/>
        <item x="343"/>
        <item x="145"/>
        <item x="309"/>
        <item x="520"/>
        <item x="126"/>
        <item x="401"/>
        <item x="64"/>
        <item x="90"/>
        <item x="155"/>
        <item x="495"/>
        <item x="278"/>
        <item x="130"/>
        <item x="256"/>
        <item x="23"/>
        <item x="452"/>
        <item x="463"/>
        <item x="350"/>
        <item x="87"/>
        <item x="397"/>
        <item x="187"/>
        <item x="85"/>
        <item x="521"/>
        <item x="114"/>
        <item x="257"/>
        <item x="198"/>
        <item x="42"/>
        <item x="74"/>
        <item x="194"/>
        <item x="276"/>
        <item x="49"/>
        <item x="402"/>
        <item x="317"/>
        <item x="315"/>
        <item x="387"/>
        <item x="292"/>
        <item x="165"/>
        <item x="510"/>
        <item x="200"/>
        <item x="98"/>
        <item x="162"/>
        <item x="193"/>
        <item x="490"/>
        <item x="366"/>
        <item x="133"/>
        <item x="109"/>
        <item x="361"/>
        <item x="251"/>
        <item x="191"/>
        <item x="436"/>
        <item x="537"/>
        <item x="65"/>
        <item x="213"/>
        <item x="16"/>
        <item x="322"/>
        <item x="357"/>
        <item x="268"/>
        <item x="468"/>
        <item x="218"/>
        <item x="22"/>
        <item x="433"/>
        <item x="164"/>
        <item x="337"/>
        <item x="248"/>
        <item x="518"/>
        <item x="160"/>
        <item x="80"/>
        <item x="262"/>
        <item x="286"/>
        <item x="536"/>
        <item x="266"/>
        <item x="76"/>
        <item x="320"/>
        <item x="431"/>
        <item x="445"/>
        <item x="116"/>
        <item x="378"/>
        <item x="488"/>
        <item x="272"/>
        <item x="453"/>
        <item x="544"/>
        <item x="293"/>
        <item x="211"/>
        <item x="182"/>
        <item x="91"/>
        <item x="149"/>
        <item x="179"/>
        <item x="494"/>
        <item x="444"/>
        <item x="81"/>
        <item x="141"/>
        <item x="229"/>
        <item x="407"/>
        <item x="394"/>
        <item x="37"/>
        <item x="127"/>
        <item x="294"/>
        <item x="148"/>
        <item x="296"/>
        <item x="13"/>
        <item x="139"/>
        <item x="462"/>
        <item x="96"/>
        <item x="243"/>
        <item x="415"/>
        <item x="205"/>
        <item x="254"/>
        <item x="359"/>
        <item x="144"/>
        <item x="197"/>
        <item x="175"/>
        <item x="5"/>
        <item x="47"/>
        <item x="483"/>
        <item x="150"/>
        <item x="11"/>
        <item x="429"/>
        <item x="120"/>
        <item x="147"/>
        <item x="230"/>
        <item x="474"/>
        <item x="338"/>
        <item x="471"/>
        <item x="380"/>
        <item x="119"/>
        <item x="447"/>
        <item x="48"/>
        <item x="346"/>
        <item x="166"/>
        <item x="384"/>
        <item x="196"/>
        <item x="203"/>
        <item x="33"/>
        <item x="403"/>
        <item x="54"/>
        <item x="514"/>
        <item x="82"/>
        <item x="348"/>
        <item x="398"/>
        <item x="539"/>
        <item x="391"/>
        <item x="377"/>
        <item x="455"/>
        <item x="434"/>
        <item x="178"/>
        <item x="204"/>
        <item x="279"/>
        <item x="169"/>
        <item x="385"/>
        <item x="66"/>
        <item x="422"/>
        <item x="287"/>
        <item x="487"/>
        <item x="547"/>
        <item x="419"/>
        <item x="280"/>
        <item x="421"/>
        <item x="284"/>
        <item x="154"/>
        <item x="70"/>
        <item x="94"/>
        <item x="511"/>
        <item x="190"/>
        <item x="326"/>
        <item x="111"/>
        <item x="167"/>
        <item x="73"/>
        <item x="485"/>
        <item x="21"/>
        <item x="533"/>
        <item x="325"/>
        <item x="267"/>
        <item x="152"/>
        <item x="177"/>
        <item x="285"/>
        <item x="112"/>
        <item x="480"/>
        <item x="333"/>
        <item x="482"/>
        <item x="244"/>
        <item x="247"/>
        <item x="250"/>
        <item x="19"/>
        <item x="484"/>
        <item x="530"/>
        <item x="221"/>
        <item x="176"/>
        <item x="364"/>
        <item x="368"/>
        <item x="527"/>
        <item x="408"/>
        <item x="306"/>
        <item x="199"/>
        <item x="129"/>
        <item x="386"/>
        <item x="395"/>
        <item x="504"/>
        <item x="128"/>
        <item x="246"/>
        <item x="77"/>
        <item x="302"/>
        <item x="538"/>
        <item x="79"/>
        <item x="163"/>
        <item x="523"/>
        <item x="332"/>
        <item x="417"/>
        <item x="423"/>
        <item x="104"/>
        <item x="304"/>
        <item x="467"/>
        <item x="281"/>
        <item x="270"/>
        <item x="424"/>
        <item x="535"/>
        <item x="143"/>
        <item x="122"/>
        <item x="223"/>
        <item x="340"/>
        <item x="491"/>
        <item x="448"/>
        <item x="105"/>
        <item x="290"/>
        <item x="159"/>
        <item x="461"/>
        <item x="324"/>
        <item x="451"/>
        <item x="188"/>
        <item x="336"/>
        <item x="258"/>
        <item x="457"/>
        <item x="245"/>
        <item x="189"/>
        <item x="110"/>
        <item x="72"/>
        <item x="512"/>
        <item x="289"/>
        <item x="418"/>
        <item x="456"/>
        <item x="400"/>
        <item x="354"/>
        <item x="316"/>
        <item x="517"/>
        <item x="308"/>
        <item x="396"/>
        <item x="529"/>
        <item x="515"/>
        <item x="509"/>
        <item x="89"/>
        <item x="134"/>
        <item x="522"/>
        <item x="413"/>
        <item x="492"/>
        <item x="300"/>
        <item x="440"/>
        <item x="473"/>
        <item x="545"/>
        <item x="264"/>
        <item x="405"/>
        <item x="375"/>
        <item x="40"/>
        <item x="52"/>
        <item x="255"/>
        <item x="153"/>
        <item x="344"/>
        <item x="311"/>
        <item x="341"/>
        <item x="435"/>
        <item x="46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x="5"/>
        <item x="1"/>
        <item x="2"/>
        <item x="3"/>
        <item x="4"/>
      </items>
      <extLst>
        <ext xmlns:x14="http://schemas.microsoft.com/office/spreadsheetml/2009/9/main" uri="{2946ED86-A175-432a-8AC1-64E0C546D7DE}">
          <x14:pivotField fillDownLabels="1"/>
        </ext>
      </extLst>
    </pivotField>
    <pivotField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5"/>
        <item x="0"/>
        <item x="1"/>
        <item x="2"/>
        <item x="3"/>
        <item x="4"/>
      </items>
      <extLst>
        <ext xmlns:x14="http://schemas.microsoft.com/office/spreadsheetml/2009/9/main" uri="{2946ED86-A175-432a-8AC1-64E0C546D7DE}">
          <x14:pivotField fillDownLabels="1"/>
        </ext>
      </extLst>
    </pivotField>
    <pivotField axis="axisPage" compact="0" outline="0" showAll="0" defaultSubtotal="0">
      <items count="21">
        <item x="1"/>
        <item x="2"/>
        <item x="3"/>
        <item x="4"/>
        <item x="5"/>
        <item x="6"/>
        <item x="7"/>
        <item x="8"/>
        <item x="9"/>
        <item x="10"/>
        <item x="11"/>
        <item x="12"/>
        <item x="13"/>
        <item x="14"/>
        <item x="15"/>
        <item x="16"/>
        <item x="17"/>
        <item x="18"/>
        <item x="19"/>
        <item x="20"/>
        <item x="0"/>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23"/>
    <field x="0"/>
  </rowFields>
  <rowItems count="1001">
    <i>
      <x/>
      <x v="721"/>
    </i>
    <i>
      <x v="1"/>
      <x v="437"/>
    </i>
    <i>
      <x v="2"/>
      <x v="45"/>
    </i>
    <i>
      <x v="3"/>
      <x v="398"/>
    </i>
    <i>
      <x v="4"/>
      <x v="381"/>
    </i>
    <i>
      <x v="5"/>
      <x v="630"/>
    </i>
    <i r="1">
      <x v="653"/>
    </i>
    <i>
      <x v="6"/>
      <x v="938"/>
    </i>
    <i>
      <x v="7"/>
      <x v="608"/>
    </i>
    <i>
      <x v="8"/>
      <x v="391"/>
    </i>
    <i>
      <x v="9"/>
      <x v="121"/>
    </i>
    <i r="1">
      <x v="173"/>
    </i>
    <i>
      <x v="10"/>
      <x v="86"/>
    </i>
    <i r="1">
      <x v="508"/>
    </i>
    <i r="1">
      <x v="605"/>
    </i>
    <i r="1">
      <x v="666"/>
    </i>
    <i r="1">
      <x v="755"/>
    </i>
    <i>
      <x v="11"/>
      <x v="114"/>
    </i>
    <i>
      <x v="12"/>
      <x v="829"/>
    </i>
    <i r="1">
      <x v="942"/>
    </i>
    <i>
      <x v="13"/>
      <x v="589"/>
    </i>
    <i r="1">
      <x v="827"/>
    </i>
    <i>
      <x v="14"/>
      <x v="142"/>
    </i>
    <i>
      <x v="15"/>
      <x v="421"/>
    </i>
    <i r="1">
      <x v="475"/>
    </i>
    <i r="1">
      <x v="969"/>
    </i>
    <i>
      <x v="16"/>
      <x v="429"/>
    </i>
    <i r="1">
      <x v="610"/>
    </i>
    <i r="1">
      <x v="863"/>
    </i>
    <i>
      <x v="17"/>
      <x v="501"/>
    </i>
    <i r="1">
      <x v="854"/>
    </i>
    <i>
      <x v="18"/>
      <x v="21"/>
    </i>
    <i r="1">
      <x v="148"/>
    </i>
    <i>
      <x v="19"/>
      <x v="218"/>
    </i>
    <i r="1">
      <x v="440"/>
    </i>
    <i r="1">
      <x v="739"/>
    </i>
    <i r="1">
      <x v="972"/>
    </i>
    <i>
      <x v="20"/>
      <x v="644"/>
    </i>
    <i>
      <x v="21"/>
      <x v="53"/>
    </i>
    <i r="1">
      <x v="790"/>
    </i>
    <i>
      <x v="22"/>
      <x v="993"/>
    </i>
    <i>
      <x v="23"/>
      <x v="266"/>
    </i>
    <i r="1">
      <x v="846"/>
    </i>
    <i r="1">
      <x v="861"/>
    </i>
    <i>
      <x v="24"/>
      <x v="52"/>
    </i>
    <i>
      <x v="25"/>
      <x v="199"/>
    </i>
    <i r="1">
      <x v="370"/>
    </i>
    <i r="1">
      <x v="394"/>
    </i>
    <i r="1">
      <x v="798"/>
    </i>
    <i>
      <x v="26"/>
      <x v="167"/>
    </i>
    <i r="1">
      <x v="305"/>
    </i>
    <i r="1">
      <x v="549"/>
    </i>
    <i r="1">
      <x v="950"/>
    </i>
    <i>
      <x v="27"/>
      <x v="205"/>
    </i>
    <i r="1">
      <x v="239"/>
    </i>
    <i r="1">
      <x v="312"/>
    </i>
    <i r="1">
      <x v="504"/>
    </i>
    <i r="1">
      <x v="822"/>
    </i>
    <i>
      <x v="28"/>
      <x v="162"/>
    </i>
    <i r="1">
      <x v="196"/>
    </i>
    <i>
      <x v="29"/>
      <x v="147"/>
    </i>
    <i r="1">
      <x v="433"/>
    </i>
    <i r="1">
      <x v="567"/>
    </i>
    <i>
      <x v="30"/>
      <x v="893"/>
    </i>
    <i>
      <x v="31"/>
      <x v="428"/>
    </i>
    <i>
      <x v="32"/>
      <x v="404"/>
    </i>
    <i r="1">
      <x v="545"/>
    </i>
    <i r="1">
      <x v="708"/>
    </i>
    <i r="1">
      <x v="802"/>
    </i>
    <i>
      <x v="33"/>
      <x v="712"/>
    </i>
    <i r="1">
      <x v="835"/>
    </i>
    <i r="1">
      <x v="901"/>
    </i>
    <i>
      <x v="34"/>
      <x v="175"/>
    </i>
    <i r="1">
      <x v="194"/>
    </i>
    <i r="1">
      <x v="448"/>
    </i>
    <i r="1">
      <x v="609"/>
    </i>
    <i>
      <x v="35"/>
      <x v="215"/>
    </i>
    <i r="1">
      <x v="328"/>
    </i>
    <i r="1">
      <x v="360"/>
    </i>
    <i r="1">
      <x v="405"/>
    </i>
    <i>
      <x v="36"/>
      <x v="223"/>
    </i>
    <i r="1">
      <x v="713"/>
    </i>
    <i>
      <x v="37"/>
      <x v="113"/>
    </i>
    <i r="1">
      <x v="419"/>
    </i>
    <i r="1">
      <x v="519"/>
    </i>
    <i r="1">
      <x v="661"/>
    </i>
    <i r="1">
      <x v="805"/>
    </i>
    <i r="1">
      <x v="924"/>
    </i>
    <i>
      <x v="38"/>
      <x v="164"/>
    </i>
    <i r="1">
      <x v="190"/>
    </i>
    <i r="1">
      <x v="600"/>
    </i>
    <i>
      <x v="39"/>
      <x v="570"/>
    </i>
    <i r="1">
      <x v="857"/>
    </i>
    <i>
      <x v="40"/>
      <x v="8"/>
    </i>
    <i r="1">
      <x v="267"/>
    </i>
    <i r="1">
      <x v="310"/>
    </i>
    <i>
      <x v="41"/>
      <x v="28"/>
    </i>
    <i r="1">
      <x v="836"/>
    </i>
    <i>
      <x v="42"/>
      <x v="57"/>
    </i>
    <i r="1">
      <x v="494"/>
    </i>
    <i r="1">
      <x v="765"/>
    </i>
    <i>
      <x v="43"/>
      <x v="90"/>
    </i>
    <i r="1">
      <x v="507"/>
    </i>
    <i r="1">
      <x v="647"/>
    </i>
    <i r="1">
      <x v="781"/>
    </i>
    <i r="1">
      <x v="949"/>
    </i>
    <i>
      <x v="44"/>
      <x v="213"/>
    </i>
    <i r="1">
      <x v="496"/>
    </i>
    <i r="1">
      <x v="542"/>
    </i>
    <i>
      <x v="45"/>
      <x v="272"/>
    </i>
    <i r="1">
      <x v="622"/>
    </i>
    <i>
      <x v="46"/>
      <x v="482"/>
    </i>
    <i r="1">
      <x v="884"/>
    </i>
    <i>
      <x v="47"/>
      <x v="139"/>
    </i>
    <i r="1">
      <x v="259"/>
    </i>
    <i r="1">
      <x v="468"/>
    </i>
    <i r="1">
      <x v="590"/>
    </i>
    <i>
      <x v="48"/>
      <x v="145"/>
    </i>
    <i r="1">
      <x v="151"/>
    </i>
    <i r="1">
      <x v="747"/>
    </i>
    <i>
      <x v="49"/>
      <x v="2"/>
    </i>
    <i r="1">
      <x v="104"/>
    </i>
    <i>
      <x v="50"/>
      <x v="19"/>
    </i>
    <i r="1">
      <x v="298"/>
    </i>
    <i r="1">
      <x v="346"/>
    </i>
    <i r="1">
      <x v="470"/>
    </i>
    <i r="1">
      <x v="527"/>
    </i>
    <i>
      <x v="51"/>
      <x v="107"/>
    </i>
    <i r="1">
      <x v="522"/>
    </i>
    <i r="1">
      <x v="917"/>
    </i>
    <i>
      <x v="52"/>
      <x v="349"/>
    </i>
    <i r="1">
      <x v="355"/>
    </i>
    <i r="1">
      <x v="866"/>
    </i>
    <i>
      <x v="53"/>
      <x v="78"/>
    </i>
    <i r="1">
      <x v="97"/>
    </i>
    <i r="1">
      <x v="160"/>
    </i>
    <i r="1">
      <x v="358"/>
    </i>
    <i r="1">
      <x v="777"/>
    </i>
    <i>
      <x v="54"/>
      <x v="588"/>
    </i>
    <i r="1">
      <x v="746"/>
    </i>
    <i>
      <x v="55"/>
      <x v="660"/>
    </i>
    <i r="1">
      <x v="782"/>
    </i>
    <i>
      <x v="56"/>
      <x v="526"/>
    </i>
    <i r="1">
      <x v="538"/>
    </i>
    <i>
      <x v="57"/>
      <x v="163"/>
    </i>
    <i r="1">
      <x v="510"/>
    </i>
    <i>
      <x v="58"/>
      <x v="330"/>
    </i>
    <i r="1">
      <x v="730"/>
    </i>
    <i>
      <x v="59"/>
      <x v="454"/>
    </i>
    <i r="1">
      <x v="898"/>
    </i>
    <i>
      <x v="60"/>
      <x v="13"/>
    </i>
    <i r="1">
      <x v="135"/>
    </i>
    <i r="1">
      <x v="159"/>
    </i>
    <i r="1">
      <x v="350"/>
    </i>
    <i r="1">
      <x v="438"/>
    </i>
    <i r="1">
      <x v="941"/>
    </i>
    <i>
      <x v="61"/>
      <x v="524"/>
    </i>
    <i r="1">
      <x v="541"/>
    </i>
    <i>
      <x v="62"/>
      <x v="319"/>
    </i>
    <i r="1">
      <x v="378"/>
    </i>
    <i>
      <x v="63"/>
      <x v="595"/>
    </i>
    <i>
      <x v="64"/>
      <x v="240"/>
    </i>
    <i r="1">
      <x v="764"/>
    </i>
    <i r="1">
      <x v="923"/>
    </i>
    <i>
      <x v="65"/>
      <x v="137"/>
    </i>
    <i r="1">
      <x v="315"/>
    </i>
    <i r="1">
      <x v="637"/>
    </i>
    <i>
      <x v="66"/>
      <x v="377"/>
    </i>
    <i r="1">
      <x v="488"/>
    </i>
    <i r="1">
      <x v="525"/>
    </i>
    <i r="1">
      <x v="548"/>
    </i>
    <i r="1">
      <x v="983"/>
    </i>
    <i>
      <x v="67"/>
      <x v="234"/>
    </i>
    <i r="1">
      <x v="791"/>
    </i>
    <i>
      <x v="68"/>
      <x v="681"/>
    </i>
    <i r="1">
      <x v="737"/>
    </i>
    <i r="1">
      <x v="831"/>
    </i>
    <i r="1">
      <x v="891"/>
    </i>
    <i>
      <x v="69"/>
      <x v="123"/>
    </i>
    <i r="1">
      <x v="368"/>
    </i>
    <i>
      <x v="70"/>
      <x v="122"/>
    </i>
    <i r="1">
      <x v="416"/>
    </i>
    <i r="1">
      <x v="477"/>
    </i>
    <i r="1">
      <x v="695"/>
    </i>
    <i>
      <x v="71"/>
      <x v="768"/>
    </i>
    <i r="1">
      <x v="856"/>
    </i>
    <i>
      <x v="72"/>
      <x v="191"/>
    </i>
    <i r="1">
      <x v="959"/>
    </i>
    <i>
      <x v="73"/>
      <x v="108"/>
    </i>
    <i r="1">
      <x v="278"/>
    </i>
    <i r="1">
      <x v="285"/>
    </i>
    <i>
      <x v="74"/>
      <x v="372"/>
    </i>
    <i>
      <x v="75"/>
      <x v="189"/>
    </i>
    <i r="1">
      <x v="606"/>
    </i>
    <i r="1">
      <x v="613"/>
    </i>
    <i r="1">
      <x v="756"/>
    </i>
    <i r="1">
      <x v="780"/>
    </i>
    <i>
      <x v="76"/>
      <x v="795"/>
    </i>
    <i r="1">
      <x v="855"/>
    </i>
    <i>
      <x v="77"/>
      <x v="55"/>
    </i>
    <i>
      <x v="78"/>
      <x v="201"/>
    </i>
    <i r="1">
      <x v="478"/>
    </i>
    <i r="1">
      <x v="697"/>
    </i>
    <i>
      <x v="79"/>
      <x v="356"/>
    </i>
    <i r="1">
      <x v="460"/>
    </i>
    <i>
      <x v="80"/>
      <x v="585"/>
    </i>
    <i r="1">
      <x v="882"/>
    </i>
    <i>
      <x v="81"/>
      <x v="23"/>
    </i>
    <i r="1">
      <x v="179"/>
    </i>
    <i r="1">
      <x v="640"/>
    </i>
    <i r="1">
      <x v="905"/>
    </i>
    <i>
      <x v="82"/>
      <x v="229"/>
    </i>
    <i r="1">
      <x v="409"/>
    </i>
    <i r="1">
      <x v="693"/>
    </i>
    <i r="1">
      <x v="828"/>
    </i>
    <i>
      <x v="83"/>
      <x v="555"/>
    </i>
    <i>
      <x v="84"/>
      <x v="562"/>
    </i>
    <i r="1">
      <x v="956"/>
    </i>
    <i>
      <x v="85"/>
      <x v="54"/>
    </i>
    <i r="1">
      <x v="144"/>
    </i>
    <i r="1">
      <x v="289"/>
    </i>
    <i>
      <x v="86"/>
      <x v="301"/>
    </i>
    <i r="1">
      <x v="599"/>
    </i>
    <i r="1">
      <x v="743"/>
    </i>
    <i r="1">
      <x v="799"/>
    </i>
    <i>
      <x v="87"/>
      <x v="696"/>
    </i>
    <i r="1">
      <x v="992"/>
    </i>
    <i>
      <x v="88"/>
      <x v="877"/>
    </i>
    <i>
      <x v="89"/>
      <x v="883"/>
    </i>
    <i r="1">
      <x v="929"/>
    </i>
    <i>
      <x v="90"/>
      <x v="250"/>
    </i>
    <i r="1">
      <x v="824"/>
    </i>
    <i>
      <x v="91"/>
      <x v="509"/>
    </i>
    <i>
      <x v="92"/>
      <x v="262"/>
    </i>
    <i r="1">
      <x v="322"/>
    </i>
    <i r="1">
      <x v="481"/>
    </i>
    <i>
      <x v="93"/>
      <x v="168"/>
    </i>
    <i r="1">
      <x v="452"/>
    </i>
    <i>
      <x v="94"/>
      <x v="230"/>
    </i>
    <i r="1">
      <x v="247"/>
    </i>
    <i r="1">
      <x v="577"/>
    </i>
    <i r="1">
      <x v="875"/>
    </i>
    <i>
      <x v="95"/>
      <x v="339"/>
    </i>
    <i r="1">
      <x v="671"/>
    </i>
    <i>
      <x v="96"/>
      <x v="664"/>
    </i>
    <i>
      <x v="97"/>
      <x v="407"/>
    </i>
    <i>
      <x v="98"/>
      <x v="775"/>
    </i>
    <i>
      <x v="99"/>
      <x v="31"/>
    </i>
    <i r="1">
      <x v="432"/>
    </i>
    <i r="1">
      <x v="621"/>
    </i>
    <i>
      <x v="100"/>
      <x v="476"/>
    </i>
    <i r="1">
      <x v="520"/>
    </i>
    <i r="1">
      <x v="709"/>
    </i>
    <i r="1">
      <x v="915"/>
    </i>
    <i r="1">
      <x v="946"/>
    </i>
    <i>
      <x v="101"/>
      <x v="624"/>
    </i>
    <i r="1">
      <x v="650"/>
    </i>
    <i>
      <x v="102"/>
      <x v="178"/>
    </i>
    <i r="1">
      <x v="304"/>
    </i>
    <i r="1">
      <x v="386"/>
    </i>
    <i r="1">
      <x v="667"/>
    </i>
    <i r="1">
      <x v="703"/>
    </i>
    <i>
      <x v="103"/>
      <x v="16"/>
    </i>
    <i r="1">
      <x v="333"/>
    </i>
    <i r="1">
      <x v="869"/>
    </i>
    <i r="1">
      <x v="870"/>
    </i>
    <i>
      <x v="104"/>
      <x v="611"/>
    </i>
    <i>
      <x v="105"/>
      <x v="264"/>
    </i>
    <i r="1">
      <x v="296"/>
    </i>
    <i r="1">
      <x v="927"/>
    </i>
    <i>
      <x v="106"/>
      <x v="183"/>
    </i>
    <i r="1">
      <x v="309"/>
    </i>
    <i r="1">
      <x v="944"/>
    </i>
    <i r="1">
      <x v="958"/>
    </i>
    <i>
      <x v="107"/>
      <x v="48"/>
    </i>
    <i r="1">
      <x v="225"/>
    </i>
    <i r="1">
      <x v="890"/>
    </i>
    <i>
      <x v="108"/>
      <x v="308"/>
    </i>
    <i r="1">
      <x v="314"/>
    </i>
    <i r="1">
      <x v="336"/>
    </i>
    <i r="1">
      <x v="848"/>
    </i>
    <i>
      <x v="109"/>
      <x v="216"/>
    </i>
    <i r="1">
      <x v="706"/>
    </i>
    <i r="1">
      <x v="955"/>
    </i>
    <i>
      <x v="110"/>
      <x v="300"/>
    </i>
    <i r="1">
      <x v="560"/>
    </i>
    <i>
      <x v="111"/>
      <x v="222"/>
    </i>
    <i r="1">
      <x v="365"/>
    </i>
    <i>
      <x v="112"/>
      <x v="257"/>
    </i>
    <i r="1">
      <x v="851"/>
    </i>
    <i r="1">
      <x v="864"/>
    </i>
    <i>
      <x v="113"/>
      <x v="203"/>
    </i>
    <i r="1">
      <x v="280"/>
    </i>
    <i r="1">
      <x v="960"/>
    </i>
    <i>
      <x v="114"/>
      <x v="286"/>
    </i>
    <i>
      <x v="115"/>
      <x v="212"/>
    </i>
    <i r="1">
      <x v="352"/>
    </i>
    <i r="1">
      <x v="551"/>
    </i>
    <i>
      <x v="116"/>
      <x v="120"/>
    </i>
    <i r="1">
      <x v="334"/>
    </i>
    <i r="1">
      <x v="787"/>
    </i>
    <i>
      <x v="117"/>
      <x v="763"/>
    </i>
    <i>
      <x v="118"/>
      <x v="486"/>
    </i>
    <i>
      <x v="119"/>
      <x v="442"/>
    </i>
    <i r="1">
      <x v="574"/>
    </i>
    <i r="1">
      <x v="789"/>
    </i>
    <i>
      <x v="120"/>
      <x v="602"/>
    </i>
    <i r="1">
      <x v="698"/>
    </i>
    <i r="1">
      <x v="736"/>
    </i>
    <i r="1">
      <x v="985"/>
    </i>
    <i r="1">
      <x v="998"/>
    </i>
    <i>
      <x v="121"/>
      <x v="206"/>
    </i>
    <i r="1">
      <x v="217"/>
    </i>
    <i r="1">
      <x v="220"/>
    </i>
    <i r="1">
      <x v="375"/>
    </i>
    <i r="1">
      <x v="462"/>
    </i>
    <i>
      <x v="122"/>
      <x v="568"/>
    </i>
    <i r="1">
      <x v="867"/>
    </i>
    <i>
      <x v="123"/>
      <x v="155"/>
    </i>
    <i r="1">
      <x v="511"/>
    </i>
    <i r="1">
      <x v="629"/>
    </i>
    <i r="1">
      <x v="825"/>
    </i>
    <i>
      <x v="124"/>
      <x v="66"/>
    </i>
    <i r="1">
      <x v="130"/>
    </i>
    <i r="1">
      <x v="445"/>
    </i>
    <i r="1">
      <x v="575"/>
    </i>
    <i>
      <x v="125"/>
      <x v="472"/>
    </i>
    <i r="1">
      <x v="751"/>
    </i>
    <i>
      <x v="126"/>
      <x v="800"/>
    </i>
    <i r="1">
      <x v="843"/>
    </i>
    <i>
      <x v="127"/>
      <x v="200"/>
    </i>
    <i r="1">
      <x v="618"/>
    </i>
    <i r="1">
      <x v="769"/>
    </i>
    <i>
      <x v="128"/>
      <x v="489"/>
    </i>
    <i>
      <x v="129"/>
      <x v="35"/>
    </i>
    <i r="1">
      <x v="463"/>
    </i>
    <i r="1">
      <x v="821"/>
    </i>
    <i>
      <x v="130"/>
      <x v="265"/>
    </i>
    <i>
      <x v="131"/>
      <x v="303"/>
    </i>
    <i>
      <x v="132"/>
      <x v="76"/>
    </i>
    <i r="1">
      <x v="376"/>
    </i>
    <i r="1">
      <x v="418"/>
    </i>
    <i>
      <x v="133"/>
      <x v="27"/>
    </i>
    <i r="1">
      <x v="389"/>
    </i>
    <i r="1">
      <x v="464"/>
    </i>
    <i r="1">
      <x v="723"/>
    </i>
    <i>
      <x v="134"/>
      <x v="774"/>
    </i>
    <i r="1">
      <x v="952"/>
    </i>
    <i>
      <x v="135"/>
      <x v="161"/>
    </i>
    <i r="1">
      <x v="311"/>
    </i>
    <i r="1">
      <x v="701"/>
    </i>
    <i r="1">
      <x v="702"/>
    </i>
    <i r="1">
      <x v="885"/>
    </i>
    <i r="1">
      <x v="903"/>
    </i>
    <i r="1">
      <x v="918"/>
    </i>
    <i r="1">
      <x v="934"/>
    </i>
    <i>
      <x v="136"/>
      <x v="116"/>
    </i>
    <i r="1">
      <x v="388"/>
    </i>
    <i>
      <x v="137"/>
      <x v="281"/>
    </i>
    <i r="1">
      <x v="364"/>
    </i>
    <i r="1">
      <x v="962"/>
    </i>
    <i>
      <x v="138"/>
      <x v="187"/>
    </i>
    <i r="1">
      <x v="204"/>
    </i>
    <i r="1">
      <x v="699"/>
    </i>
    <i r="1">
      <x v="916"/>
    </i>
    <i>
      <x v="139"/>
      <x v="102"/>
    </i>
    <i r="1">
      <x v="617"/>
    </i>
    <i r="1">
      <x v="670"/>
    </i>
    <i r="1">
      <x v="928"/>
    </i>
    <i>
      <x v="140"/>
      <x v="436"/>
    </i>
    <i r="1">
      <x v="636"/>
    </i>
    <i r="1">
      <x v="786"/>
    </i>
    <i r="1">
      <x v="971"/>
    </i>
    <i>
      <x v="141"/>
      <x v="900"/>
    </i>
    <i r="1">
      <x v="953"/>
    </i>
    <i r="1">
      <x v="976"/>
    </i>
    <i>
      <x v="142"/>
      <x v="604"/>
    </i>
    <i r="1">
      <x v="865"/>
    </i>
    <i>
      <x v="143"/>
      <x v="260"/>
    </i>
    <i>
      <x v="144"/>
      <x v="984"/>
    </i>
    <i>
      <x v="145"/>
      <x v="819"/>
    </i>
    <i>
      <x v="146"/>
      <x v="75"/>
    </i>
    <i r="1">
      <x v="497"/>
    </i>
    <i r="1">
      <x v="547"/>
    </i>
    <i>
      <x v="147"/>
      <x v="236"/>
    </i>
    <i r="1">
      <x v="258"/>
    </i>
    <i r="1">
      <x v="814"/>
    </i>
    <i r="1">
      <x v="815"/>
    </i>
    <i>
      <x v="148"/>
      <x v="324"/>
    </i>
    <i r="1">
      <x v="536"/>
    </i>
    <i r="1">
      <x v="586"/>
    </i>
    <i r="1">
      <x v="711"/>
    </i>
    <i r="1">
      <x v="933"/>
    </i>
    <i>
      <x v="149"/>
      <x v="62"/>
    </i>
    <i r="1">
      <x v="292"/>
    </i>
    <i r="1">
      <x v="332"/>
    </i>
    <i r="1">
      <x v="770"/>
    </i>
    <i>
      <x v="150"/>
      <x v="354"/>
    </i>
    <i>
      <x v="151"/>
      <x v="742"/>
    </i>
    <i r="1">
      <x v="804"/>
    </i>
    <i r="1">
      <x v="820"/>
    </i>
    <i r="1">
      <x v="841"/>
    </i>
    <i>
      <x v="152"/>
      <x v="43"/>
    </i>
    <i r="1">
      <x v="181"/>
    </i>
    <i r="1">
      <x v="639"/>
    </i>
    <i>
      <x v="153"/>
      <x v="495"/>
    </i>
    <i>
      <x v="154"/>
      <x v="899"/>
    </i>
    <i>
      <x v="155"/>
      <x v="12"/>
    </i>
    <i r="1">
      <x v="20"/>
    </i>
    <i r="1">
      <x v="37"/>
    </i>
    <i r="1">
      <x v="361"/>
    </i>
    <i r="1">
      <x v="767"/>
    </i>
    <i>
      <x v="156"/>
      <x v="515"/>
    </i>
    <i>
      <x v="157"/>
      <x v="171"/>
    </i>
    <i r="1">
      <x v="487"/>
    </i>
    <i r="1">
      <x v="582"/>
    </i>
    <i>
      <x v="158"/>
      <x v="56"/>
    </i>
    <i r="1">
      <x v="754"/>
    </i>
    <i r="1">
      <x v="858"/>
    </i>
    <i r="1">
      <x v="888"/>
    </i>
    <i>
      <x v="159"/>
      <x v="392"/>
    </i>
    <i r="1">
      <x v="926"/>
    </i>
    <i>
      <x v="160"/>
      <x v="89"/>
    </i>
    <i r="1">
      <x v="753"/>
    </i>
    <i>
      <x v="161"/>
      <x v="724"/>
    </i>
    <i>
      <x v="162"/>
      <x v="64"/>
    </i>
    <i>
      <x v="163"/>
      <x v="68"/>
    </i>
    <i>
      <x v="164"/>
      <x v="134"/>
    </i>
    <i r="1">
      <x v="340"/>
    </i>
    <i r="1">
      <x v="683"/>
    </i>
    <i r="1">
      <x v="910"/>
    </i>
    <i>
      <x v="165"/>
      <x v="581"/>
    </i>
    <i r="1">
      <x v="954"/>
    </i>
    <i>
      <x v="166"/>
      <x v="692"/>
    </i>
    <i>
      <x v="167"/>
      <x v="84"/>
    </i>
    <i r="1">
      <x v="184"/>
    </i>
    <i r="1">
      <x v="227"/>
    </i>
    <i r="1">
      <x v="384"/>
    </i>
    <i r="1">
      <x v="748"/>
    </i>
    <i r="1">
      <x v="907"/>
    </i>
    <i>
      <x v="168"/>
      <x v="615"/>
    </i>
    <i>
      <x v="169"/>
      <x v="455"/>
    </i>
    <i>
      <x v="170"/>
      <x v="166"/>
    </i>
    <i r="1">
      <x v="677"/>
    </i>
    <i r="1">
      <x v="794"/>
    </i>
    <i>
      <x v="171"/>
      <x v="170"/>
    </i>
    <i r="1">
      <x v="808"/>
    </i>
    <i>
      <x v="172"/>
      <x v="83"/>
    </i>
    <i r="1">
      <x v="576"/>
    </i>
    <i r="1">
      <x v="658"/>
    </i>
    <i>
      <x v="173"/>
      <x v="73"/>
    </i>
    <i r="1">
      <x v="583"/>
    </i>
    <i r="1">
      <x v="641"/>
    </i>
    <i>
      <x v="174"/>
      <x v="143"/>
    </i>
    <i r="1">
      <x v="317"/>
    </i>
    <i r="1">
      <x v="872"/>
    </i>
    <i>
      <x v="175"/>
      <x v="185"/>
    </i>
    <i r="1">
      <x v="297"/>
    </i>
    <i>
      <x v="176"/>
      <x v="371"/>
    </i>
    <i r="1">
      <x v="406"/>
    </i>
    <i r="1">
      <x v="740"/>
    </i>
    <i r="1">
      <x v="745"/>
    </i>
    <i>
      <x v="177"/>
      <x v="294"/>
    </i>
    <i>
      <x v="178"/>
      <x v="50"/>
    </i>
    <i r="1">
      <x v="101"/>
    </i>
    <i r="1">
      <x v="503"/>
    </i>
    <i r="1">
      <x v="628"/>
    </i>
    <i>
      <x v="179"/>
      <x v="528"/>
    </i>
    <i r="1">
      <x v="659"/>
    </i>
    <i>
      <x v="180"/>
      <x v="208"/>
    </i>
    <i r="1">
      <x v="456"/>
    </i>
    <i r="1">
      <x v="634"/>
    </i>
    <i>
      <x v="181"/>
      <x v="198"/>
    </i>
    <i r="1">
      <x v="373"/>
    </i>
    <i r="1">
      <x v="550"/>
    </i>
    <i r="1">
      <x v="892"/>
    </i>
    <i r="1">
      <x v="997"/>
    </i>
    <i>
      <x v="182"/>
      <x v="579"/>
    </i>
    <i r="1">
      <x v="876"/>
    </i>
    <i>
      <x v="183"/>
      <x v="71"/>
    </i>
    <i>
      <x v="184"/>
      <x v="544"/>
    </i>
    <i r="1">
      <x v="729"/>
    </i>
    <i r="1">
      <x v="838"/>
    </i>
    <i>
      <x v="185"/>
      <x v="261"/>
    </i>
    <i r="1">
      <x v="342"/>
    </i>
    <i>
      <x v="186"/>
      <x v="47"/>
    </i>
    <i r="1">
      <x v="270"/>
    </i>
    <i r="1">
      <x v="291"/>
    </i>
    <i r="1">
      <x v="849"/>
    </i>
    <i r="1">
      <x v="991"/>
    </i>
    <i>
      <x v="187"/>
      <x v="186"/>
    </i>
    <i r="1">
      <x v="557"/>
    </i>
    <i r="1">
      <x v="619"/>
    </i>
    <i>
      <x v="188"/>
      <x v="662"/>
    </i>
    <i>
      <x v="189"/>
      <x v="556"/>
    </i>
    <i r="1">
      <x v="982"/>
    </i>
    <i>
      <x v="190"/>
      <x v="638"/>
    </i>
    <i r="1">
      <x v="704"/>
    </i>
    <i>
      <x v="191"/>
      <x v="131"/>
    </i>
    <i r="1">
      <x v="725"/>
    </i>
    <i>
      <x v="192"/>
      <x v="231"/>
    </i>
    <i r="1">
      <x v="458"/>
    </i>
    <i>
      <x v="193"/>
      <x v="635"/>
    </i>
    <i>
      <x v="194"/>
      <x v="10"/>
    </i>
    <i r="1">
      <x v="302"/>
    </i>
    <i>
      <x v="195"/>
      <x v="553"/>
    </i>
    <i r="1">
      <x v="806"/>
    </i>
    <i>
      <x v="196"/>
      <x v="1"/>
    </i>
    <i>
      <x v="197"/>
      <x v="202"/>
    </i>
    <i>
      <x v="198"/>
      <x v="276"/>
    </i>
    <i r="1">
      <x v="967"/>
    </i>
    <i r="1">
      <x v="988"/>
    </i>
    <i>
      <x v="199"/>
      <x v="552"/>
    </i>
    <i r="1">
      <x v="785"/>
    </i>
    <i>
      <x v="200"/>
      <x v="169"/>
    </i>
    <i r="1">
      <x v="700"/>
    </i>
    <i r="1">
      <x v="873"/>
    </i>
    <i>
      <x v="201"/>
      <x v="535"/>
    </i>
    <i>
      <x v="202"/>
      <x v="228"/>
    </i>
    <i>
      <x v="203"/>
      <x v="9"/>
    </i>
    <i>
      <x v="204"/>
      <x v="760"/>
    </i>
    <i r="1">
      <x v="930"/>
    </i>
    <i>
      <x v="205"/>
      <x v="165"/>
    </i>
    <i r="1">
      <x v="403"/>
    </i>
    <i r="1">
      <x v="424"/>
    </i>
    <i r="1">
      <x v="603"/>
    </i>
    <i r="1">
      <x v="999"/>
    </i>
    <i>
      <x v="206"/>
      <x v="5"/>
    </i>
    <i r="1">
      <x v="359"/>
    </i>
    <i r="1">
      <x v="479"/>
    </i>
    <i r="1">
      <x v="995"/>
    </i>
    <i>
      <x v="207"/>
      <x v="174"/>
    </i>
    <i r="1">
      <x v="565"/>
    </i>
    <i r="1">
      <x v="816"/>
    </i>
    <i r="1">
      <x v="957"/>
    </i>
    <i>
      <x v="208"/>
      <x v="24"/>
    </i>
    <i r="1">
      <x v="874"/>
    </i>
    <i>
      <x v="209"/>
      <x v="331"/>
    </i>
    <i>
      <x v="210"/>
      <x v="690"/>
    </i>
    <i r="1">
      <x v="726"/>
    </i>
    <i>
      <x v="211"/>
      <x v="620"/>
    </i>
    <i>
      <x v="212"/>
      <x v="125"/>
    </i>
    <i r="1">
      <x v="414"/>
    </i>
    <i>
      <x v="213"/>
      <x v="79"/>
    </i>
    <i r="1">
      <x v="95"/>
    </i>
    <i r="1">
      <x v="648"/>
    </i>
    <i>
      <x v="214"/>
      <x v="807"/>
    </i>
    <i>
      <x v="215"/>
      <x v="138"/>
    </i>
    <i r="1">
      <x v="423"/>
    </i>
    <i>
      <x v="216"/>
      <x v="111"/>
    </i>
    <i r="1">
      <x v="366"/>
    </i>
    <i r="1">
      <x v="558"/>
    </i>
    <i>
      <x v="217"/>
      <x v="49"/>
    </i>
    <i>
      <x v="218"/>
      <x v="287"/>
    </i>
    <i>
      <x v="219"/>
      <x v="453"/>
    </i>
    <i r="1">
      <x v="797"/>
    </i>
    <i>
      <x v="220"/>
      <x v="321"/>
    </i>
    <i r="1">
      <x v="663"/>
    </i>
    <i>
      <x v="221"/>
      <x v="32"/>
    </i>
    <i r="1">
      <x v="72"/>
    </i>
    <i r="1">
      <x v="103"/>
    </i>
    <i r="1">
      <x v="172"/>
    </i>
    <i>
      <x v="222"/>
      <x v="295"/>
    </i>
    <i r="1">
      <x v="484"/>
    </i>
    <i r="1">
      <x v="523"/>
    </i>
    <i>
      <x v="223"/>
      <x v="578"/>
    </i>
    <i r="1">
      <x v="601"/>
    </i>
    <i>
      <x v="224"/>
      <x v="188"/>
    </i>
    <i r="1">
      <x v="761"/>
    </i>
    <i>
      <x v="225"/>
      <x v="106"/>
    </i>
    <i r="1">
      <x v="313"/>
    </i>
    <i r="1">
      <x v="796"/>
    </i>
    <i r="1">
      <x v="966"/>
    </i>
    <i>
      <x v="226"/>
      <x v="51"/>
    </i>
    <i r="1">
      <x v="374"/>
    </i>
    <i r="1">
      <x v="895"/>
    </i>
    <i>
      <x v="227"/>
      <x v="669"/>
    </i>
    <i r="1">
      <x v="909"/>
    </i>
    <i>
      <x v="228"/>
      <x v="973"/>
    </i>
    <i>
      <x v="229"/>
      <x v="245"/>
    </i>
    <i r="1">
      <x v="688"/>
    </i>
    <i>
      <x v="230"/>
      <x v="714"/>
    </i>
    <i>
      <x v="231"/>
      <x v="157"/>
    </i>
    <i r="1">
      <x v="158"/>
    </i>
    <i>
      <x v="232"/>
      <x v="22"/>
    </i>
    <i r="1">
      <x v="975"/>
    </i>
    <i>
      <x v="233"/>
      <x v="141"/>
    </i>
    <i r="1">
      <x v="348"/>
    </i>
    <i>
      <x v="234"/>
      <x v="42"/>
    </i>
    <i r="1">
      <x v="894"/>
    </i>
    <i>
      <x v="235"/>
      <x v="93"/>
    </i>
    <i r="1">
      <x v="397"/>
    </i>
    <i r="1">
      <x v="533"/>
    </i>
    <i r="1">
      <x v="563"/>
    </i>
    <i r="1">
      <x v="826"/>
    </i>
    <i>
      <x v="236"/>
      <x v="126"/>
    </i>
    <i r="1">
      <x v="233"/>
    </i>
    <i>
      <x v="237"/>
      <x v="237"/>
    </i>
    <i>
      <x v="238"/>
      <x v="226"/>
    </i>
    <i r="1">
      <x v="363"/>
    </i>
    <i>
      <x v="239"/>
      <x v="326"/>
    </i>
    <i r="1">
      <x v="623"/>
    </i>
    <i r="1">
      <x v="655"/>
    </i>
    <i r="1">
      <x v="880"/>
    </i>
    <i>
      <x v="240"/>
      <x v="773"/>
    </i>
    <i r="1">
      <x v="968"/>
    </i>
    <i>
      <x v="241"/>
      <x v="569"/>
    </i>
    <i>
      <x v="242"/>
      <x v="85"/>
    </i>
    <i>
      <x v="243"/>
      <x v="11"/>
    </i>
    <i r="1">
      <x v="559"/>
    </i>
    <i r="1">
      <x v="616"/>
    </i>
    <i r="1">
      <x v="853"/>
    </i>
    <i>
      <x v="244"/>
      <x v="15"/>
    </i>
    <i r="1">
      <x v="852"/>
    </i>
    <i r="1">
      <x v="921"/>
    </i>
    <i>
      <x v="245"/>
      <x v="443"/>
    </i>
    <i>
      <x v="246"/>
      <x v="776"/>
    </i>
    <i>
      <x v="247"/>
      <x v="518"/>
    </i>
    <i r="1">
      <x v="652"/>
    </i>
    <i r="1">
      <x v="811"/>
    </i>
    <i>
      <x v="248"/>
      <x v="940"/>
    </i>
    <i>
      <x v="249"/>
      <x v="678"/>
    </i>
    <i r="1">
      <x v="951"/>
    </i>
    <i>
      <x v="250"/>
      <x v="694"/>
    </i>
    <i>
      <x v="251"/>
      <x v="945"/>
    </i>
    <i>
      <x v="252"/>
      <x v="180"/>
    </i>
    <i r="1">
      <x v="244"/>
    </i>
    <i r="1">
      <x v="426"/>
    </i>
    <i r="1">
      <x v="596"/>
    </i>
    <i>
      <x v="253"/>
      <x v="80"/>
    </i>
    <i r="1">
      <x v="483"/>
    </i>
    <i r="1">
      <x v="645"/>
    </i>
    <i>
      <x v="254"/>
      <x v="530"/>
    </i>
    <i>
      <x v="255"/>
      <x v="77"/>
    </i>
    <i r="1">
      <x v="254"/>
    </i>
    <i>
      <x v="256"/>
      <x v="118"/>
    </i>
    <i r="1">
      <x v="465"/>
    </i>
    <i r="1">
      <x v="532"/>
    </i>
    <i>
      <x v="257"/>
      <x v="990"/>
    </i>
    <i>
      <x v="258"/>
      <x v="256"/>
    </i>
    <i r="1">
      <x v="512"/>
    </i>
    <i r="1">
      <x v="840"/>
    </i>
    <i r="1">
      <x v="912"/>
    </i>
    <i>
      <x v="259"/>
      <x v="832"/>
    </i>
    <i>
      <x v="260"/>
      <x v="382"/>
    </i>
    <i>
      <x v="261"/>
      <x v="87"/>
    </i>
    <i>
      <x v="262"/>
      <x v="273"/>
    </i>
    <i r="1">
      <x v="979"/>
    </i>
    <i>
      <x v="263"/>
      <x v="274"/>
    </i>
    <i r="1">
      <x v="485"/>
    </i>
    <i r="1">
      <x v="665"/>
    </i>
    <i>
      <x v="264"/>
      <x v="88"/>
    </i>
    <i>
      <x v="265"/>
      <x v="434"/>
    </i>
    <i r="1">
      <x v="680"/>
    </i>
    <i r="1">
      <x v="772"/>
    </i>
    <i>
      <x v="266"/>
      <x v="29"/>
    </i>
    <i>
      <x v="267"/>
      <x v="238"/>
    </i>
    <i r="1">
      <x v="809"/>
    </i>
    <i r="1">
      <x v="862"/>
    </i>
    <i r="1">
      <x v="887"/>
    </i>
    <i>
      <x v="268"/>
      <x v="128"/>
    </i>
    <i r="1">
      <x v="329"/>
    </i>
    <i r="1">
      <x v="716"/>
    </i>
    <i r="1">
      <x v="868"/>
    </i>
    <i>
      <x v="269"/>
      <x v="719"/>
    </i>
    <i>
      <x v="270"/>
      <x v="132"/>
    </i>
    <i r="1">
      <x v="718"/>
    </i>
    <i>
      <x v="271"/>
      <x v="136"/>
    </i>
    <i>
      <x v="272"/>
      <x v="651"/>
    </i>
    <i>
      <x v="273"/>
      <x v="936"/>
    </i>
    <i>
      <x v="274"/>
      <x v="299"/>
    </i>
    <i>
      <x v="275"/>
      <x v="422"/>
    </i>
    <i>
      <x v="276"/>
      <x v="631"/>
    </i>
    <i r="1">
      <x v="682"/>
    </i>
    <i r="1">
      <x v="965"/>
    </i>
    <i r="1">
      <x v="989"/>
    </i>
    <i>
      <x v="277"/>
      <x v="435"/>
    </i>
    <i>
      <x v="278"/>
      <x v="59"/>
    </i>
    <i>
      <x v="279"/>
      <x v="36"/>
    </i>
    <i r="1">
      <x v="531"/>
    </i>
    <i r="1">
      <x v="735"/>
    </i>
    <i>
      <x v="280"/>
      <x v="987"/>
    </i>
    <i>
      <x v="281"/>
      <x v="420"/>
    </i>
    <i>
      <x v="282"/>
      <x v="96"/>
    </i>
    <i r="1">
      <x v="110"/>
    </i>
    <i>
      <x v="283"/>
      <x v="369"/>
    </i>
    <i>
      <x v="284"/>
      <x v="734"/>
    </i>
    <i r="1">
      <x v="823"/>
    </i>
    <i>
      <x v="285"/>
      <x v="152"/>
    </i>
    <i r="1">
      <x v="564"/>
    </i>
    <i>
      <x v="286"/>
      <x v="275"/>
    </i>
    <i r="1">
      <x v="593"/>
    </i>
    <i>
      <x v="287"/>
      <x v="39"/>
    </i>
    <i>
      <x v="288"/>
      <x v="411"/>
    </i>
    <i r="1">
      <x v="722"/>
    </i>
    <i>
      <x v="289"/>
      <x v="193"/>
    </i>
    <i r="1">
      <x v="282"/>
    </i>
    <i r="1">
      <x v="572"/>
    </i>
    <i>
      <x v="290"/>
      <x v="112"/>
    </i>
    <i r="1">
      <x v="127"/>
    </i>
    <i r="1">
      <x v="584"/>
    </i>
    <i>
      <x v="291"/>
      <x v="263"/>
    </i>
    <i>
      <x v="292"/>
      <x v="335"/>
    </i>
    <i>
      <x v="293"/>
      <x v="41"/>
    </i>
    <i>
      <x v="294"/>
      <x v="362"/>
    </i>
    <i>
      <x v="295"/>
      <x v="573"/>
    </i>
    <i>
      <x v="296"/>
      <x v="439"/>
    </i>
    <i r="1">
      <x v="441"/>
    </i>
    <i r="1">
      <x v="626"/>
    </i>
    <i>
      <x v="297"/>
      <x v="847"/>
    </i>
    <i>
      <x v="298"/>
      <x v="197"/>
    </i>
    <i r="1">
      <x v="839"/>
    </i>
    <i>
      <x v="299"/>
      <x v="60"/>
    </i>
    <i r="1">
      <x v="467"/>
    </i>
    <i r="1">
      <x v="810"/>
    </i>
    <i>
      <x v="300"/>
      <x v="337"/>
    </i>
    <i>
      <x v="301"/>
      <x v="6"/>
    </i>
    <i r="1">
      <x v="26"/>
    </i>
    <i r="1">
      <x v="783"/>
    </i>
    <i>
      <x v="302"/>
      <x v="812"/>
    </i>
    <i>
      <x v="303"/>
      <x v="580"/>
    </i>
    <i>
      <x v="304"/>
      <x v="897"/>
    </i>
    <i r="1">
      <x v="913"/>
    </i>
    <i>
      <x v="305"/>
      <x v="82"/>
    </i>
    <i r="1">
      <x v="627"/>
    </i>
    <i r="1">
      <x v="741"/>
    </i>
    <i>
      <x v="306"/>
      <x v="241"/>
    </i>
    <i r="1">
      <x v="911"/>
    </i>
    <i>
      <x v="307"/>
      <x v="914"/>
    </i>
    <i r="1">
      <x v="943"/>
    </i>
    <i>
      <x v="308"/>
      <x v="860"/>
    </i>
    <i>
      <x v="309"/>
      <x v="99"/>
    </i>
    <i r="1">
      <x v="115"/>
    </i>
    <i r="1">
      <x v="367"/>
    </i>
    <i>
      <x v="310"/>
      <x v="320"/>
    </i>
    <i>
      <x v="311"/>
      <x v="502"/>
    </i>
    <i r="1">
      <x v="889"/>
    </i>
    <i>
      <x v="312"/>
      <x v="837"/>
    </i>
    <i>
      <x v="313"/>
      <x v="353"/>
    </i>
    <i>
      <x v="314"/>
      <x v="517"/>
    </i>
    <i>
      <x v="315"/>
      <x v="591"/>
    </i>
    <i>
      <x v="316"/>
      <x v="156"/>
    </i>
    <i>
      <x v="317"/>
      <x v="92"/>
    </i>
    <i>
      <x v="318"/>
      <x v="480"/>
    </i>
    <i r="1">
      <x v="963"/>
    </i>
    <i>
      <x v="319"/>
      <x v="318"/>
    </i>
    <i>
      <x v="320"/>
      <x v="177"/>
    </i>
    <i r="1">
      <x v="534"/>
    </i>
    <i r="1">
      <x v="978"/>
    </i>
    <i>
      <x v="321"/>
      <x v="970"/>
    </i>
    <i>
      <x v="322"/>
      <x v="521"/>
    </i>
    <i>
      <x v="323"/>
      <x v="587"/>
    </i>
    <i>
      <x v="324"/>
      <x v="4"/>
    </i>
    <i r="1">
      <x v="749"/>
    </i>
    <i>
      <x v="325"/>
      <x v="338"/>
    </i>
    <i>
      <x v="326"/>
      <x v="977"/>
    </i>
    <i>
      <x v="327"/>
      <x v="74"/>
    </i>
    <i r="1">
      <x v="686"/>
    </i>
    <i>
      <x v="328"/>
      <x v="784"/>
    </i>
    <i>
      <x v="329"/>
      <x v="253"/>
    </i>
    <i>
      <x v="330"/>
      <x v="387"/>
    </i>
    <i>
      <x v="331"/>
      <x v="427"/>
    </i>
    <i>
      <x v="332"/>
      <x v="105"/>
    </i>
    <i r="1">
      <x v="766"/>
    </i>
    <i>
      <x v="333"/>
      <x v="904"/>
    </i>
    <i>
      <x v="334"/>
      <x v="58"/>
    </i>
    <i>
      <x v="335"/>
      <x v="140"/>
    </i>
    <i>
      <x v="336"/>
      <x v="687"/>
    </i>
    <i>
      <x v="337"/>
      <x v="642"/>
    </i>
    <i>
      <x v="338"/>
      <x v="341"/>
    </i>
    <i>
      <x v="339"/>
      <x v="69"/>
    </i>
    <i r="1">
      <x v="759"/>
    </i>
    <i>
      <x v="340"/>
      <x v="98"/>
    </i>
    <i>
      <x v="341"/>
      <x v="219"/>
    </i>
    <i r="1">
      <x v="717"/>
    </i>
    <i>
      <x v="342"/>
      <x v="833"/>
    </i>
    <i r="1">
      <x v="920"/>
    </i>
    <i>
      <x v="343"/>
      <x v="803"/>
    </i>
    <i>
      <x v="344"/>
      <x v="879"/>
    </i>
    <i>
      <x v="345"/>
      <x v="91"/>
    </i>
    <i r="1">
      <x v="400"/>
    </i>
    <i r="1">
      <x v="738"/>
    </i>
    <i>
      <x v="346"/>
      <x v="850"/>
    </i>
    <i>
      <x v="347"/>
      <x v="684"/>
    </i>
    <i>
      <x v="348"/>
      <x v="633"/>
    </i>
    <i>
      <x v="349"/>
      <x/>
    </i>
    <i r="1">
      <x v="908"/>
    </i>
    <i>
      <x v="350"/>
      <x v="390"/>
    </i>
    <i>
      <x v="351"/>
      <x v="986"/>
    </i>
    <i>
      <x v="352"/>
      <x v="561"/>
    </i>
    <i r="1">
      <x v="878"/>
    </i>
    <i>
      <x v="353"/>
      <x v="546"/>
    </i>
    <i>
      <x v="354"/>
      <x v="474"/>
    </i>
    <i r="1">
      <x v="598"/>
    </i>
    <i>
      <x v="355"/>
      <x v="14"/>
    </i>
    <i r="1">
      <x v="124"/>
    </i>
    <i r="1">
      <x v="325"/>
    </i>
    <i>
      <x v="356"/>
      <x v="514"/>
    </i>
    <i r="1">
      <x v="529"/>
    </i>
    <i>
      <x v="357"/>
      <x v="446"/>
    </i>
    <i r="1">
      <x v="710"/>
    </i>
    <i>
      <x v="358"/>
      <x v="543"/>
    </i>
    <i>
      <x v="359"/>
      <x v="408"/>
    </i>
    <i r="1">
      <x v="771"/>
    </i>
    <i r="1">
      <x v="961"/>
    </i>
    <i>
      <x v="360"/>
      <x v="415"/>
    </i>
    <i>
      <x v="361"/>
      <x v="40"/>
    </i>
    <i>
      <x v="362"/>
      <x v="246"/>
    </i>
    <i r="1">
      <x v="539"/>
    </i>
    <i>
      <x v="363"/>
      <x v="540"/>
    </i>
    <i r="1">
      <x v="673"/>
    </i>
    <i r="1">
      <x v="994"/>
    </i>
    <i>
      <x v="364"/>
      <x v="207"/>
    </i>
    <i r="1">
      <x v="980"/>
    </i>
    <i>
      <x v="365"/>
      <x v="937"/>
    </i>
    <i>
      <x v="366"/>
      <x v="493"/>
    </i>
    <i>
      <x v="367"/>
      <x v="242"/>
    </i>
    <i r="1">
      <x v="252"/>
    </i>
    <i r="1">
      <x v="676"/>
    </i>
    <i>
      <x v="368"/>
      <x v="18"/>
    </i>
    <i r="1">
      <x v="214"/>
    </i>
    <i r="1">
      <x v="417"/>
    </i>
    <i r="1">
      <x v="691"/>
    </i>
    <i>
      <x v="369"/>
      <x v="399"/>
    </i>
    <i>
      <x v="370"/>
      <x v="70"/>
    </i>
    <i r="1">
      <x v="307"/>
    </i>
    <i r="1">
      <x v="732"/>
    </i>
    <i>
      <x v="371"/>
      <x v="744"/>
    </i>
    <i r="1">
      <x v="845"/>
    </i>
    <i>
      <x v="372"/>
      <x v="649"/>
    </i>
    <i>
      <x v="373"/>
      <x v="248"/>
    </i>
    <i>
      <x v="374"/>
      <x v="817"/>
    </i>
    <i>
      <x v="375"/>
      <x v="182"/>
    </i>
    <i>
      <x v="376"/>
      <x v="491"/>
    </i>
    <i r="1">
      <x v="492"/>
    </i>
    <i>
      <x v="377"/>
      <x v="269"/>
    </i>
    <i>
      <x v="378"/>
      <x v="425"/>
    </i>
    <i>
      <x v="379"/>
      <x v="720"/>
    </i>
    <i>
      <x v="380"/>
      <x v="279"/>
    </i>
    <i>
      <x v="381"/>
      <x v="758"/>
    </i>
    <i>
      <x v="382"/>
      <x v="707"/>
    </i>
    <i>
      <x v="383"/>
      <x v="412"/>
    </i>
    <i r="1">
      <x v="614"/>
    </i>
    <i r="1">
      <x v="778"/>
    </i>
    <i>
      <x v="384"/>
      <x v="224"/>
    </i>
    <i>
      <x v="385"/>
      <x v="277"/>
    </i>
    <i>
      <x v="386"/>
      <x v="457"/>
    </i>
    <i>
      <x v="387"/>
      <x v="656"/>
    </i>
    <i>
      <x v="388"/>
      <x v="61"/>
    </i>
    <i>
      <x v="389"/>
      <x v="675"/>
    </i>
    <i>
      <x v="390"/>
      <x v="293"/>
    </i>
    <i>
      <x v="391"/>
      <x v="413"/>
    </i>
    <i r="1">
      <x v="646"/>
    </i>
    <i r="1">
      <x v="733"/>
    </i>
    <i>
      <x v="392"/>
      <x v="449"/>
    </i>
    <i>
      <x v="393"/>
      <x v="117"/>
    </i>
    <i>
      <x v="394"/>
      <x v="430"/>
    </i>
    <i>
      <x v="395"/>
      <x v="192"/>
    </i>
    <i r="1">
      <x v="447"/>
    </i>
    <i>
      <x v="396"/>
      <x v="922"/>
    </i>
    <i>
      <x v="397"/>
      <x v="643"/>
    </i>
    <i>
      <x v="398"/>
      <x v="33"/>
    </i>
    <i r="1">
      <x v="881"/>
    </i>
    <i>
      <x v="399"/>
      <x v="818"/>
    </i>
    <i r="1">
      <x v="925"/>
    </i>
    <i>
      <x v="400"/>
      <x v="30"/>
    </i>
    <i r="1">
      <x v="283"/>
    </i>
    <i r="1">
      <x v="393"/>
    </i>
    <i r="1">
      <x v="612"/>
    </i>
    <i>
      <x v="401"/>
      <x v="632"/>
    </i>
    <i r="1">
      <x v="779"/>
    </i>
    <i>
      <x v="402"/>
      <x v="255"/>
    </i>
    <i r="1">
      <x v="689"/>
    </i>
    <i>
      <x v="403"/>
      <x v="347"/>
    </i>
    <i r="1">
      <x v="379"/>
    </i>
    <i>
      <x v="404"/>
      <x v="46"/>
    </i>
    <i>
      <x v="405"/>
      <x v="211"/>
    </i>
    <i r="1">
      <x v="592"/>
    </i>
    <i>
      <x v="406"/>
      <x v="757"/>
    </i>
    <i>
      <x v="407"/>
      <x v="119"/>
    </i>
    <i>
      <x v="408"/>
      <x v="65"/>
    </i>
    <i>
      <x v="409"/>
      <x v="288"/>
    </i>
    <i>
      <x v="410"/>
      <x v="195"/>
    </i>
    <i r="1">
      <x v="451"/>
    </i>
    <i>
      <x v="411"/>
      <x v="221"/>
    </i>
    <i r="1">
      <x v="249"/>
    </i>
    <i>
      <x v="412"/>
      <x v="25"/>
    </i>
    <i r="1">
      <x v="762"/>
    </i>
    <i>
      <x v="413"/>
      <x v="871"/>
    </i>
    <i>
      <x v="414"/>
      <x v="402"/>
    </i>
    <i>
      <x v="415"/>
      <x v="597"/>
    </i>
    <i r="1">
      <x v="801"/>
    </i>
    <i r="1">
      <x v="981"/>
    </i>
    <i>
      <x v="416"/>
      <x v="210"/>
    </i>
    <i>
      <x v="417"/>
      <x v="625"/>
    </i>
    <i>
      <x v="418"/>
      <x v="17"/>
    </i>
    <i>
      <x v="419"/>
      <x v="146"/>
    </i>
    <i>
      <x v="420"/>
      <x v="154"/>
    </i>
    <i r="1">
      <x v="323"/>
    </i>
    <i>
      <x v="421"/>
      <x v="886"/>
    </i>
    <i r="1">
      <x v="932"/>
    </i>
    <i>
      <x v="422"/>
      <x v="7"/>
    </i>
    <i r="1">
      <x v="792"/>
    </i>
    <i>
      <x v="423"/>
      <x v="674"/>
    </i>
    <i>
      <x v="424"/>
      <x v="235"/>
    </i>
    <i>
      <x v="425"/>
      <x v="150"/>
    </i>
    <i>
      <x v="426"/>
      <x v="490"/>
    </i>
    <i>
      <x v="427"/>
      <x v="594"/>
    </i>
    <i>
      <x v="428"/>
      <x v="654"/>
    </i>
    <i>
      <x v="429"/>
      <x v="34"/>
    </i>
    <i>
      <x v="430"/>
      <x v="731"/>
    </i>
    <i r="1">
      <x v="752"/>
    </i>
    <i>
      <x v="431"/>
      <x v="505"/>
    </i>
    <i>
      <x v="432"/>
      <x v="506"/>
    </i>
    <i r="1">
      <x v="947"/>
    </i>
    <i>
      <x v="433"/>
      <x v="537"/>
    </i>
    <i>
      <x v="434"/>
      <x v="793"/>
    </i>
    <i>
      <x v="435"/>
      <x v="996"/>
    </i>
    <i>
      <x v="436"/>
      <x v="81"/>
    </i>
    <i r="1">
      <x v="385"/>
    </i>
    <i r="1">
      <x v="513"/>
    </i>
    <i r="1">
      <x v="964"/>
    </i>
    <i>
      <x v="437"/>
      <x v="327"/>
    </i>
    <i>
      <x v="438"/>
      <x v="705"/>
    </i>
    <i>
      <x v="439"/>
      <x v="3"/>
    </i>
    <i>
      <x v="440"/>
      <x v="750"/>
    </i>
    <i>
      <x v="441"/>
      <x v="149"/>
    </i>
    <i>
      <x v="442"/>
      <x v="668"/>
    </i>
    <i>
      <x v="443"/>
      <x v="316"/>
    </i>
    <i r="1">
      <x v="345"/>
    </i>
    <i>
      <x v="444"/>
      <x v="444"/>
    </i>
    <i>
      <x v="445"/>
      <x v="554"/>
    </i>
    <i>
      <x v="446"/>
      <x v="290"/>
    </i>
    <i r="1">
      <x v="450"/>
    </i>
    <i r="1">
      <x v="834"/>
    </i>
    <i>
      <x v="447"/>
      <x v="466"/>
    </i>
    <i>
      <x v="448"/>
      <x v="788"/>
    </i>
    <i>
      <x v="449"/>
      <x v="499"/>
    </i>
    <i>
      <x v="450"/>
      <x v="919"/>
    </i>
    <i>
      <x v="451"/>
      <x v="974"/>
    </i>
    <i>
      <x v="452"/>
      <x v="830"/>
    </i>
    <i>
      <x v="453"/>
      <x v="500"/>
    </i>
    <i>
      <x v="454"/>
      <x v="902"/>
    </i>
    <i>
      <x v="455"/>
      <x v="380"/>
    </i>
    <i>
      <x v="456"/>
      <x v="931"/>
    </i>
    <i>
      <x v="457"/>
      <x v="672"/>
    </i>
    <i r="1">
      <x v="939"/>
    </i>
    <i>
      <x v="458"/>
      <x v="357"/>
    </i>
    <i>
      <x v="459"/>
      <x v="948"/>
    </i>
    <i>
      <x v="460"/>
      <x v="715"/>
    </i>
    <i>
      <x v="461"/>
      <x v="813"/>
    </i>
    <i>
      <x v="462"/>
      <x v="844"/>
    </i>
    <i>
      <x v="463"/>
      <x v="129"/>
    </i>
    <i r="1">
      <x v="607"/>
    </i>
    <i>
      <x v="464"/>
      <x v="431"/>
    </i>
    <i>
      <x v="465"/>
      <x v="351"/>
    </i>
    <i r="1">
      <x v="896"/>
    </i>
    <i>
      <x v="466"/>
      <x v="153"/>
    </i>
    <i>
      <x v="467"/>
      <x v="396"/>
    </i>
    <i>
      <x v="468"/>
      <x v="209"/>
    </i>
    <i>
      <x v="469"/>
      <x v="906"/>
    </i>
    <i>
      <x v="470"/>
      <x v="410"/>
    </i>
    <i>
      <x v="471"/>
      <x v="38"/>
    </i>
    <i r="1">
      <x v="401"/>
    </i>
    <i>
      <x v="472"/>
      <x v="679"/>
    </i>
    <i>
      <x v="473"/>
      <x v="459"/>
    </i>
    <i r="1">
      <x v="469"/>
    </i>
    <i r="1">
      <x v="859"/>
    </i>
    <i>
      <x v="474"/>
      <x v="94"/>
    </i>
    <i r="1">
      <x v="727"/>
    </i>
    <i>
      <x v="475"/>
      <x v="935"/>
    </i>
    <i>
      <x v="476"/>
      <x v="133"/>
    </i>
    <i>
      <x v="477"/>
      <x v="516"/>
    </i>
    <i r="1">
      <x v="685"/>
    </i>
    <i>
      <x v="478"/>
      <x v="284"/>
    </i>
    <i>
      <x v="479"/>
      <x v="232"/>
    </i>
    <i>
      <x v="480"/>
      <x v="657"/>
    </i>
    <i>
      <x v="481"/>
      <x v="728"/>
    </i>
    <i>
      <x v="482"/>
      <x v="44"/>
    </i>
    <i>
      <x v="483"/>
      <x v="571"/>
    </i>
    <i>
      <x v="484"/>
      <x v="271"/>
    </i>
    <i>
      <x v="485"/>
      <x v="471"/>
    </i>
    <i>
      <x v="486"/>
      <x v="67"/>
    </i>
    <i r="1">
      <x v="268"/>
    </i>
    <i>
      <x v="487"/>
      <x v="344"/>
    </i>
    <i>
      <x v="488"/>
      <x v="498"/>
    </i>
    <i>
      <x v="489"/>
      <x v="306"/>
    </i>
    <i>
      <x v="490"/>
      <x v="566"/>
    </i>
    <i>
      <x v="491"/>
      <x v="395"/>
    </i>
    <i>
      <x v="492"/>
      <x v="251"/>
    </i>
    <i>
      <x v="493"/>
      <x v="473"/>
    </i>
    <i>
      <x v="494"/>
      <x v="842"/>
    </i>
    <i>
      <x v="495"/>
      <x v="109"/>
    </i>
    <i>
      <x v="496"/>
      <x v="63"/>
    </i>
    <i>
      <x v="497"/>
      <x v="461"/>
    </i>
    <i>
      <x v="498"/>
      <x v="243"/>
    </i>
    <i>
      <x v="499"/>
      <x v="176"/>
    </i>
    <i>
      <x v="500"/>
      <x v="343"/>
    </i>
    <i>
      <x v="501"/>
      <x v="100"/>
    </i>
    <i>
      <x v="502"/>
      <x v="383"/>
    </i>
    <i t="grand">
      <x/>
    </i>
  </rowItems>
  <colItems count="1">
    <i/>
  </colItems>
  <pageFields count="3">
    <pageField fld="42" hier="-1"/>
    <pageField fld="2" hier="-1"/>
    <pageField fld="1" hier="-1"/>
  </pageFields>
  <formats count="5">
    <format dxfId="29">
      <pivotArea dataOnly="0" outline="0" axis="axisValues" fieldPosition="0"/>
    </format>
    <format dxfId="28">
      <pivotArea outline="0" collapsedLevelsAreSubtotals="1" fieldPosition="0"/>
    </format>
    <format dxfId="27">
      <pivotArea field="2" type="button" dataOnly="0" labelOnly="1" outline="0" axis="axisPage" fieldPosition="1"/>
    </format>
    <format dxfId="26">
      <pivotArea field="25" type="button" dataOnly="0" labelOnly="1" outline="0"/>
    </format>
    <format dxfId="25">
      <pivotArea field="2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A8DD36-612E-4A9D-9776-7B115E33E002}" name="failure 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3:AC23" firstHeaderRow="1" firstDataRow="1" firstDataCol="1"/>
  <pivotFields count="28">
    <pivotField showAll="0"/>
    <pivotField showAll="0">
      <items count="7">
        <item x="3"/>
        <item x="4"/>
        <item x="1"/>
        <item x="2"/>
        <item x="0"/>
        <item x="5"/>
        <item t="default"/>
      </items>
    </pivotField>
    <pivotField showAll="0">
      <items count="6">
        <item x="0"/>
        <item x="3"/>
        <item x="2"/>
        <item x="1"/>
        <item x="4"/>
        <item t="default"/>
      </items>
    </pivotField>
    <pivotField showAll="0"/>
    <pivotField axis="axisRow" showAll="0">
      <items count="21">
        <item x="9"/>
        <item x="15"/>
        <item x="11"/>
        <item x="8"/>
        <item x="5"/>
        <item x="13"/>
        <item x="6"/>
        <item x="18"/>
        <item x="17"/>
        <item x="12"/>
        <item x="16"/>
        <item x="7"/>
        <item x="4"/>
        <item x="2"/>
        <item x="0"/>
        <item x="14"/>
        <item x="1"/>
        <item x="3"/>
        <item x="10"/>
        <item h="1" x="19"/>
        <item t="default"/>
      </items>
    </pivotField>
    <pivotField showAll="0"/>
    <pivotField showAll="0"/>
    <pivotField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showAll="0"/>
    <pivotField showAll="0"/>
    <pivotField showAll="0"/>
  </pivotFields>
  <rowFields count="1">
    <field x="4"/>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FailureCount" fld="10" subtotal="average" baseField="4" baseItem="3"/>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7207C2-52DC-4A5C-8ADC-26B86BB5F5BE}" name="risk score - i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3:Y1004" firstHeaderRow="1" firstDataRow="1" firstDataCol="1"/>
  <pivotFields count="28">
    <pivotField axis="axisRow" showAll="0" sortType="ascending">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h="1" x="1000"/>
        <item t="default"/>
      </items>
    </pivotField>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0"/>
        <item h="1" x="3"/>
        <item t="default"/>
      </items>
    </pivotField>
    <pivotField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RiskScore" fld="23" baseField="0" baseItem="343"/>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331425-8D5D-44C6-B2C5-F5BB0BC43777}" name="cost kpi2" cacheId="0" dataOnRows="1"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location ref="CW3:CX6" firstHeaderRow="1" firstDataRow="1" firstDataCol="1"/>
  <pivotFields count="45">
    <pivotField compact="0" outline="0" showAll="0"/>
    <pivotField compact="0" outline="0" showAll="0">
      <items count="6">
        <item x="3"/>
        <item x="4"/>
        <item x="1"/>
        <item x="2"/>
        <item x="0"/>
        <item t="default"/>
      </items>
    </pivotField>
    <pivotField compact="0" outline="0" showAll="0">
      <items count="5">
        <item x="0"/>
        <item x="3"/>
        <item x="2"/>
        <item x="1"/>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dataField="1" compact="0" outline="0" dragToRow="0" dragToCol="0" dragToPage="0" showAll="0" defaultSubtotal="0"/>
    <pivotField compact="0" outline="0" dragToRow="0" dragToCol="0" dragToPage="0" showAll="0" defaultSubtotal="0"/>
  </pivotFields>
  <rowFields count="1">
    <field x="-2"/>
  </rowFields>
  <rowItems count="3">
    <i>
      <x/>
    </i>
    <i i="1">
      <x v="1"/>
    </i>
    <i i="2">
      <x v="2"/>
    </i>
  </rowItems>
  <colItems count="1">
    <i/>
  </colItems>
  <dataFields count="3">
    <dataField name="Toplam DowntimeDuration_hours" fld="14" baseField="0" baseItem="0"/>
    <dataField name="Toplam FailureCount" fld="10" baseField="0" baseItem="0"/>
    <dataField name="Toplam Downtime Hour per Failure" fld="43" baseField="0" baseItem="0" numFmtId="2"/>
  </dataFields>
  <formats count="4">
    <format dxfId="39">
      <pivotArea dataOnly="0" labelOnly="1" outline="0" axis="axisValues" fieldPosition="0"/>
    </format>
    <format dxfId="38">
      <pivotArea field="-2" type="button" dataOnly="0" labelOnly="1" outline="0" axis="axisRow" fieldPosition="0"/>
    </format>
    <format dxfId="37">
      <pivotArea dataOnly="0" labelOnly="1" grandCol="1" outline="0" axis="axisCol" fieldPosition="0"/>
    </format>
    <format dxfId="36">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63EECA-4D45-4954-B78B-21ACD929827A}" name="cost scatter" cacheId="0"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location ref="DR3:DT1004" firstHeaderRow="0" firstDataRow="1" firstDataCol="1"/>
  <pivotFields count="45">
    <pivotField axis="axisRow"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items count="6">
        <item x="3"/>
        <item x="4"/>
        <item x="1"/>
        <item x="2"/>
        <item x="0"/>
        <item t="default"/>
      </items>
    </pivotField>
    <pivotField compact="0" outline="0" showAll="0">
      <items count="5">
        <item x="0"/>
        <item x="3"/>
        <item x="2"/>
        <item x="1"/>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compact="0" outline="0" dragToRow="0" dragToCol="0" dragToPage="0" showAll="0" defaultSubtotal="0"/>
    <pivotField compact="0" outline="0" dragToRow="0" dragToCol="0" dragToPage="0" showAll="0" defaultSubtota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Toplam DowntimeDuration_hours" fld="14" baseField="0" baseItem="0"/>
    <dataField name="Toplam TotalMaintenanceCost_USD" fld="18" baseField="0" baseItem="0"/>
  </dataFields>
  <formats count="5">
    <format dxfId="44">
      <pivotArea field="1" type="button" dataOnly="0" labelOnly="1" outline="0"/>
    </format>
    <format dxfId="43">
      <pivotArea dataOnly="0" labelOnly="1" outline="0" fieldPosition="0">
        <references count="1">
          <reference field="4294967294" count="2">
            <x v="0"/>
            <x v="1"/>
          </reference>
        </references>
      </pivotArea>
    </format>
    <format dxfId="42">
      <pivotArea grandRow="1" outline="0" collapsedLevelsAreSubtotals="1" fieldPosition="0"/>
    </format>
    <format dxfId="41">
      <pivotArea dataOnly="0" labelOnly="1" grandRow="1" outline="0" fieldPosition="0"/>
    </format>
    <format dxfId="40">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C4E51A-86A9-4636-ADED-F18C4BB86E29}" name="cost kpi 1" cacheId="0"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location ref="CS3:CS4" firstHeaderRow="1" firstDataRow="1" firstDataCol="0"/>
  <pivotFields count="45">
    <pivotField compact="0" outline="0" showAll="0"/>
    <pivotField compact="0" outline="0" showAll="0">
      <items count="6">
        <item x="3"/>
        <item x="4"/>
        <item x="1"/>
        <item x="2"/>
        <item x="0"/>
        <item t="default"/>
      </items>
    </pivotField>
    <pivotField compact="0" outline="0" showAll="0">
      <items count="5">
        <item x="0"/>
        <item x="3"/>
        <item x="2"/>
        <item x="1"/>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compact="0" outline="0" dragToRow="0" dragToCol="0" dragToPage="0" showAll="0" defaultSubtotal="0"/>
    <pivotField compact="0" outline="0" dragToRow="0" dragToCol="0" dragToPage="0" showAll="0" defaultSubtotal="0"/>
  </pivotFields>
  <rowItems count="1">
    <i/>
  </rowItems>
  <colItems count="1">
    <i/>
  </colItems>
  <dataFields count="1">
    <dataField name="Toplam TotalMaintenanceCost_USD" fld="18" baseField="0" baseItem="0" numFmtId="167"/>
  </dataFields>
  <formats count="4">
    <format dxfId="48">
      <pivotArea dataOnly="0" labelOnly="1" outline="0" axis="axisValues" fieldPosition="0"/>
    </format>
    <format dxfId="47">
      <pivotArea dataOnly="0" labelOnly="1" outline="0" axis="axisValues" fieldPosition="0"/>
    </format>
    <format dxfId="46">
      <pivotArea dataOnly="0" labelOnly="1" outline="0" axis="axisValues"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27F8DCE-AFA8-48A7-99F3-215D868BDC44}" name="fpivo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Y3:AZ9" firstHeaderRow="1" firstDataRow="1" firstDataCol="1"/>
  <pivotFields count="4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Average of EnvironmentalImpactScore" fld="27" subtotal="average" baseField="0" baseItem="0" numFmtId="166"/>
  </dataFields>
  <formats count="3">
    <format dxfId="51">
      <pivotArea dataOnly="0" outline="0" axis="axisValues" fieldPosition="0"/>
    </format>
    <format dxfId="50">
      <pivotArea field="1" type="button" dataOnly="0" labelOnly="1" outline="0" axis="axisRow" fieldPosition="0"/>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13AE8C3-DF65-4C49-8412-A79234AC0892}" name="criticality level"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L3:M6" firstHeaderRow="1" firstDataRow="1" firstDataCol="1"/>
  <pivotFields count="28">
    <pivotField dataField="1" showAll="0"/>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 showAll="0"/>
  </pivotFields>
  <rowFields count="1">
    <field x="24"/>
  </rowFields>
  <rowItems count="3">
    <i>
      <x/>
    </i>
    <i>
      <x v="1"/>
    </i>
    <i>
      <x v="2"/>
    </i>
  </rowItems>
  <colItems count="1">
    <i/>
  </colItems>
  <dataFields count="1">
    <dataField name="Count of MachineID" fld="0" subtotal="count" baseField="0" baseItem="0"/>
  </dataFields>
  <formats count="5">
    <format dxfId="56">
      <pivotArea type="all" dataOnly="0" outline="0" fieldPosition="0"/>
    </format>
    <format dxfId="55">
      <pivotArea outline="0" collapsedLevelsAreSubtotals="1" fieldPosition="0"/>
    </format>
    <format dxfId="54">
      <pivotArea field="24" type="button" dataOnly="0" labelOnly="1" outline="0" axis="axisRow" fieldPosition="0"/>
    </format>
    <format dxfId="53">
      <pivotArea dataOnly="0" labelOnly="1" fieldPosition="0">
        <references count="1">
          <reference field="24" count="3">
            <x v="0"/>
            <x v="1"/>
            <x v="2"/>
          </reference>
        </references>
      </pivotArea>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17B4DD5-940F-4821-9026-09D261AD1B2E}" name="maintenanceneede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P3:HQ5" firstHeaderRow="1" firstDataRow="1" firstDataCol="1"/>
  <pivotFields count="45">
    <pivotField showAll="0"/>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dragToRow="0" dragToCol="0" dragToPage="0" showAll="0" defaultSubtotal="0"/>
    <pivotField dragToRow="0" dragToCol="0" dragToPage="0" showAll="0" defaultSubtotal="0"/>
    <pivotField showAll="0" defaultSubtotal="0"/>
    <pivotField showAll="0" defaultSubtotal="0"/>
    <pivotField showAll="0" defaultSubtotal="0">
      <items count="4">
        <item x="1"/>
        <item x="2"/>
        <item x="0"/>
        <item x="3"/>
      </items>
    </pivotField>
    <pivotField showAll="0" defaultSubtotal="0"/>
    <pivotField showAll="0" defaultSubtotal="0"/>
    <pivotField showAll="0" defaultSubtotal="0">
      <items count="21">
        <item x="1"/>
        <item x="2"/>
        <item x="3"/>
        <item x="4"/>
        <item x="5"/>
        <item x="6"/>
        <item x="7"/>
        <item x="8"/>
        <item x="9"/>
        <item x="10"/>
        <item x="11"/>
        <item x="12"/>
        <item x="13"/>
        <item x="14"/>
        <item x="15"/>
        <item x="16"/>
        <item x="17"/>
        <item x="18"/>
        <item x="19"/>
        <item x="20"/>
        <item x="0"/>
      </items>
    </pivotField>
    <pivotField dragToRow="0" dragToCol="0" dragToPage="0" showAll="0" defaultSubtotal="0"/>
    <pivotField dragToRow="0" dragToCol="0" dragToPage="0" showAll="0" defaultSubtotal="0"/>
  </pivotFields>
  <rowFields count="1">
    <field x="34"/>
  </rowFields>
  <rowItems count="2">
    <i>
      <x/>
    </i>
    <i>
      <x v="1"/>
    </i>
  </rowItems>
  <colItems count="1">
    <i/>
  </colItems>
  <dataFields count="1">
    <dataField name="Say nextmaintenance" fld="34"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C2C99F-F117-4E28-8696-EEEE35D9FAAC}" name="fpivot5bellcur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X3:BY23" firstHeaderRow="1" firstDataRow="1" firstDataCol="1"/>
  <pivotFields count="4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5"/>
        <item x="0"/>
        <item x="1"/>
        <item x="2"/>
        <item x="3"/>
        <item x="4"/>
        <item t="default"/>
      </items>
    </pivotField>
    <pivotField axis="axisRow" showAll="0">
      <items count="22">
        <item sd="0" x="1"/>
        <item sd="0" x="2"/>
        <item sd="0" x="3"/>
        <item sd="0" x="4"/>
        <item sd="0" x="5"/>
        <item sd="0" x="6"/>
        <item sd="0" x="7"/>
        <item sd="0" x="8"/>
        <item sd="0" x="9"/>
        <item sd="0" x="10"/>
        <item sd="0" x="11"/>
        <item sd="0" x="12"/>
        <item sd="0" x="13"/>
        <item sd="0" x="14"/>
        <item sd="0" x="15"/>
        <item sd="0" x="16"/>
        <item sd="0" x="17"/>
        <item sd="0" x="18"/>
        <item sd="0" x="19"/>
        <item x="20"/>
        <item x="0"/>
        <item t="default"/>
      </items>
    </pivotField>
    <pivotField dragToRow="0" dragToCol="0" dragToPage="0" showAll="0" defaultSubtotal="0"/>
    <pivotField dragToRow="0" dragToCol="0" dragToPage="0" showAll="0" defaultSubtotal="0"/>
  </pivotFields>
  <rowFields count="1">
    <field x="4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EnergyConsumptionIncrease_%" fld="26" subtotal="average" baseField="39" baseItem="1"/>
  </dataFields>
  <formats count="6">
    <format dxfId="62">
      <pivotArea dataOnly="0" outline="0" axis="axisValues" fieldPosition="0"/>
    </format>
    <format dxfId="61">
      <pivotArea field="42" type="button" dataOnly="0" labelOnly="1" outline="0" axis="axisRow" fieldPosition="0"/>
    </format>
    <format dxfId="60">
      <pivotArea collapsedLevelsAreSubtotals="1" fieldPosition="0">
        <references count="1">
          <reference field="42" count="19">
            <x v="0"/>
            <x v="1"/>
            <x v="2"/>
            <x v="3"/>
            <x v="4"/>
            <x v="5"/>
            <x v="6"/>
            <x v="7"/>
            <x v="8"/>
            <x v="9"/>
            <x v="10"/>
            <x v="11"/>
            <x v="12"/>
            <x v="13"/>
            <x v="14"/>
            <x v="15"/>
            <x v="16"/>
            <x v="17"/>
            <x v="18"/>
          </reference>
        </references>
      </pivotArea>
    </format>
    <format dxfId="59">
      <pivotArea grandRow="1" outline="0" collapsedLevelsAreSubtotals="1" fieldPosition="0"/>
    </format>
    <format dxfId="58">
      <pivotArea field="42" type="button" dataOnly="0" labelOnly="1" outline="0" axis="axisRow" fieldPosition="0"/>
    </format>
    <format dxfId="57">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ECC337-867C-442F-842F-55CC6EE979BC}" name="avg of machine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8">
    <pivotField showAll="0"/>
    <pivotField showAll="0">
      <items count="7">
        <item x="3"/>
        <item x="4"/>
        <item x="1"/>
        <item x="2"/>
        <item x="0"/>
        <item x="5"/>
        <item t="default"/>
      </items>
    </pivotField>
    <pivotField showAll="0">
      <items count="6">
        <item x="0"/>
        <item x="3"/>
        <item x="2"/>
        <item x="1"/>
        <item x="4"/>
        <item t="default"/>
      </items>
    </pivotField>
    <pivotField showAll="0"/>
    <pivotField dataField="1"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showAll="0"/>
    <pivotField showAll="0"/>
    <pivotField showAll="0"/>
  </pivotFields>
  <rowItems count="1">
    <i/>
  </rowItems>
  <colItems count="1">
    <i/>
  </colItems>
  <dataFields count="1">
    <dataField name="Average of MachineAge" fld="4" subtotal="average" baseField="0" baseItem="0" numFmtId="2"/>
  </dataFields>
  <formats count="4">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A5304E3-4ABF-4A5D-B709-6D64C8B6B70B}" name="PivotTable3" cacheId="0" applyNumberFormats="0" applyBorderFormats="0" applyFontFormats="0" applyPatternFormats="0" applyAlignmentFormats="0" applyWidthHeightFormats="1" dataCaption="Değerler" updatedVersion="8" minRefreshableVersion="3" useAutoFormatting="1" rowGrandTotals="0" colGrandTotals="0" itemPrintTitles="1" createdVersion="8" indent="0" outline="1" outlineData="1" multipleFieldFilters="0" chartFormat="7">
  <location ref="EI3:EJ6" firstHeaderRow="1" firstDataRow="1" firstDataCol="1"/>
  <pivotFields count="45">
    <pivotField showAll="0"/>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7"/>
  </rowFields>
  <rowItems count="3">
    <i>
      <x/>
    </i>
    <i>
      <x v="1"/>
    </i>
    <i>
      <x v="2"/>
    </i>
  </rowItems>
  <colItems count="1">
    <i/>
  </colItems>
  <dataFields count="1">
    <dataField name="Ortalama failure prob %" fld="21" subtotal="average" baseField="7" baseItem="0" numFmtId="168"/>
  </dataFields>
  <formats count="1">
    <format dxfId="67">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5BD9357-D4F1-46B8-8168-640D67F906C2}" name="cost kpi 4 " cacheId="0" dataOnRows="1"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chartFormat="6">
  <location ref="CZ3:DA6" firstHeaderRow="1" firstDataRow="1" firstDataCol="1"/>
  <pivotFields count="45">
    <pivotField compact="0" outline="0" showAll="0"/>
    <pivotField compact="0" outline="0" showAll="0">
      <items count="6">
        <item x="3"/>
        <item x="4"/>
        <item x="1"/>
        <item x="2"/>
        <item x="0"/>
        <item t="default"/>
      </items>
    </pivotField>
    <pivotField compact="0" outline="0" showAll="0" sortType="descending">
      <items count="5">
        <item x="1"/>
        <item x="2"/>
        <item x="3"/>
        <item x="0"/>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compact="0" outline="0" dragToRow="0" dragToCol="0" dragToPage="0" showAll="0" defaultSubtotal="0"/>
    <pivotField dataField="1" compact="0" outline="0" dragToRow="0" dragToCol="0" dragToPage="0" showAll="0" defaultSubtotal="0"/>
  </pivotFields>
  <rowFields count="1">
    <field x="-2"/>
  </rowFields>
  <rowItems count="3">
    <i>
      <x/>
    </i>
    <i i="1">
      <x v="1"/>
    </i>
    <i i="2">
      <x v="2"/>
    </i>
  </rowItems>
  <colItems count="1">
    <i/>
  </colItems>
  <dataFields count="3">
    <dataField name="Toplam RepairCost_USD" fld="16" baseField="0" baseItem="0" numFmtId="167"/>
    <dataField name="Toplam FailureCount" fld="10" baseField="0" baseItem="0"/>
    <dataField name="Toplam Average Repair Cost" fld="44" baseField="0" baseItem="0" numFmtId="167"/>
  </dataFields>
  <formats count="14">
    <format dxfId="81">
      <pivotArea field="2" type="button" dataOnly="0" labelOnly="1" outline="0"/>
    </format>
    <format dxfId="80">
      <pivotArea dataOnly="0" labelOnly="1" outline="0" axis="axisValues" fieldPosition="0"/>
    </format>
    <format dxfId="79">
      <pivotArea grandRow="1" outline="0" collapsedLevelsAreSubtotals="1" fieldPosition="0"/>
    </format>
    <format dxfId="78">
      <pivotArea dataOnly="0" labelOnly="1" grandRow="1" outline="0" fieldPosition="0"/>
    </format>
    <format dxfId="77">
      <pivotArea field="2" type="button" dataOnly="0" labelOnly="1" outline="0"/>
    </format>
    <format dxfId="76">
      <pivotArea dataOnly="0" labelOnly="1" outline="0" axis="axisValues" fieldPosition="0"/>
    </format>
    <format dxfId="75">
      <pivotArea outline="0" collapsedLevelsAreSubtotals="1" fieldPosition="0"/>
    </format>
    <format dxfId="74">
      <pivotArea outline="0" fieldPosition="0">
        <references count="1">
          <reference field="4294967294" count="1">
            <x v="0"/>
          </reference>
        </references>
      </pivotArea>
    </format>
    <format dxfId="73">
      <pivotArea field="-2" type="button" dataOnly="0" labelOnly="1" outline="0" axis="axisRow" fieldPosition="0"/>
    </format>
    <format dxfId="72">
      <pivotArea dataOnly="0" labelOnly="1" grandCol="1" outline="0" axis="axisCol" fieldPosition="0"/>
    </format>
    <format dxfId="71">
      <pivotArea outline="0" fieldPosition="0">
        <references count="1">
          <reference field="4294967294" count="1" selected="0">
            <x v="2"/>
          </reference>
        </references>
      </pivotArea>
    </format>
    <format dxfId="70">
      <pivotArea outline="0" fieldPosition="0">
        <references count="1">
          <reference field="4294967294" count="2" selected="0">
            <x v="1"/>
            <x v="2"/>
          </reference>
        </references>
      </pivotArea>
    </format>
    <format dxfId="69">
      <pivotArea outline="0" fieldPosition="0">
        <references count="1">
          <reference field="4294967294" count="1" selected="0">
            <x v="0"/>
          </reference>
        </references>
      </pivotArea>
    </format>
    <format dxfId="68">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22E1843-E59D-4702-9C0F-77D2E8ED646D}" name="fpivot4riskscorehistogra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P3:BQ1004" firstHeaderRow="1" firstDataRow="1" firstDataCol="1"/>
  <pivotFields count="45">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RiskScore" fld="23" baseField="0" baseItem="0"/>
  </dataFields>
  <formats count="5">
    <format dxfId="86">
      <pivotArea dataOnly="0" outline="0" axis="axisValues" fieldPosition="0"/>
    </format>
    <format dxfId="85">
      <pivotArea outline="0" collapsedLevelsAreSubtotals="1" fieldPosition="0"/>
    </format>
    <format dxfId="84">
      <pivotArea field="2" type="button" dataOnly="0" labelOnly="1" outline="0"/>
    </format>
    <format dxfId="83">
      <pivotArea dataOnly="0" labelOnly="1" outline="0" axis="axisValues" fieldPosition="0"/>
    </format>
    <format dxfId="82">
      <pivotArea field="0" type="button" dataOnly="0" labelOnly="1" outline="0" axis="axisRow"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314178B-2E1A-4E8D-93AD-17C08587E0D5}" name="predictionaccuracy" cacheId="0" applyNumberFormats="0" applyBorderFormats="0" applyFontFormats="0" applyPatternFormats="0" applyAlignmentFormats="0" applyWidthHeightFormats="1" dataCaption="Değerler" updatedVersion="8" minRefreshableVersion="3" useAutoFormatting="1" rowGrandTotals="0" colGrandTotals="0" itemPrintTitles="1" createdVersion="8" indent="0" outline="1" outlineData="1" multipleFieldFilters="0">
  <location ref="EL3:EN1003" firstHeaderRow="0" firstDataRow="1" firstDataCol="1"/>
  <pivotFields count="45">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items count="4">
        <item x="0"/>
        <item x="2"/>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5"/>
        <item x="1"/>
        <item x="2"/>
        <item x="3"/>
        <item x="4"/>
        <item t="default"/>
      </items>
    </pivotField>
    <pivotField showAll="0">
      <items count="5">
        <item sd="0" x="1"/>
        <item sd="0"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rowItems>
  <colFields count="1">
    <field x="-2"/>
  </colFields>
  <colItems count="2">
    <i>
      <x/>
    </i>
    <i i="1">
      <x v="1"/>
    </i>
  </colItems>
  <dataFields count="2">
    <dataField name="Toplam ConditionMonitoringScore" fld="25" baseField="0" baseItem="0"/>
    <dataField name="Toplam TimeToFailure" fld="11"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997BA87-291C-4F74-98B3-1A8E4864160B}" name="fpivo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3:BE552" firstHeaderRow="1" firstDataRow="1" firstDataCol="1"/>
  <pivotFields count="4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showAll="0"/>
    <pivotField axis="axisRow" showAll="0">
      <items count="549">
        <item x="57"/>
        <item x="489"/>
        <item x="420"/>
        <item x="301"/>
        <item x="61"/>
        <item x="92"/>
        <item x="274"/>
        <item x="99"/>
        <item x="404"/>
        <item x="528"/>
        <item x="371"/>
        <item x="486"/>
        <item x="39"/>
        <item x="62"/>
        <item x="392"/>
        <item x="35"/>
        <item x="525"/>
        <item x="275"/>
        <item x="173"/>
        <item x="269"/>
        <item x="172"/>
        <item x="427"/>
        <item x="170"/>
        <item x="409"/>
        <item x="237"/>
        <item x="249"/>
        <item x="349"/>
        <item x="108"/>
        <item x="135"/>
        <item x="228"/>
        <item x="20"/>
        <item x="507"/>
        <item x="505"/>
        <item x="235"/>
        <item x="481"/>
        <item x="63"/>
        <item x="531"/>
        <item x="390"/>
        <item x="541"/>
        <item x="117"/>
        <item x="156"/>
        <item x="240"/>
        <item x="217"/>
        <item x="469"/>
        <item x="441"/>
        <item x="30"/>
        <item x="225"/>
        <item x="259"/>
        <item x="260"/>
        <item x="478"/>
        <item x="69"/>
        <item x="29"/>
        <item x="138"/>
        <item x="208"/>
        <item x="360"/>
        <item x="534"/>
        <item x="140"/>
        <item x="476"/>
        <item x="9"/>
        <item x="68"/>
        <item x="252"/>
        <item x="508"/>
        <item x="443"/>
        <item x="540"/>
        <item x="438"/>
        <item x="201"/>
        <item x="501"/>
        <item x="314"/>
        <item x="513"/>
        <item x="358"/>
        <item x="493"/>
        <item x="214"/>
        <item x="207"/>
        <item x="310"/>
        <item x="295"/>
        <item x="352"/>
        <item x="18"/>
        <item x="216"/>
        <item x="10"/>
        <item x="212"/>
        <item x="460"/>
        <item x="118"/>
        <item x="305"/>
        <item x="328"/>
        <item x="388"/>
        <item x="288"/>
        <item x="115"/>
        <item x="84"/>
        <item x="27"/>
        <item x="180"/>
        <item x="297"/>
        <item x="449"/>
        <item x="222"/>
        <item x="17"/>
        <item x="241"/>
        <item x="86"/>
        <item x="299"/>
        <item x="437"/>
        <item x="362"/>
        <item x="31"/>
        <item x="234"/>
        <item x="60"/>
        <item x="137"/>
        <item x="506"/>
        <item x="113"/>
        <item x="236"/>
        <item x="498"/>
        <item x="500"/>
        <item x="479"/>
        <item x="432"/>
        <item x="393"/>
        <item x="14"/>
        <item x="369"/>
        <item x="183"/>
        <item x="26"/>
        <item x="374"/>
        <item x="136"/>
        <item x="0"/>
        <item x="389"/>
        <item x="381"/>
        <item x="195"/>
        <item x="83"/>
        <item x="472"/>
        <item x="425"/>
        <item x="220"/>
        <item x="226"/>
        <item x="202"/>
        <item x="192"/>
        <item x="102"/>
        <item x="318"/>
        <item x="411"/>
        <item x="185"/>
        <item x="75"/>
        <item x="519"/>
        <item x="356"/>
        <item x="327"/>
        <item x="379"/>
        <item x="465"/>
        <item x="342"/>
        <item x="442"/>
        <item x="312"/>
        <item x="238"/>
        <item x="345"/>
        <item x="233"/>
        <item x="59"/>
        <item x="7"/>
        <item x="335"/>
        <item x="370"/>
        <item x="355"/>
        <item x="46"/>
        <item x="283"/>
        <item x="121"/>
        <item x="282"/>
        <item x="44"/>
        <item x="157"/>
        <item x="210"/>
        <item x="43"/>
        <item x="321"/>
        <item x="277"/>
        <item x="263"/>
        <item x="142"/>
        <item x="215"/>
        <item x="323"/>
        <item x="313"/>
        <item x="351"/>
        <item x="3"/>
        <item x="303"/>
        <item x="32"/>
        <item x="38"/>
        <item x="55"/>
        <item x="526"/>
        <item x="542"/>
        <item x="78"/>
        <item x="253"/>
        <item x="406"/>
        <item x="426"/>
        <item x="399"/>
        <item x="2"/>
        <item x="499"/>
        <item x="151"/>
        <item x="543"/>
        <item x="124"/>
        <item x="125"/>
        <item x="34"/>
        <item x="158"/>
        <item x="546"/>
        <item x="107"/>
        <item x="132"/>
        <item x="446"/>
        <item x="146"/>
        <item x="184"/>
        <item x="186"/>
        <item x="58"/>
        <item x="97"/>
        <item x="414"/>
        <item x="353"/>
        <item x="161"/>
        <item x="497"/>
        <item x="347"/>
        <item x="56"/>
        <item x="181"/>
        <item x="36"/>
        <item x="100"/>
        <item x="261"/>
        <item x="382"/>
        <item x="24"/>
        <item x="12"/>
        <item x="466"/>
        <item x="503"/>
        <item x="439"/>
        <item x="496"/>
        <item x="88"/>
        <item x="524"/>
        <item x="25"/>
        <item x="131"/>
        <item x="106"/>
        <item x="365"/>
        <item x="475"/>
        <item x="95"/>
        <item x="329"/>
        <item x="458"/>
        <item x="307"/>
        <item x="372"/>
        <item x="227"/>
        <item x="271"/>
        <item x="219"/>
        <item x="231"/>
        <item x="242"/>
        <item x="209"/>
        <item x="4"/>
        <item x="174"/>
        <item x="1"/>
        <item x="206"/>
        <item x="502"/>
        <item x="516"/>
        <item x="239"/>
        <item x="273"/>
        <item x="8"/>
        <item x="15"/>
        <item x="428"/>
        <item x="53"/>
        <item x="363"/>
        <item x="430"/>
        <item x="298"/>
        <item x="291"/>
        <item x="450"/>
        <item x="101"/>
        <item x="376"/>
        <item x="470"/>
        <item x="45"/>
        <item x="41"/>
        <item x="71"/>
        <item x="330"/>
        <item x="6"/>
        <item x="123"/>
        <item x="454"/>
        <item x="103"/>
        <item x="67"/>
        <item x="93"/>
        <item x="224"/>
        <item x="373"/>
        <item x="367"/>
        <item x="168"/>
        <item x="334"/>
        <item x="477"/>
        <item x="28"/>
        <item x="319"/>
        <item x="416"/>
        <item x="265"/>
        <item x="412"/>
        <item x="339"/>
        <item x="232"/>
        <item x="171"/>
        <item x="410"/>
        <item x="383"/>
        <item x="51"/>
        <item x="459"/>
        <item x="532"/>
        <item x="331"/>
        <item x="50"/>
        <item x="343"/>
        <item x="145"/>
        <item x="309"/>
        <item x="520"/>
        <item x="126"/>
        <item x="401"/>
        <item x="64"/>
        <item x="90"/>
        <item x="155"/>
        <item x="495"/>
        <item x="278"/>
        <item x="130"/>
        <item x="256"/>
        <item x="23"/>
        <item x="452"/>
        <item x="463"/>
        <item x="350"/>
        <item x="87"/>
        <item x="397"/>
        <item x="187"/>
        <item x="85"/>
        <item x="521"/>
        <item x="114"/>
        <item x="257"/>
        <item x="198"/>
        <item x="42"/>
        <item x="74"/>
        <item x="194"/>
        <item x="276"/>
        <item x="49"/>
        <item x="402"/>
        <item x="317"/>
        <item x="315"/>
        <item x="387"/>
        <item x="292"/>
        <item x="165"/>
        <item x="510"/>
        <item x="200"/>
        <item x="98"/>
        <item x="162"/>
        <item x="193"/>
        <item x="490"/>
        <item x="366"/>
        <item x="133"/>
        <item x="109"/>
        <item x="361"/>
        <item x="251"/>
        <item x="191"/>
        <item x="436"/>
        <item x="537"/>
        <item x="65"/>
        <item x="213"/>
        <item x="16"/>
        <item x="322"/>
        <item x="357"/>
        <item x="268"/>
        <item x="468"/>
        <item x="218"/>
        <item x="22"/>
        <item x="433"/>
        <item x="164"/>
        <item x="337"/>
        <item x="248"/>
        <item x="518"/>
        <item x="160"/>
        <item x="80"/>
        <item x="262"/>
        <item x="286"/>
        <item x="536"/>
        <item x="266"/>
        <item x="76"/>
        <item x="320"/>
        <item x="431"/>
        <item x="445"/>
        <item x="116"/>
        <item x="378"/>
        <item x="488"/>
        <item x="272"/>
        <item x="453"/>
        <item x="544"/>
        <item x="293"/>
        <item x="211"/>
        <item x="182"/>
        <item x="91"/>
        <item x="149"/>
        <item x="179"/>
        <item x="494"/>
        <item x="444"/>
        <item x="81"/>
        <item x="141"/>
        <item x="229"/>
        <item x="407"/>
        <item x="394"/>
        <item x="37"/>
        <item x="127"/>
        <item x="294"/>
        <item x="148"/>
        <item x="296"/>
        <item x="13"/>
        <item x="139"/>
        <item x="462"/>
        <item x="96"/>
        <item x="243"/>
        <item x="415"/>
        <item x="205"/>
        <item x="254"/>
        <item x="359"/>
        <item x="144"/>
        <item x="197"/>
        <item x="175"/>
        <item x="5"/>
        <item x="47"/>
        <item x="483"/>
        <item x="150"/>
        <item x="11"/>
        <item x="429"/>
        <item x="120"/>
        <item x="147"/>
        <item x="230"/>
        <item x="474"/>
        <item x="338"/>
        <item x="471"/>
        <item x="380"/>
        <item x="119"/>
        <item x="447"/>
        <item x="48"/>
        <item x="346"/>
        <item x="166"/>
        <item x="384"/>
        <item x="196"/>
        <item x="203"/>
        <item x="33"/>
        <item x="403"/>
        <item x="54"/>
        <item x="514"/>
        <item x="82"/>
        <item x="348"/>
        <item x="398"/>
        <item x="539"/>
        <item x="391"/>
        <item x="377"/>
        <item x="455"/>
        <item x="434"/>
        <item x="178"/>
        <item x="204"/>
        <item x="279"/>
        <item x="169"/>
        <item x="385"/>
        <item x="66"/>
        <item x="422"/>
        <item x="287"/>
        <item x="487"/>
        <item x="547"/>
        <item x="419"/>
        <item x="280"/>
        <item x="421"/>
        <item x="284"/>
        <item x="154"/>
        <item x="70"/>
        <item x="94"/>
        <item x="511"/>
        <item x="190"/>
        <item x="326"/>
        <item x="111"/>
        <item x="167"/>
        <item x="73"/>
        <item x="485"/>
        <item x="21"/>
        <item x="533"/>
        <item x="325"/>
        <item x="267"/>
        <item x="152"/>
        <item x="177"/>
        <item x="285"/>
        <item x="112"/>
        <item x="480"/>
        <item x="333"/>
        <item x="482"/>
        <item x="244"/>
        <item x="247"/>
        <item x="250"/>
        <item x="19"/>
        <item x="484"/>
        <item x="530"/>
        <item x="221"/>
        <item x="176"/>
        <item x="364"/>
        <item x="368"/>
        <item x="527"/>
        <item x="408"/>
        <item x="306"/>
        <item x="199"/>
        <item x="129"/>
        <item x="386"/>
        <item x="395"/>
        <item x="504"/>
        <item x="128"/>
        <item x="246"/>
        <item x="77"/>
        <item x="302"/>
        <item x="538"/>
        <item x="79"/>
        <item x="163"/>
        <item x="523"/>
        <item x="332"/>
        <item x="417"/>
        <item x="423"/>
        <item x="104"/>
        <item x="304"/>
        <item x="467"/>
        <item x="281"/>
        <item x="270"/>
        <item x="424"/>
        <item x="535"/>
        <item x="143"/>
        <item x="122"/>
        <item x="223"/>
        <item x="340"/>
        <item x="491"/>
        <item x="448"/>
        <item x="105"/>
        <item x="290"/>
        <item x="159"/>
        <item x="461"/>
        <item x="324"/>
        <item x="451"/>
        <item x="188"/>
        <item x="336"/>
        <item x="258"/>
        <item x="457"/>
        <item x="245"/>
        <item x="189"/>
        <item x="110"/>
        <item x="72"/>
        <item x="512"/>
        <item x="289"/>
        <item x="418"/>
        <item x="456"/>
        <item x="400"/>
        <item x="354"/>
        <item x="316"/>
        <item x="517"/>
        <item x="308"/>
        <item x="396"/>
        <item x="529"/>
        <item x="515"/>
        <item x="509"/>
        <item x="89"/>
        <item x="134"/>
        <item x="522"/>
        <item x="413"/>
        <item x="492"/>
        <item x="300"/>
        <item x="440"/>
        <item x="473"/>
        <item x="545"/>
        <item x="264"/>
        <item x="405"/>
        <item x="375"/>
        <item x="40"/>
        <item x="52"/>
        <item x="255"/>
        <item x="153"/>
        <item x="344"/>
        <item x="311"/>
        <item x="341"/>
        <item x="435"/>
        <item x="464"/>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25"/>
  </rowFields>
  <rowItems count="5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t="grand">
      <x/>
    </i>
  </rowItems>
  <colItems count="1">
    <i/>
  </colItems>
  <dataFields count="1">
    <dataField name="Sum of failure prob %" fld="21" baseField="0" baseItem="0" numFmtId="166"/>
  </dataFields>
  <formats count="4">
    <format dxfId="90">
      <pivotArea dataOnly="0" outline="0" axis="axisValues" fieldPosition="0"/>
    </format>
    <format dxfId="89">
      <pivotArea outline="0" collapsedLevelsAreSubtotals="1" fieldPosition="0"/>
    </format>
    <format dxfId="88">
      <pivotArea field="2" type="button" dataOnly="0" labelOnly="1" outline="0"/>
    </format>
    <format dxfId="87">
      <pivotArea field="2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D60AFA2-CE3D-4AE6-8E46-18DF9E375441}" name="cost production cost by line" cacheId="0"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chartFormat="7">
  <location ref="DH3:DI8" firstHeaderRow="1" firstDataRow="1" firstDataCol="1"/>
  <pivotFields count="45">
    <pivotField compact="0" outline="0" showAll="0"/>
    <pivotField compact="0" outline="0" showAll="0">
      <items count="6">
        <item x="3"/>
        <item x="4"/>
        <item x="1"/>
        <item x="2"/>
        <item x="0"/>
        <item t="default"/>
      </items>
    </pivotField>
    <pivotField axis="axisRow" compact="0" outline="0" showAll="0" sortType="descending">
      <items count="5">
        <item x="1"/>
        <item x="2"/>
        <item x="3"/>
        <item x="0"/>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compact="0" outline="0" dragToRow="0" dragToCol="0" dragToPage="0" showAll="0" defaultSubtotal="0"/>
    <pivotField compact="0" outline="0" dragToRow="0" dragToCol="0" dragToPage="0" showAll="0" defaultSubtotal="0"/>
  </pivotFields>
  <rowFields count="1">
    <field x="2"/>
  </rowFields>
  <rowItems count="5">
    <i>
      <x/>
    </i>
    <i>
      <x v="1"/>
    </i>
    <i>
      <x v="2"/>
    </i>
    <i>
      <x v="3"/>
    </i>
    <i t="grand">
      <x/>
    </i>
  </rowItems>
  <colItems count="1">
    <i/>
  </colItems>
  <dataFields count="1">
    <dataField name="Toplam ProductionLoss_units" fld="19" baseField="0" baseItem="0"/>
  </dataFields>
  <formats count="6">
    <format dxfId="96">
      <pivotArea field="2" type="button" dataOnly="0" labelOnly="1" outline="0" axis="axisRow" fieldPosition="0"/>
    </format>
    <format dxfId="95">
      <pivotArea dataOnly="0" labelOnly="1" outline="0" axis="axisValues" fieldPosition="0"/>
    </format>
    <format dxfId="94">
      <pivotArea grandRow="1" outline="0" collapsedLevelsAreSubtotals="1" fieldPosition="0"/>
    </format>
    <format dxfId="93">
      <pivotArea dataOnly="0" labelOnly="1" grandRow="1" outline="0" fieldPosition="0"/>
    </format>
    <format dxfId="92">
      <pivotArea field="2" type="button" dataOnly="0" labelOnly="1" outline="0" axis="axisRow" fieldPosition="0"/>
    </format>
    <format dxfId="9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4712F4D-3110-4C35-ADF9-67CD2966DF26}" name="financial pareto" cacheId="0"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location ref="DC3:DD9" firstHeaderRow="1" firstDataRow="1" firstDataCol="1"/>
  <pivotFields count="45">
    <pivotField compact="0" outline="0" showAll="0"/>
    <pivotField axis="axisRow" compact="0" outline="0" showAll="0" sortType="descending">
      <items count="6">
        <item x="0"/>
        <item x="2"/>
        <item x="1"/>
        <item x="4"/>
        <item x="3"/>
        <item t="default"/>
      </items>
      <autoSortScope>
        <pivotArea dataOnly="0" outline="0" fieldPosition="0">
          <references count="1">
            <reference field="4294967294" count="1" selected="0">
              <x v="0"/>
            </reference>
          </references>
        </pivotArea>
      </autoSortScope>
    </pivotField>
    <pivotField compact="0" outline="0" showAll="0">
      <items count="5">
        <item x="0"/>
        <item x="3"/>
        <item x="2"/>
        <item x="1"/>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compact="0" outline="0" dragToRow="0" dragToCol="0" dragToPage="0" showAll="0" defaultSubtotal="0"/>
    <pivotField compact="0" outline="0" dragToRow="0" dragToCol="0" dragToPage="0" showAll="0" defaultSubtotal="0"/>
  </pivotFields>
  <rowFields count="1">
    <field x="1"/>
  </rowFields>
  <rowItems count="6">
    <i>
      <x v="2"/>
    </i>
    <i>
      <x v="1"/>
    </i>
    <i>
      <x/>
    </i>
    <i>
      <x v="4"/>
    </i>
    <i>
      <x v="3"/>
    </i>
    <i t="grand">
      <x/>
    </i>
  </rowItems>
  <colItems count="1">
    <i/>
  </colItems>
  <dataFields count="1">
    <dataField name="Toplam TotalMaintenanceCost_USD" fld="18" baseField="0" baseItem="0"/>
  </dataFields>
  <formats count="5">
    <format dxfId="101">
      <pivotArea field="1" type="button" dataOnly="0" labelOnly="1" outline="0" axis="axisRow" fieldPosition="0"/>
    </format>
    <format dxfId="100">
      <pivotArea dataOnly="0" labelOnly="1" outline="0" axis="axisValues" fieldPosition="0"/>
    </format>
    <format dxfId="99">
      <pivotArea grandRow="1" outline="0" collapsedLevelsAreSubtotals="1" fieldPosition="0"/>
    </format>
    <format dxfId="98">
      <pivotArea dataOnly="0" labelOnly="1" grandRow="1" outline="0" fieldPosition="0"/>
    </format>
    <format dxfId="9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0701589-B21A-413E-A4CA-8ECF1CD37C78}" name="fpivotco2operainghourscatt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H3:CI983" firstHeaderRow="1" firstDataRow="1" firstDataCol="1"/>
  <pivotFields count="4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axis="axisRow" showAll="0">
      <items count="980">
        <item x="660"/>
        <item x="173"/>
        <item x="869"/>
        <item x="601"/>
        <item x="57"/>
        <item x="53"/>
        <item x="204"/>
        <item x="849"/>
        <item x="825"/>
        <item x="538"/>
        <item x="802"/>
        <item x="938"/>
        <item x="429"/>
        <item x="810"/>
        <item x="308"/>
        <item x="401"/>
        <item x="272"/>
        <item x="473"/>
        <item x="316"/>
        <item x="520"/>
        <item x="653"/>
        <item x="791"/>
        <item x="978"/>
        <item x="940"/>
        <item x="689"/>
        <item x="505"/>
        <item x="893"/>
        <item x="929"/>
        <item x="137"/>
        <item x="711"/>
        <item x="627"/>
        <item x="778"/>
        <item x="949"/>
        <item x="530"/>
        <item x="170"/>
        <item x="16"/>
        <item x="720"/>
        <item x="365"/>
        <item x="459"/>
        <item x="783"/>
        <item x="973"/>
        <item x="971"/>
        <item x="148"/>
        <item x="45"/>
        <item x="381"/>
        <item x="179"/>
        <item x="972"/>
        <item x="76"/>
        <item x="433"/>
        <item x="861"/>
        <item x="353"/>
        <item x="561"/>
        <item x="934"/>
        <item x="623"/>
        <item x="874"/>
        <item x="452"/>
        <item x="497"/>
        <item x="599"/>
        <item x="130"/>
        <item x="608"/>
        <item x="333"/>
        <item x="428"/>
        <item x="517"/>
        <item x="432"/>
        <item x="792"/>
        <item x="730"/>
        <item x="372"/>
        <item x="425"/>
        <item x="600"/>
        <item x="439"/>
        <item x="116"/>
        <item x="763"/>
        <item x="905"/>
        <item x="326"/>
        <item x="294"/>
        <item x="631"/>
        <item x="936"/>
        <item x="970"/>
        <item x="952"/>
        <item x="114"/>
        <item x="315"/>
        <item x="303"/>
        <item x="867"/>
        <item x="754"/>
        <item x="847"/>
        <item x="121"/>
        <item x="809"/>
        <item x="776"/>
        <item x="298"/>
        <item x="745"/>
        <item x="640"/>
        <item x="769"/>
        <item x="378"/>
        <item x="610"/>
        <item x="854"/>
        <item x="514"/>
        <item x="300"/>
        <item x="838"/>
        <item x="664"/>
        <item x="499"/>
        <item x="196"/>
        <item x="924"/>
        <item x="42"/>
        <item x="456"/>
        <item x="652"/>
        <item x="86"/>
        <item x="395"/>
        <item x="436"/>
        <item x="363"/>
        <item x="700"/>
        <item x="770"/>
        <item x="213"/>
        <item x="583"/>
        <item x="615"/>
        <item x="545"/>
        <item x="955"/>
        <item x="367"/>
        <item x="637"/>
        <item x="584"/>
        <item x="90"/>
        <item x="306"/>
        <item x="221"/>
        <item x="830"/>
        <item x="853"/>
        <item x="612"/>
        <item x="330"/>
        <item x="812"/>
        <item x="448"/>
        <item x="243"/>
        <item x="320"/>
        <item x="23"/>
        <item x="738"/>
        <item x="257"/>
        <item x="371"/>
        <item x="279"/>
        <item x="474"/>
        <item x="217"/>
        <item x="549"/>
        <item x="191"/>
        <item x="687"/>
        <item x="214"/>
        <item x="736"/>
        <item x="264"/>
        <item x="646"/>
        <item x="659"/>
        <item x="157"/>
        <item x="79"/>
        <item x="705"/>
        <item x="142"/>
        <item x="162"/>
        <item x="529"/>
        <item x="21"/>
        <item x="690"/>
        <item x="729"/>
        <item x="503"/>
        <item x="571"/>
        <item x="189"/>
        <item x="319"/>
        <item x="184"/>
        <item x="675"/>
        <item x="918"/>
        <item x="72"/>
        <item x="714"/>
        <item x="598"/>
        <item x="181"/>
        <item x="388"/>
        <item x="97"/>
        <item x="104"/>
        <item x="904"/>
        <item x="542"/>
        <item x="785"/>
        <item x="236"/>
        <item x="959"/>
        <item x="174"/>
        <item x="224"/>
        <item x="200"/>
        <item x="78"/>
        <item x="922"/>
        <item x="127"/>
        <item x="722"/>
        <item x="441"/>
        <item x="186"/>
        <item x="22"/>
        <item x="609"/>
        <item x="764"/>
        <item x="5"/>
        <item x="135"/>
        <item x="859"/>
        <item x="155"/>
        <item x="379"/>
        <item x="389"/>
        <item x="386"/>
        <item x="262"/>
        <item x="576"/>
        <item x="255"/>
        <item x="88"/>
        <item x="188"/>
        <item x="633"/>
        <item x="908"/>
        <item x="418"/>
        <item x="225"/>
        <item x="183"/>
        <item x="578"/>
        <item x="172"/>
        <item x="13"/>
        <item x="704"/>
        <item x="703"/>
        <item x="299"/>
        <item x="741"/>
        <item x="337"/>
        <item x="454"/>
        <item x="833"/>
        <item x="37"/>
        <item x="737"/>
        <item x="430"/>
        <item x="383"/>
        <item x="757"/>
        <item x="698"/>
        <item x="557"/>
        <item x="122"/>
        <item x="202"/>
        <item x="351"/>
        <item x="245"/>
        <item x="504"/>
        <item x="417"/>
        <item x="403"/>
        <item x="302"/>
        <item x="502"/>
        <item x="857"/>
        <item x="682"/>
        <item x="789"/>
        <item x="638"/>
        <item x="519"/>
        <item x="317"/>
        <item x="87"/>
        <item x="832"/>
        <item x="102"/>
        <item x="491"/>
        <item x="695"/>
        <item x="898"/>
        <item x="301"/>
        <item x="158"/>
        <item x="123"/>
        <item x="248"/>
        <item x="814"/>
        <item x="658"/>
        <item x="850"/>
        <item x="482"/>
        <item x="19"/>
        <item x="356"/>
        <item x="868"/>
        <item x="370"/>
        <item x="706"/>
        <item x="644"/>
        <item x="419"/>
        <item x="821"/>
        <item x="276"/>
        <item x="930"/>
        <item x="151"/>
        <item x="8"/>
        <item x="541"/>
        <item x="113"/>
        <item x="82"/>
        <item x="29"/>
        <item x="671"/>
        <item x="271"/>
        <item x="120"/>
        <item x="539"/>
        <item x="946"/>
        <item x="369"/>
        <item x="362"/>
        <item x="758"/>
        <item x="835"/>
        <item x="125"/>
        <item x="685"/>
        <item x="216"/>
        <item x="328"/>
        <item x="577"/>
        <item x="147"/>
        <item x="60"/>
        <item x="274"/>
        <item x="727"/>
        <item x="99"/>
        <item x="909"/>
        <item x="882"/>
        <item x="414"/>
        <item x="935"/>
        <item x="846"/>
        <item x="215"/>
        <item x="594"/>
        <item x="621"/>
        <item x="212"/>
        <item x="485"/>
        <item x="728"/>
        <item x="405"/>
        <item x="554"/>
        <item x="801"/>
        <item x="228"/>
        <item x="479"/>
        <item x="83"/>
        <item x="235"/>
        <item x="844"/>
        <item x="619"/>
        <item x="915"/>
        <item x="415"/>
        <item x="856"/>
        <item x="143"/>
        <item x="942"/>
        <item x="411"/>
        <item x="613"/>
        <item x="310"/>
        <item x="103"/>
        <item x="603"/>
        <item x="902"/>
        <item x="655"/>
        <item x="229"/>
        <item x="424"/>
        <item x="292"/>
        <item x="939"/>
        <item x="374"/>
        <item x="534"/>
        <item x="180"/>
        <item x="839"/>
        <item x="136"/>
        <item x="681"/>
        <item x="630"/>
        <item x="910"/>
        <item x="484"/>
        <item x="193"/>
        <item x="884"/>
        <item x="278"/>
        <item x="285"/>
        <item x="349"/>
        <item x="589"/>
        <item x="318"/>
        <item x="293"/>
        <item x="472"/>
        <item x="961"/>
        <item x="324"/>
        <item x="477"/>
        <item x="550"/>
        <item x="807"/>
        <item x="144"/>
        <item x="702"/>
        <item x="813"/>
        <item x="199"/>
        <item x="715"/>
        <item x="203"/>
        <item x="131"/>
        <item x="840"/>
        <item x="518"/>
        <item x="611"/>
        <item x="259"/>
        <item x="680"/>
        <item x="845"/>
        <item x="890"/>
        <item x="47"/>
        <item x="798"/>
        <item x="914"/>
        <item x="140"/>
        <item x="295"/>
        <item x="663"/>
        <item x="291"/>
        <item x="231"/>
        <item x="544"/>
        <item x="6"/>
        <item x="220"/>
        <item x="579"/>
        <item x="260"/>
        <item x="777"/>
        <item x="106"/>
        <item x="567"/>
        <item x="359"/>
        <item x="368"/>
        <item x="559"/>
        <item x="693"/>
        <item x="686"/>
        <item x="811"/>
        <item x="596"/>
        <item x="842"/>
        <item x="871"/>
        <item x="289"/>
        <item x="108"/>
        <item x="837"/>
        <item x="460"/>
        <item x="391"/>
        <item x="624"/>
        <item x="709"/>
        <item x="168"/>
        <item x="305"/>
        <item x="684"/>
        <item x="352"/>
        <item x="679"/>
        <item x="951"/>
        <item x="416"/>
        <item x="657"/>
        <item x="564"/>
        <item x="56"/>
        <item x="55"/>
        <item x="509"/>
        <item x="975"/>
        <item x="480"/>
        <item x="325"/>
        <item x="493"/>
        <item x="43"/>
        <item x="182"/>
        <item x="597"/>
        <item x="141"/>
        <item x="547"/>
        <item x="566"/>
        <item x="965"/>
        <item x="795"/>
        <item x="470"/>
        <item x="194"/>
        <item x="872"/>
        <item x="543"/>
        <item x="211"/>
        <item x="312"/>
        <item x="875"/>
        <item x="11"/>
        <item x="98"/>
        <item x="400"/>
        <item x="241"/>
        <item x="358"/>
        <item x="699"/>
        <item x="185"/>
        <item x="334"/>
        <item x="250"/>
        <item x="614"/>
        <item x="634"/>
        <item x="323"/>
        <item x="307"/>
        <item x="746"/>
        <item x="219"/>
        <item x="234"/>
        <item x="595"/>
        <item x="357"/>
        <item x="725"/>
        <item x="707"/>
        <item x="166"/>
        <item x="280"/>
        <item x="65"/>
        <item x="329"/>
        <item x="205"/>
        <item x="483"/>
        <item x="492"/>
        <item x="580"/>
        <item x="823"/>
        <item x="178"/>
        <item x="93"/>
        <item x="242"/>
        <item x="511"/>
        <item x="743"/>
        <item x="95"/>
        <item x="201"/>
        <item x="963"/>
        <item x="50"/>
        <item x="900"/>
        <item x="950"/>
        <item x="575"/>
        <item x="806"/>
        <item x="958"/>
        <item x="863"/>
        <item x="751"/>
        <item x="563"/>
        <item x="525"/>
        <item x="270"/>
        <item x="226"/>
        <item x="163"/>
        <item x="275"/>
        <item x="498"/>
        <item x="781"/>
        <item x="501"/>
        <item x="267"/>
        <item x="920"/>
        <item x="976"/>
        <item x="921"/>
        <item x="52"/>
        <item x="471"/>
        <item x="410"/>
        <item x="886"/>
        <item x="948"/>
        <item x="198"/>
        <item x="592"/>
        <item x="169"/>
        <item x="879"/>
        <item x="540"/>
        <item x="674"/>
        <item x="167"/>
        <item x="481"/>
        <item x="888"/>
        <item x="423"/>
        <item x="760"/>
        <item x="35"/>
        <item x="431"/>
        <item x="522"/>
        <item x="449"/>
        <item x="237"/>
        <item x="364"/>
        <item x="283"/>
        <item x="932"/>
        <item x="164"/>
        <item x="620"/>
        <item x="451"/>
        <item x="421"/>
        <item x="570"/>
        <item x="515"/>
        <item x="268"/>
        <item x="772"/>
        <item x="866"/>
        <item x="735"/>
        <item x="773"/>
        <item x="187"/>
        <item x="748"/>
        <item x="784"/>
        <item x="397"/>
        <item x="467"/>
        <item x="461"/>
        <item x="91"/>
        <item x="338"/>
        <item x="210"/>
        <item x="346"/>
        <item x="897"/>
        <item x="71"/>
        <item x="553"/>
        <item x="546"/>
        <item x="437"/>
        <item x="820"/>
        <item x="331"/>
        <item x="602"/>
        <item x="831"/>
        <item x="101"/>
        <item x="852"/>
        <item x="536"/>
        <item x="528"/>
        <item x="377"/>
        <item x="28"/>
        <item x="654"/>
        <item x="877"/>
        <item x="558"/>
        <item x="409"/>
        <item x="506"/>
        <item x="350"/>
        <item x="943"/>
        <item x="607"/>
        <item x="150"/>
        <item x="933"/>
        <item x="382"/>
        <item x="258"/>
        <item x="923"/>
        <item x="2"/>
        <item x="881"/>
        <item x="648"/>
        <item x="747"/>
        <item x="171"/>
        <item x="555"/>
        <item x="862"/>
        <item x="967"/>
        <item x="903"/>
        <item x="376"/>
        <item x="152"/>
        <item x="688"/>
        <item x="24"/>
        <item x="527"/>
        <item x="969"/>
        <item x="947"/>
        <item x="651"/>
        <item x="59"/>
        <item x="851"/>
        <item x="841"/>
        <item x="336"/>
        <item x="230"/>
        <item x="223"/>
        <item x="586"/>
        <item x="526"/>
        <item x="61"/>
        <item x="18"/>
        <item x="426"/>
        <item x="822"/>
        <item x="156"/>
        <item x="676"/>
        <item x="800"/>
        <item x="726"/>
        <item x="683"/>
        <item x="355"/>
        <item x="111"/>
        <item x="80"/>
        <item x="66"/>
        <item x="34"/>
        <item x="32"/>
        <item x="749"/>
        <item x="478"/>
        <item x="865"/>
        <item x="124"/>
        <item x="794"/>
        <item x="779"/>
        <item x="427"/>
        <item x="412"/>
        <item x="490"/>
        <item x="290"/>
        <item x="390"/>
        <item x="925"/>
        <item x="817"/>
        <item x="816"/>
        <item x="422"/>
        <item x="209"/>
        <item x="321"/>
        <item x="632"/>
        <item x="73"/>
        <item x="77"/>
        <item x="954"/>
        <item x="85"/>
        <item x="445"/>
        <item x="360"/>
        <item x="587"/>
        <item x="175"/>
        <item x="335"/>
        <item x="464"/>
        <item x="12"/>
        <item x="94"/>
        <item x="512"/>
        <item x="444"/>
        <item x="286"/>
        <item x="256"/>
        <item x="635"/>
        <item x="907"/>
        <item x="118"/>
        <item x="402"/>
        <item x="252"/>
        <item x="304"/>
        <item x="54"/>
        <item x="911"/>
        <item x="585"/>
        <item x="31"/>
        <item x="510"/>
        <item x="618"/>
        <item x="860"/>
        <item x="759"/>
        <item x="818"/>
        <item x="25"/>
        <item x="287"/>
        <item x="4"/>
        <item x="327"/>
        <item x="375"/>
        <item x="712"/>
        <item x="628"/>
        <item x="797"/>
        <item x="672"/>
        <item x="873"/>
        <item x="44"/>
        <item x="161"/>
        <item x="62"/>
        <item x="311"/>
        <item x="314"/>
        <item x="407"/>
        <item x="68"/>
        <item x="724"/>
        <item x="824"/>
        <item x="931"/>
        <item x="238"/>
        <item x="420"/>
        <item x="190"/>
        <item x="937"/>
        <item x="394"/>
        <item x="165"/>
        <item x="568"/>
        <item x="953"/>
        <item x="458"/>
        <item x="110"/>
        <item x="662"/>
        <item x="617"/>
        <item x="89"/>
        <item x="265"/>
        <item x="254"/>
        <item x="339"/>
        <item x="70"/>
        <item x="848"/>
        <item x="46"/>
        <item x="126"/>
        <item x="713"/>
        <item x="7"/>
        <item x="605"/>
        <item x="697"/>
        <item x="38"/>
        <item x="507"/>
        <item x="177"/>
        <item x="239"/>
        <item x="701"/>
        <item x="548"/>
        <item x="133"/>
        <item x="537"/>
        <item x="84"/>
        <item x="670"/>
        <item x="896"/>
        <item x="858"/>
        <item x="404"/>
        <item x="453"/>
        <item x="64"/>
        <item x="666"/>
        <item x="744"/>
        <item x="240"/>
        <item x="768"/>
        <item x="284"/>
        <item x="532"/>
        <item x="926"/>
        <item x="69"/>
        <item x="282"/>
        <item x="96"/>
        <item x="913"/>
        <item x="413"/>
        <item x="606"/>
        <item x="486"/>
        <item x="309"/>
        <item x="733"/>
        <item x="385"/>
        <item x="523"/>
        <item x="604"/>
        <item x="154"/>
        <item x="941"/>
        <item x="836"/>
        <item x="928"/>
        <item x="643"/>
        <item x="119"/>
        <item x="128"/>
        <item x="443"/>
        <item x="58"/>
        <item x="819"/>
        <item x="408"/>
        <item x="440"/>
        <item x="716"/>
        <item x="788"/>
        <item x="261"/>
        <item x="1"/>
        <item x="406"/>
        <item x="345"/>
        <item x="739"/>
        <item x="656"/>
        <item x="642"/>
        <item x="945"/>
        <item x="222"/>
        <item x="15"/>
        <item x="573"/>
        <item x="442"/>
        <item x="115"/>
        <item x="396"/>
        <item x="246"/>
        <item x="883"/>
        <item x="556"/>
        <item x="673"/>
        <item x="75"/>
        <item x="696"/>
        <item x="513"/>
        <item x="489"/>
        <item x="14"/>
        <item x="708"/>
        <item x="616"/>
        <item x="207"/>
        <item x="462"/>
        <item x="398"/>
        <item x="761"/>
        <item x="244"/>
        <item x="434"/>
        <item x="734"/>
        <item x="641"/>
        <item x="145"/>
        <item x="247"/>
        <item x="468"/>
        <item x="516"/>
        <item x="678"/>
        <item x="251"/>
        <item x="27"/>
        <item x="899"/>
        <item x="876"/>
        <item x="591"/>
        <item x="227"/>
        <item x="366"/>
        <item x="393"/>
        <item x="0"/>
        <item x="551"/>
        <item x="588"/>
        <item x="100"/>
        <item x="253"/>
        <item x="710"/>
        <item x="552"/>
        <item x="109"/>
        <item x="793"/>
        <item x="966"/>
        <item x="49"/>
        <item x="384"/>
        <item x="977"/>
        <item x="112"/>
        <item x="9"/>
        <item x="574"/>
        <item x="531"/>
        <item x="348"/>
        <item x="562"/>
        <item x="625"/>
        <item x="956"/>
        <item x="435"/>
        <item x="796"/>
        <item x="622"/>
        <item x="826"/>
        <item x="974"/>
        <item x="10"/>
        <item x="343"/>
        <item x="629"/>
        <item x="373"/>
        <item x="457"/>
        <item x="742"/>
        <item x="790"/>
        <item x="891"/>
        <item x="889"/>
        <item x="808"/>
        <item x="342"/>
        <item x="870"/>
        <item x="828"/>
        <item x="139"/>
        <item x="718"/>
        <item x="843"/>
        <item x="81"/>
        <item x="447"/>
        <item x="277"/>
        <item x="313"/>
        <item x="906"/>
        <item x="827"/>
        <item x="288"/>
        <item x="740"/>
        <item x="475"/>
        <item x="661"/>
        <item x="834"/>
        <item x="572"/>
        <item x="332"/>
        <item x="582"/>
        <item x="535"/>
        <item x="692"/>
        <item x="755"/>
        <item x="3"/>
        <item x="804"/>
        <item x="105"/>
        <item x="341"/>
        <item x="756"/>
        <item x="197"/>
        <item x="916"/>
        <item x="668"/>
        <item x="296"/>
        <item x="263"/>
        <item x="762"/>
        <item x="750"/>
        <item x="677"/>
        <item x="176"/>
        <item x="36"/>
        <item x="771"/>
        <item x="297"/>
        <item x="233"/>
        <item x="919"/>
        <item x="450"/>
        <item x="774"/>
        <item x="803"/>
        <item x="117"/>
        <item x="782"/>
        <item x="322"/>
        <item x="639"/>
        <item x="132"/>
        <item x="645"/>
        <item x="487"/>
        <item x="717"/>
        <item x="465"/>
        <item x="159"/>
        <item x="48"/>
        <item x="455"/>
        <item x="636"/>
        <item x="957"/>
        <item x="218"/>
        <item x="273"/>
        <item x="17"/>
        <item x="206"/>
        <item x="495"/>
        <item x="927"/>
        <item x="524"/>
        <item x="438"/>
        <item x="878"/>
        <item x="590"/>
        <item x="67"/>
        <item x="380"/>
        <item x="476"/>
        <item x="964"/>
        <item x="855"/>
        <item x="805"/>
        <item x="74"/>
        <item x="667"/>
        <item x="752"/>
        <item x="195"/>
        <item x="885"/>
        <item x="496"/>
        <item x="787"/>
        <item x="387"/>
        <item x="723"/>
        <item x="753"/>
        <item x="232"/>
        <item x="146"/>
        <item x="39"/>
        <item x="694"/>
        <item x="732"/>
        <item x="731"/>
        <item x="92"/>
        <item x="30"/>
        <item x="767"/>
        <item x="208"/>
        <item x="107"/>
        <item x="691"/>
        <item x="968"/>
        <item x="33"/>
        <item x="40"/>
        <item x="521"/>
        <item x="815"/>
        <item x="51"/>
        <item x="895"/>
        <item x="41"/>
        <item x="281"/>
        <item x="354"/>
        <item x="469"/>
        <item x="446"/>
        <item x="894"/>
        <item x="581"/>
        <item x="669"/>
        <item x="799"/>
        <item x="26"/>
        <item x="719"/>
        <item x="962"/>
        <item x="565"/>
        <item x="912"/>
        <item x="138"/>
        <item x="864"/>
        <item x="766"/>
        <item x="192"/>
        <item x="463"/>
        <item x="153"/>
        <item x="488"/>
        <item x="347"/>
        <item x="721"/>
        <item x="560"/>
        <item x="665"/>
        <item x="944"/>
        <item x="129"/>
        <item x="650"/>
        <item x="626"/>
        <item x="887"/>
        <item x="392"/>
        <item x="340"/>
        <item x="786"/>
        <item x="466"/>
        <item x="917"/>
        <item x="829"/>
        <item x="892"/>
        <item x="880"/>
        <item x="765"/>
        <item x="533"/>
        <item x="569"/>
        <item x="20"/>
        <item x="63"/>
        <item x="134"/>
        <item x="344"/>
        <item x="780"/>
        <item x="269"/>
        <item x="593"/>
        <item x="960"/>
        <item x="266"/>
        <item x="494"/>
        <item x="160"/>
        <item x="775"/>
        <item x="901"/>
        <item x="149"/>
        <item x="399"/>
        <item x="649"/>
        <item x="361"/>
        <item x="249"/>
        <item x="508"/>
        <item x="500"/>
        <item x="647"/>
        <item t="default"/>
      </items>
    </pivotField>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5"/>
  </rowFields>
  <rowItems count="9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t="grand">
      <x/>
    </i>
  </rowItems>
  <colItems count="1">
    <i/>
  </colItems>
  <dataFields count="1">
    <dataField name="Sum of energyinefficienyscore" fld="33" baseField="0" baseItem="0"/>
  </dataFields>
  <formats count="4">
    <format dxfId="105">
      <pivotArea dataOnly="0" outline="0" axis="axisValues" fieldPosition="0"/>
    </format>
    <format dxfId="104">
      <pivotArea field="1" type="button" dataOnly="0" labelOnly="1" outline="0"/>
    </format>
    <format dxfId="103">
      <pivotArea outline="0" collapsedLevelsAreSubtotals="1" fieldPosition="0"/>
    </format>
    <format dxfId="102">
      <pivotArea field="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58F572B-D349-4E4F-B2E6-1BA6998C1662}" name="PivotTable4"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ET3:EU163" firstHeaderRow="1" firstDataRow="1" firstDataCol="1"/>
  <pivotFields count="45">
    <pivotField showAll="0"/>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items count="4">
        <item x="0"/>
        <item x="2"/>
        <item x="1"/>
        <item t="default"/>
      </items>
    </pivotField>
    <pivotField axis="axisRow" showAll="0">
      <items count="160">
        <item x="79"/>
        <item x="132"/>
        <item x="52"/>
        <item x="60"/>
        <item x="10"/>
        <item x="26"/>
        <item x="129"/>
        <item x="11"/>
        <item x="65"/>
        <item x="68"/>
        <item x="131"/>
        <item x="89"/>
        <item x="82"/>
        <item x="128"/>
        <item x="64"/>
        <item x="44"/>
        <item x="62"/>
        <item x="72"/>
        <item x="120"/>
        <item x="155"/>
        <item x="127"/>
        <item x="38"/>
        <item x="67"/>
        <item x="56"/>
        <item x="85"/>
        <item x="25"/>
        <item x="80"/>
        <item x="15"/>
        <item x="76"/>
        <item x="12"/>
        <item x="106"/>
        <item x="9"/>
        <item x="138"/>
        <item x="34"/>
        <item x="134"/>
        <item x="99"/>
        <item x="130"/>
        <item x="109"/>
        <item x="74"/>
        <item x="3"/>
        <item x="7"/>
        <item x="46"/>
        <item x="73"/>
        <item x="122"/>
        <item x="39"/>
        <item x="115"/>
        <item x="37"/>
        <item x="92"/>
        <item x="43"/>
        <item x="75"/>
        <item x="0"/>
        <item x="5"/>
        <item x="33"/>
        <item x="86"/>
        <item x="57"/>
        <item x="2"/>
        <item x="98"/>
        <item x="83"/>
        <item x="41"/>
        <item x="40"/>
        <item x="55"/>
        <item x="6"/>
        <item x="143"/>
        <item x="31"/>
        <item x="13"/>
        <item x="47"/>
        <item x="19"/>
        <item x="93"/>
        <item x="24"/>
        <item x="54"/>
        <item x="22"/>
        <item x="1"/>
        <item x="17"/>
        <item x="111"/>
        <item x="35"/>
        <item x="28"/>
        <item x="137"/>
        <item x="117"/>
        <item x="71"/>
        <item x="96"/>
        <item x="97"/>
        <item x="146"/>
        <item x="14"/>
        <item x="147"/>
        <item x="50"/>
        <item x="152"/>
        <item x="114"/>
        <item x="27"/>
        <item x="133"/>
        <item x="66"/>
        <item x="105"/>
        <item x="125"/>
        <item x="58"/>
        <item x="23"/>
        <item x="156"/>
        <item x="91"/>
        <item x="103"/>
        <item x="123"/>
        <item x="119"/>
        <item x="69"/>
        <item x="95"/>
        <item x="107"/>
        <item x="94"/>
        <item x="77"/>
        <item x="49"/>
        <item x="113"/>
        <item x="90"/>
        <item x="136"/>
        <item x="32"/>
        <item x="151"/>
        <item x="153"/>
        <item x="157"/>
        <item x="78"/>
        <item x="42"/>
        <item x="141"/>
        <item x="144"/>
        <item x="8"/>
        <item x="4"/>
        <item x="145"/>
        <item x="108"/>
        <item x="48"/>
        <item x="148"/>
        <item x="29"/>
        <item x="124"/>
        <item x="87"/>
        <item x="59"/>
        <item x="61"/>
        <item x="149"/>
        <item x="30"/>
        <item x="116"/>
        <item x="63"/>
        <item x="81"/>
        <item x="21"/>
        <item x="112"/>
        <item x="88"/>
        <item x="158"/>
        <item x="135"/>
        <item x="104"/>
        <item x="150"/>
        <item x="20"/>
        <item x="118"/>
        <item x="121"/>
        <item x="110"/>
        <item x="84"/>
        <item x="102"/>
        <item x="45"/>
        <item x="142"/>
        <item x="100"/>
        <item x="53"/>
        <item x="101"/>
        <item x="154"/>
        <item x="140"/>
        <item x="70"/>
        <item x="126"/>
        <item x="16"/>
        <item x="18"/>
        <item x="51"/>
        <item x="139"/>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pivotField showAll="0" defaultSubtotal="0">
      <items count="4">
        <item x="1"/>
        <item x="2"/>
        <item x="0"/>
        <item x="3"/>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8"/>
  </rowFields>
  <rowItems count="1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t="grand">
      <x/>
    </i>
  </rowItems>
  <colItems count="1">
    <i/>
  </colItems>
  <dataFields count="1">
    <dataField name="Ortalama failure prob %" fld="21" subtotal="average" baseField="8" baseItem="0" numFmtId="10"/>
  </dataFields>
  <formats count="1">
    <format dxfId="106">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F2C50E6-F73F-449D-B3E4-572DF1B71D59}" name="costbreakdown" cacheId="0" dataOnRows="1"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chartFormat="10">
  <location ref="DM3:DN6" firstHeaderRow="1" firstDataRow="1" firstDataCol="1"/>
  <pivotFields count="45">
    <pivotField compact="0" outline="0" showAll="0"/>
    <pivotField compact="0" outline="0" showAll="0">
      <items count="6">
        <item x="3"/>
        <item x="4"/>
        <item x="1"/>
        <item x="2"/>
        <item x="0"/>
        <item t="default"/>
      </items>
    </pivotField>
    <pivotField compact="0" outline="0" showAll="0" sortType="descending">
      <items count="5">
        <item x="1"/>
        <item x="2"/>
        <item x="3"/>
        <item x="0"/>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compact="0" outline="0" dragToRow="0" dragToCol="0" dragToPage="0" showAll="0" defaultSubtotal="0"/>
    <pivotField compact="0" outline="0" dragToRow="0" dragToCol="0" dragToPage="0" showAll="0" defaultSubtotal="0"/>
  </pivotFields>
  <rowFields count="1">
    <field x="-2"/>
  </rowFields>
  <rowItems count="3">
    <i>
      <x/>
    </i>
    <i i="1">
      <x v="1"/>
    </i>
    <i i="2">
      <x v="2"/>
    </i>
  </rowItems>
  <colItems count="1">
    <i/>
  </colItems>
  <dataFields count="3">
    <dataField name="Toplam DowntimeCost_USD" fld="15" baseField="0" baseItem="0"/>
    <dataField name="Toplam RepairCost_USD" fld="16" baseField="0" baseItem="0"/>
    <dataField name="Toplam SparePartCost_USD" fld="17" baseField="0" baseItem="0"/>
  </dataFields>
  <formats count="10">
    <format dxfId="116">
      <pivotArea field="2" type="button" dataOnly="0" labelOnly="1" outline="0"/>
    </format>
    <format dxfId="115">
      <pivotArea dataOnly="0" labelOnly="1" outline="0" axis="axisValues" fieldPosition="0"/>
    </format>
    <format dxfId="114">
      <pivotArea grandRow="1" outline="0" collapsedLevelsAreSubtotals="1" fieldPosition="0"/>
    </format>
    <format dxfId="113">
      <pivotArea dataOnly="0" labelOnly="1" grandRow="1" outline="0" fieldPosition="0"/>
    </format>
    <format dxfId="112">
      <pivotArea field="2" type="button" dataOnly="0" labelOnly="1" outline="0"/>
    </format>
    <format dxfId="111">
      <pivotArea dataOnly="0" labelOnly="1" outline="0" axis="axisValues" fieldPosition="0"/>
    </format>
    <format dxfId="110">
      <pivotArea field="-2" type="button" dataOnly="0" labelOnly="1" outline="0" axis="axisRow" fieldPosition="0"/>
    </format>
    <format dxfId="109">
      <pivotArea dataOnly="0" labelOnly="1" grandCol="1" outline="0" axis="axisCol" fieldPosition="0"/>
    </format>
    <format dxfId="108">
      <pivotArea field="-2" type="button" dataOnly="0" labelOnly="1" outline="0" axis="axisRow" fieldPosition="0"/>
    </format>
    <format dxfId="107">
      <pivotArea dataOnly="0" labelOnly="1" grandCol="1" outline="0" axis="axisCol" fieldPosition="0"/>
    </format>
  </formats>
  <chartFormats count="4">
    <chartFormat chart="9" format="9" series="1">
      <pivotArea type="data" outline="0" fieldPosition="0">
        <references count="1">
          <reference field="4294967294" count="1" selected="0">
            <x v="0"/>
          </reference>
        </references>
      </pivotArea>
    </chartFormat>
    <chartFormat chart="9" format="10">
      <pivotArea type="data" outline="0" fieldPosition="0">
        <references count="1">
          <reference field="4294967294" count="1" selected="0">
            <x v="0"/>
          </reference>
        </references>
      </pivotArea>
    </chartFormat>
    <chartFormat chart="9" format="11">
      <pivotArea type="data" outline="0" fieldPosition="0">
        <references count="1">
          <reference field="4294967294" count="1" selected="0">
            <x v="1"/>
          </reference>
        </references>
      </pivotArea>
    </chartFormat>
    <chartFormat chart="9" format="12">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8A12535-D7A8-4119-91E6-D95D580FEAE4}" name="cost kpi3" cacheId="0" applyNumberFormats="0" applyBorderFormats="0" applyFontFormats="0" applyPatternFormats="0" applyAlignmentFormats="0" applyWidthHeightFormats="1" dataCaption="Değerler" updatedVersion="8" minRefreshableVersion="3" useAutoFormatting="1" itemPrintTitles="1" createdVersion="8" indent="0" compact="0" compactData="0" multipleFieldFilters="0">
  <location ref="CU3:CU4" firstHeaderRow="1" firstDataRow="1" firstDataCol="0"/>
  <pivotFields count="45">
    <pivotField compact="0" outline="0" showAll="0"/>
    <pivotField compact="0" outline="0" showAll="0">
      <items count="6">
        <item x="3"/>
        <item x="4"/>
        <item x="1"/>
        <item x="2"/>
        <item x="0"/>
        <item t="default"/>
      </items>
    </pivotField>
    <pivotField compact="0" outline="0" showAll="0">
      <items count="5">
        <item x="0"/>
        <item x="3"/>
        <item x="2"/>
        <item x="1"/>
        <item t="default"/>
      </items>
    </pivotField>
    <pivotField compact="0" numFmtId="169" outline="0" showAll="0">
      <items count="20">
        <item x="10"/>
        <item x="3"/>
        <item x="1"/>
        <item x="14"/>
        <item x="0"/>
        <item x="2"/>
        <item x="4"/>
        <item x="7"/>
        <item x="16"/>
        <item x="12"/>
        <item x="17"/>
        <item x="18"/>
        <item x="6"/>
        <item x="13"/>
        <item x="5"/>
        <item x="8"/>
        <item x="11"/>
        <item x="15"/>
        <item x="9"/>
        <item t="default"/>
      </items>
    </pivotField>
    <pivotField compact="0" outline="0" showAll="0"/>
    <pivotField compact="0" outline="0" showAll="0"/>
    <pivotField compact="0" numFmtId="169" outline="0"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5"/>
        <item x="1"/>
        <item x="2"/>
        <item x="3"/>
        <item x="4"/>
        <item t="default"/>
      </items>
    </pivotField>
    <pivotField compact="0" outline="0" showAll="0">
      <items count="5">
        <item x="1"/>
        <item x="2"/>
        <item x="0"/>
        <item x="3"/>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5"/>
        <item x="0"/>
        <item x="1"/>
        <item x="2"/>
        <item x="3"/>
        <item x="4"/>
        <item t="default"/>
      </items>
    </pivotField>
    <pivotField compact="0" outline="0" showAll="0">
      <items count="22">
        <item x="1"/>
        <item x="2"/>
        <item x="3"/>
        <item x="4"/>
        <item x="5"/>
        <item x="6"/>
        <item x="7"/>
        <item x="8"/>
        <item x="9"/>
        <item x="10"/>
        <item x="11"/>
        <item x="12"/>
        <item x="13"/>
        <item x="14"/>
        <item x="15"/>
        <item x="16"/>
        <item x="17"/>
        <item x="18"/>
        <item x="19"/>
        <item x="20"/>
        <item x="0"/>
        <item t="default"/>
      </items>
    </pivotField>
    <pivotField compact="0" outline="0" dragToRow="0" dragToCol="0" dragToPage="0" showAll="0" defaultSubtotal="0"/>
    <pivotField compact="0" outline="0" dragToRow="0" dragToCol="0" dragToPage="0" showAll="0" defaultSubtotal="0"/>
  </pivotFields>
  <rowItems count="1">
    <i/>
  </rowItems>
  <colItems count="1">
    <i/>
  </colItems>
  <dataFields count="1">
    <dataField name="Toplam ProductionLoss_units" fld="19" baseField="0" baseItem="0" numFmtId="170"/>
  </dataFields>
  <formats count="4">
    <format dxfId="120">
      <pivotArea dataOnly="0" labelOnly="1" outline="0" axis="axisValues" fieldPosition="0"/>
    </format>
    <format dxfId="119">
      <pivotArea dataOnly="0" labelOnly="1" outline="0" axis="axisValues" fieldPosition="0"/>
    </format>
    <format dxfId="118">
      <pivotArea dataOnly="0" labelOnly="1" outline="0" axis="axisValues" fieldPosition="0"/>
    </format>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25BFC85-5BA0-4093-998E-4C7EC34977FB}" name="count of machine i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dataField="1" showAll="0"/>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showAll="0"/>
    <pivotField showAll="0"/>
    <pivotField showAll="0"/>
  </pivotFields>
  <rowItems count="1">
    <i/>
  </rowItems>
  <colItems count="1">
    <i/>
  </colItems>
  <dataFields count="1">
    <dataField name="Count of MachineID" fld="0" subtotal="count" baseField="0" baseItem="0"/>
  </dataFields>
  <formats count="3">
    <format dxfId="123">
      <pivotArea type="all" dataOnly="0" outline="0" fieldPosition="0"/>
    </format>
    <format dxfId="122">
      <pivotArea outline="0" collapsedLevelsAreSubtotals="1" fieldPosition="0"/>
    </format>
    <format dxfId="1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E5BC01F-FD9E-4854-9DBE-8D7D91F926B8}" name="kpicondition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3:AU4" firstHeaderRow="1" firstDataRow="1" firstDataCol="0"/>
  <pivotFields count="45">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Items count="1">
    <i/>
  </rowItems>
  <colItems count="1">
    <i/>
  </colItems>
  <dataFields count="1">
    <dataField name="Average of ConditionMonitoringScore" fld="25" subtotal="average" baseField="0" baseItem="0" numFmtId="2"/>
  </dataFields>
  <formats count="2">
    <format dxfId="125">
      <pivotArea dataOnly="0" outline="0" axis="axisValues" fieldPosition="0"/>
    </format>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5D274B7-496B-4EA1-9EC2-717CEE86A6B6}" name="PivotTable18"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DZ3:EA7" firstHeaderRow="1" firstDataRow="1" firstDataCol="1"/>
  <pivotFields count="45">
    <pivotField showAll="0"/>
    <pivotField showAll="0">
      <items count="6">
        <item x="3"/>
        <item x="4"/>
        <item x="1"/>
        <item x="2"/>
        <item x="0"/>
        <item t="default"/>
      </items>
    </pivotField>
    <pivotField showAll="0">
      <items count="5">
        <item x="0"/>
        <item x="3"/>
        <item x="2"/>
        <item x="1"/>
        <item t="default"/>
      </items>
    </pivotField>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items count="7">
        <item x="5"/>
        <item x="0"/>
        <item x="1"/>
        <item x="2"/>
        <item x="3"/>
        <item x="4"/>
        <item t="default"/>
      </items>
    </pivotField>
    <pivotField showAll="0">
      <items count="22">
        <item x="1"/>
        <item x="2"/>
        <item x="3"/>
        <item x="4"/>
        <item x="5"/>
        <item x="6"/>
        <item x="7"/>
        <item x="8"/>
        <item x="9"/>
        <item x="10"/>
        <item x="11"/>
        <item x="12"/>
        <item x="13"/>
        <item x="14"/>
        <item x="15"/>
        <item x="16"/>
        <item x="17"/>
        <item x="18"/>
        <item x="19"/>
        <item x="20"/>
        <item x="0"/>
        <item t="default"/>
      </items>
    </pivotField>
    <pivotField dragToRow="0" dragToCol="0" dragToPage="0" showAll="0" defaultSubtotal="0"/>
    <pivotField dragToRow="0" dragToCol="0" dragToPage="0" showAll="0" defaultSubtotal="0"/>
  </pivotFields>
  <rowFields count="1">
    <field x="7"/>
  </rowFields>
  <rowItems count="4">
    <i>
      <x/>
    </i>
    <i>
      <x v="1"/>
    </i>
    <i>
      <x v="2"/>
    </i>
    <i t="grand">
      <x/>
    </i>
  </rowItems>
  <colItems count="1">
    <i/>
  </colItems>
  <dataFields count="1">
    <dataField name="Ortalama FailureCount" fld="10" subtotal="average" baseField="7" baseItem="0"/>
  </dataFields>
  <formats count="1">
    <format dxfId="126">
      <pivotArea collapsedLevelsAreSubtotals="1" fieldPosition="0">
        <references count="1">
          <reference field="7"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6E1EAF1A-62E4-4A01-9C86-40D3181744E5}" name="condition_monitoring_scor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3:AI4" firstHeaderRow="1" firstDataRow="1" firstDataCol="0"/>
  <pivotFields count="28">
    <pivotField showAll="0"/>
    <pivotField showAll="0">
      <items count="7">
        <item x="3"/>
        <item x="4"/>
        <item x="1"/>
        <item x="2"/>
        <item x="0"/>
        <item x="5"/>
        <item t="default"/>
      </items>
    </pivotField>
    <pivotField showAll="0">
      <items count="6">
        <item x="0"/>
        <item x="3"/>
        <item x="2"/>
        <item x="1"/>
        <item x="4"/>
        <item t="default"/>
      </items>
    </pivotField>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h="1" x="3"/>
        <item t="default"/>
      </items>
    </pivotField>
    <pivotField dataField="1" showAll="0"/>
    <pivotField showAll="0"/>
    <pivotField showAll="0"/>
  </pivotFields>
  <rowItems count="1">
    <i/>
  </rowItems>
  <colItems count="1">
    <i/>
  </colItems>
  <dataFields count="1">
    <dataField name="Average of ConditionMonitoringScore" fld="25" subtotal="average" baseField="0" baseItem="0"/>
  </dataFields>
  <formats count="3">
    <format dxfId="129">
      <pivotArea type="all" dataOnly="0" outline="0" fieldPosition="0"/>
    </format>
    <format dxfId="128">
      <pivotArea outline="0" collapsedLevelsAreSubtotals="1" fieldPosition="0"/>
    </format>
    <format dxfId="1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6B4D64A-1A59-46C2-899D-FA71B4B45ECE}" name="hypotes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A3:FD6" firstHeaderRow="0" firstDataRow="1" firstDataCol="1"/>
  <pivotFields count="45">
    <pivotField showAll="0"/>
    <pivotField showAll="0"/>
    <pivotField showAll="0"/>
    <pivotField numFmtId="14" showAll="0">
      <items count="20">
        <item x="10"/>
        <item x="3"/>
        <item x="1"/>
        <item x="14"/>
        <item x="0"/>
        <item x="2"/>
        <item x="4"/>
        <item x="7"/>
        <item x="16"/>
        <item x="12"/>
        <item x="17"/>
        <item x="18"/>
        <item x="6"/>
        <item x="13"/>
        <item x="5"/>
        <item x="8"/>
        <item x="11"/>
        <item x="15"/>
        <item x="9"/>
        <item t="default"/>
      </items>
    </pivotField>
    <pivotField showAll="0"/>
    <pivotField showAll="0"/>
    <pivotField numFmtId="14" showAll="0">
      <items count="190">
        <item x="168"/>
        <item x="162"/>
        <item x="132"/>
        <item x="177"/>
        <item x="85"/>
        <item x="129"/>
        <item x="185"/>
        <item x="181"/>
        <item x="121"/>
        <item x="72"/>
        <item x="144"/>
        <item x="184"/>
        <item x="56"/>
        <item x="143"/>
        <item x="175"/>
        <item x="53"/>
        <item x="170"/>
        <item x="141"/>
        <item x="186"/>
        <item x="127"/>
        <item x="169"/>
        <item x="21"/>
        <item x="154"/>
        <item x="179"/>
        <item x="183"/>
        <item x="29"/>
        <item x="91"/>
        <item x="147"/>
        <item x="57"/>
        <item x="142"/>
        <item x="113"/>
        <item x="165"/>
        <item x="89"/>
        <item x="75"/>
        <item x="80"/>
        <item x="139"/>
        <item x="15"/>
        <item x="159"/>
        <item x="55"/>
        <item x="173"/>
        <item x="163"/>
        <item x="8"/>
        <item x="136"/>
        <item x="164"/>
        <item x="28"/>
        <item x="172"/>
        <item x="180"/>
        <item x="88"/>
        <item x="30"/>
        <item x="145"/>
        <item x="16"/>
        <item x="24"/>
        <item x="187"/>
        <item x="167"/>
        <item x="101"/>
        <item x="182"/>
        <item x="13"/>
        <item x="160"/>
        <item x="188"/>
        <item x="6"/>
        <item x="117"/>
        <item x="156"/>
        <item x="126"/>
        <item x="122"/>
        <item x="96"/>
        <item x="131"/>
        <item x="70"/>
        <item x="99"/>
        <item x="108"/>
        <item x="37"/>
        <item x="120"/>
        <item x="140"/>
        <item x="61"/>
        <item x="18"/>
        <item x="124"/>
        <item x="45"/>
        <item x="51"/>
        <item x="12"/>
        <item x="86"/>
        <item x="35"/>
        <item x="50"/>
        <item x="54"/>
        <item x="171"/>
        <item x="74"/>
        <item x="176"/>
        <item x="95"/>
        <item x="0"/>
        <item x="152"/>
        <item x="110"/>
        <item x="20"/>
        <item x="84"/>
        <item x="60"/>
        <item x="40"/>
        <item x="157"/>
        <item x="149"/>
        <item x="64"/>
        <item x="104"/>
        <item x="7"/>
        <item x="5"/>
        <item x="107"/>
        <item x="111"/>
        <item x="105"/>
        <item x="98"/>
        <item x="19"/>
        <item x="66"/>
        <item x="103"/>
        <item x="46"/>
        <item x="87"/>
        <item x="146"/>
        <item x="137"/>
        <item x="79"/>
        <item x="93"/>
        <item x="71"/>
        <item x="23"/>
        <item x="128"/>
        <item x="114"/>
        <item x="52"/>
        <item x="112"/>
        <item x="134"/>
        <item x="9"/>
        <item x="69"/>
        <item x="76"/>
        <item x="47"/>
        <item x="25"/>
        <item x="4"/>
        <item x="65"/>
        <item x="109"/>
        <item x="3"/>
        <item x="14"/>
        <item x="39"/>
        <item x="97"/>
        <item x="62"/>
        <item x="178"/>
        <item x="63"/>
        <item x="150"/>
        <item x="155"/>
        <item x="2"/>
        <item x="31"/>
        <item x="116"/>
        <item x="125"/>
        <item x="82"/>
        <item x="161"/>
        <item x="42"/>
        <item x="27"/>
        <item x="68"/>
        <item x="118"/>
        <item x="32"/>
        <item x="148"/>
        <item x="92"/>
        <item x="130"/>
        <item x="10"/>
        <item x="41"/>
        <item x="22"/>
        <item x="83"/>
        <item x="44"/>
        <item x="67"/>
        <item x="174"/>
        <item x="135"/>
        <item x="138"/>
        <item x="77"/>
        <item x="133"/>
        <item x="115"/>
        <item x="90"/>
        <item x="166"/>
        <item x="78"/>
        <item x="49"/>
        <item x="59"/>
        <item x="106"/>
        <item x="33"/>
        <item x="119"/>
        <item x="48"/>
        <item x="153"/>
        <item x="151"/>
        <item x="102"/>
        <item x="1"/>
        <item x="123"/>
        <item x="58"/>
        <item x="11"/>
        <item x="43"/>
        <item x="36"/>
        <item x="38"/>
        <item x="94"/>
        <item x="100"/>
        <item x="26"/>
        <item x="17"/>
        <item x="81"/>
        <item x="158"/>
        <item x="73"/>
        <item x="34"/>
        <item t="default"/>
      </items>
    </pivotField>
    <pivotField axis="axisRow" showAll="0">
      <items count="4">
        <item x="0"/>
        <item x="2"/>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pivotField showAll="0" defaultSubtotal="0">
      <items count="4">
        <item x="1"/>
        <item x="2"/>
        <item x="0"/>
        <item x="3"/>
      </items>
    </pivotField>
    <pivotField showAll="0" defaultSubtotal="0"/>
    <pivotField showAll="0" defaultSubtotal="0"/>
    <pivotField showAll="0" defaultSubtotal="0">
      <items count="21">
        <item x="1"/>
        <item x="2"/>
        <item x="3"/>
        <item x="4"/>
        <item x="5"/>
        <item x="6"/>
        <item x="7"/>
        <item x="8"/>
        <item x="9"/>
        <item x="10"/>
        <item x="11"/>
        <item x="12"/>
        <item x="13"/>
        <item x="14"/>
        <item x="15"/>
        <item x="16"/>
        <item x="17"/>
        <item x="18"/>
        <item x="19"/>
        <item x="20"/>
        <item x="0"/>
      </items>
    </pivotField>
    <pivotField dragToRow="0" dragToCol="0" dragToPage="0" showAll="0" defaultSubtotal="0"/>
    <pivotField dragToRow="0" dragToCol="0" dragToPage="0" showAll="0" defaultSubtotal="0"/>
  </pivotFields>
  <rowFields count="1">
    <field x="7"/>
  </rowFields>
  <rowItems count="3">
    <i>
      <x/>
    </i>
    <i>
      <x v="1"/>
    </i>
    <i>
      <x v="2"/>
    </i>
  </rowItems>
  <colFields count="1">
    <field x="-2"/>
  </colFields>
  <colItems count="3">
    <i>
      <x/>
    </i>
    <i i="1">
      <x v="1"/>
    </i>
    <i i="2">
      <x v="2"/>
    </i>
  </colItems>
  <dataFields count="3">
    <dataField name="Average of TimeToFailure" fld="11" subtotal="average" baseField="7" baseItem="0"/>
    <dataField name="StdDev of TimeToFailure" fld="11" subtotal="stdDev" baseField="7" baseItem="0"/>
    <dataField name="Count of TimeToFailure" fld="11" subtotal="count" baseField="7"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2" xr16:uid="{84B7B092-5041-4666-A046-9B5D95F5C388}" autoFormatId="16" applyNumberFormats="0" applyBorderFormats="0" applyFontFormats="0" applyPatternFormats="0" applyAlignmentFormats="0" applyWidthHeightFormats="0">
  <queryTableRefresh nextId="39" unboundColumnsRight="7">
    <queryTableFields count="35">
      <queryTableField id="1" name="MachineID" tableColumnId="1"/>
      <queryTableField id="2" name="MachineType" tableColumnId="2"/>
      <queryTableField id="3" name="ProductionLine" tableColumnId="3"/>
      <queryTableField id="4" name="InstallationDate" tableColumnId="4"/>
      <queryTableField id="5" name="MachineAge" tableColumnId="5"/>
      <queryTableField id="6" name="OperatingHours" tableColumnId="6"/>
      <queryTableField id="7" name="LastMaintenanceDate" tableColumnId="7"/>
      <queryTableField id="8" name="MaintenanceType" tableColumnId="8"/>
      <queryTableField id="9" name="MaintenanceInterval" tableColumnId="9"/>
      <queryTableField id="10" name="TimeSinceLastMaintenance" tableColumnId="10"/>
      <queryTableField id="11" name="FailureCount" tableColumnId="11"/>
      <queryTableField id="12" name="TimeToFailure" tableColumnId="12"/>
      <queryTableField id="13" name="MTBF_hours" tableColumnId="13"/>
      <queryTableField id="14" name="MTTR_hours" tableColumnId="14"/>
      <queryTableField id="15" name="DowntimeDuration_hours" tableColumnId="15"/>
      <queryTableField id="16" name="DowntimeCost_USD" tableColumnId="16"/>
      <queryTableField id="17" name="RepairCost_USD" tableColumnId="17"/>
      <queryTableField id="18" name="SparePartCost_USD" tableColumnId="18"/>
      <queryTableField id="19" name="TotalMaintenanceCost_USD" tableColumnId="19"/>
      <queryTableField id="20" name="ProductionLoss_units" tableColumnId="20"/>
      <queryTableField id="21" name="FailureSeverity" tableColumnId="21"/>
      <queryTableField id="34" dataBound="0" tableColumnId="33"/>
      <queryTableField id="22" name="FailureProbability_%" tableColumnId="22"/>
      <queryTableField id="23" name="RiskScore" tableColumnId="23"/>
      <queryTableField id="24" name="CriticalityLevel" tableColumnId="24"/>
      <queryTableField id="25" name="ConditionMonitoringScore" tableColumnId="25"/>
      <queryTableField id="26" name="EnergyConsumptionIncrease_%" tableColumnId="26"/>
      <queryTableField id="27" name="EnvironmentalImpactScore" tableColumnId="27"/>
      <queryTableField id="28" dataBound="0" tableColumnId="29"/>
      <queryTableField id="30" dataBound="0" tableColumnId="28"/>
      <queryTableField id="31" dataBound="0" tableColumnId="30"/>
      <queryTableField id="32" dataBound="0" tableColumnId="31"/>
      <queryTableField id="33" dataBound="0" tableColumnId="32"/>
      <queryTableField id="35" dataBound="0" tableColumnId="34"/>
      <queryTableField id="38" dataBound="0"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Line" xr10:uid="{7157D820-FA80-4953-A7AE-532CB9E7D5E6}" sourceName="ProductionLine">
  <pivotTables>
    <pivotTable tabId="5" name="count of machine id"/>
    <pivotTable tabId="5" name="avg of machineAge"/>
    <pivotTable tabId="5" name="avg of mtbf_hours"/>
    <pivotTable tabId="5" name="count of criticality level"/>
    <pivotTable tabId="5" name="avg of failureCount"/>
    <pivotTable tabId="5" name="criticality level"/>
    <pivotTable tabId="5" name="time to failure"/>
    <pivotTable tabId="5" name="condition_monitoring_score"/>
    <pivotTable tabId="5" name="failure count"/>
    <pivotTable tabId="5" name="risk score - id"/>
  </pivotTables>
  <data>
    <tabular pivotCacheId="559057003">
      <items count="5">
        <i x="0" s="1"/>
        <i x="3" s="1"/>
        <i x="2" s="1"/>
        <i x="1"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Type" xr10:uid="{E701C84C-6F87-4D9F-AD5B-198E0B32497E}" sourceName="MaintenanceType">
  <pivotTables>
    <pivotTable tabId="5" name="avg of failureCount"/>
    <pivotTable tabId="5" name="avg of machineAge"/>
    <pivotTable tabId="5" name="avg of mtbf_hours"/>
    <pivotTable tabId="5" name="condition_monitoring_score"/>
    <pivotTable tabId="5" name="count of criticality level"/>
    <pivotTable tabId="5" name="count of machine id"/>
    <pivotTable tabId="5" name="criticality level"/>
    <pivotTable tabId="5" name="failure count"/>
    <pivotTable tabId="5" name="risk score - id"/>
    <pivotTable tabId="5" name="time to failure"/>
  </pivotTables>
  <data>
    <tabular pivotCacheId="559057003">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ticalityLevel" xr10:uid="{DFD55FA0-13D7-42CA-BFE7-1735B8BB0183}" sourceName="CriticalityLevel">
  <pivotTables>
    <pivotTable tabId="5" name="count of machine id"/>
    <pivotTable tabId="5" name="avg of machineAge"/>
    <pivotTable tabId="5" name="avg of mtbf_hours"/>
    <pivotTable tabId="5" name="count of criticality level"/>
    <pivotTable tabId="5" name="avg of failureCount"/>
    <pivotTable tabId="5" name="criticality level"/>
    <pivotTable tabId="5" name="time to failure"/>
    <pivotTable tabId="5" name="condition_monitoring_score"/>
    <pivotTable tabId="5" name="failure count"/>
    <pivotTable tabId="5" name="risk score - id"/>
  </pivotTables>
  <data>
    <tabular pivotCacheId="559057003" crossFilter="none">
      <items count="4">
        <i x="2" s="1"/>
        <i x="1" s="1"/>
        <i x="0"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Type" xr10:uid="{E60AAEBA-5082-4278-BD94-ED05ECF094E4}" sourceName="MachineType">
  <pivotTables>
    <pivotTable tabId="5" name="count of machine id"/>
    <pivotTable tabId="5" name="avg of machineAge"/>
    <pivotTable tabId="5" name="avg of mtbf_hours"/>
    <pivotTable tabId="5" name="count of criticality level"/>
    <pivotTable tabId="5" name="avg of failureCount"/>
    <pivotTable tabId="5" name="criticality level"/>
    <pivotTable tabId="5" name="time to failure"/>
    <pivotTable tabId="5" name="condition_monitoring_score"/>
    <pivotTable tabId="5" name="failure count"/>
    <pivotTable tabId="5" name="risk score - id"/>
  </pivotTables>
  <data>
    <tabular pivotCacheId="559057003">
      <items count="6">
        <i x="3" s="1"/>
        <i x="4" s="1"/>
        <i x="1" s="1"/>
        <i x="2" s="1"/>
        <i x="0" s="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MachineType1" xr10:uid="{216A5EBF-A7DD-4490-8752-AE8FB3190B81}" sourceName="MachineType">
  <pivotTables>
    <pivotTable tabId="5" name="PivotTable18"/>
    <pivotTable tabId="5" name="PivotTable3"/>
    <pivotTable tabId="5" name="predictionaccuracy"/>
    <pivotTable tabId="5" name="PivotTable4"/>
    <pivotTable tabId="5" name="fpivot5bellcurve"/>
    <pivotTable tabId="5" name="fpivot4riskscorehistogram"/>
    <pivotTable tabId="5" name="fpivot2"/>
    <pivotTable tabId="5" name="fkpi4"/>
    <pivotTable tabId="5" name="kpiconditionscore"/>
    <pivotTable tabId="5" name="fpivot1"/>
    <pivotTable tabId="5" name="fpivotco2operainghourscatter"/>
    <pivotTable tabId="5" name="fpivot3"/>
    <pivotTable tabId="5" name="fpivot4"/>
    <pivotTable tabId="5" name="maintenanceneeded"/>
    <pivotTable tabId="5" name="fpivotscatterlastmaintanenceeff"/>
  </pivotTables>
  <data>
    <tabular pivotCacheId="1985018472">
      <items count="5">
        <i x="3" s="1"/>
        <i x="4"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ProductionLine1" xr10:uid="{A918C794-5670-45CD-8030-6C880E1DF433}" sourceName="ProductionLine">
  <pivotTables>
    <pivotTable tabId="5" name="PivotTable18"/>
    <pivotTable tabId="5" name="PivotTable3"/>
    <pivotTable tabId="5" name="predictionaccuracy"/>
    <pivotTable tabId="5" name="PivotTable4"/>
    <pivotTable tabId="5" name="fpivot5bellcurve"/>
    <pivotTable tabId="5" name="fpivot4riskscorehistogram"/>
    <pivotTable tabId="5" name="fpivot1"/>
    <pivotTable tabId="5" name="fkpi4"/>
    <pivotTable tabId="5" name="kpiconditionscore"/>
    <pivotTable tabId="5" name="fpivot2"/>
    <pivotTable tabId="5" name="fpivotco2operainghourscatter"/>
    <pivotTable tabId="5" name="fpivot3"/>
    <pivotTable tabId="5" name="fpivot4"/>
    <pivotTable tabId="5" name="maintenanceneeded"/>
    <pivotTable tabId="5" name="fpivotscatterlastmaintanenceeff"/>
  </pivotTables>
  <data>
    <tabular pivotCacheId="1985018472">
      <items count="4">
        <i x="0" s="1"/>
        <i x="3"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MaintenanceType1" xr10:uid="{76574073-481F-41FA-BB07-CF700B1770D2}" sourceName="MaintenanceType">
  <pivotTables>
    <pivotTable tabId="5" name="PivotTable18"/>
    <pivotTable tabId="5" name="PivotTable3"/>
    <pivotTable tabId="5" name="predictionaccuracy"/>
    <pivotTable tabId="5" name="PivotTable4"/>
    <pivotTable tabId="5" name="hypotesis"/>
    <pivotTable tabId="5" name="kpiconditionscore"/>
    <pivotTable tabId="5" name="fpivot3"/>
    <pivotTable tabId="5" name="maintenanceneeded"/>
  </pivotTables>
  <data>
    <tabular pivotCacheId="1985018472">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MachineType" xr10:uid="{18D00EED-917A-437F-AB73-AC297170067D}" sourceName="MachineType">
  <pivotTables>
    <pivotTable tabId="5" name="cost kpi3"/>
    <pivotTable tabId="5" name="cost kpi2"/>
    <pivotTable tabId="5" name="cost production cost by line"/>
    <pivotTable tabId="5" name="cost scatter"/>
    <pivotTable tabId="5" name="costbreakdown"/>
    <pivotTable tabId="5" name="cost kpi 4 "/>
    <pivotTable tabId="5" name="cost kpi 1"/>
  </pivotTables>
  <data>
    <tabular pivotCacheId="1985018472">
      <items count="5">
        <i x="3" s="1"/>
        <i x="4" s="1"/>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ProductionLine" xr10:uid="{92859F81-B2FF-410D-8320-ADC3146FD467}" sourceName="ProductionLine">
  <pivotTables>
    <pivotTable tabId="5" name="financial pareto"/>
    <pivotTable tabId="5" name="cost kpi3"/>
    <pivotTable tabId="5" name="cost kpi2"/>
    <pivotTable tabId="5" name="cost production cost by line"/>
    <pivotTable tabId="5" name="cost scatter"/>
    <pivotTable tabId="5" name="costbreakdown"/>
    <pivotTable tabId="5" name="cost kpi 4 "/>
    <pivotTable tabId="5" name="cost kpi 1"/>
  </pivotTables>
  <data>
    <tabular pivotCacheId="1985018472">
      <items count="4">
        <i x="0" s="1"/>
        <i x="3" s="1"/>
        <i x="2"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MaintenanceType" xr10:uid="{6433D9C1-FA0E-4B4C-8CCA-A9AC05677A3A}" sourceName="MaintenanceType">
  <pivotTables>
    <pivotTable tabId="5" name="financial pareto"/>
    <pivotTable tabId="5" name="cost kpi3"/>
    <pivotTable tabId="5" name="cost kpi2"/>
    <pivotTable tabId="5" name="cost production cost by line"/>
    <pivotTable tabId="5" name="cost scatter"/>
    <pivotTable tabId="5" name="costbreakdown"/>
    <pivotTable tabId="5" name="cost kpi 4 "/>
    <pivotTable tabId="5" name="cost kpi 1"/>
  </pivotTables>
  <data>
    <tabular pivotCacheId="1985018472">
      <items count="3">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ID" xr10:uid="{87BB42BC-6BF6-4628-BD23-1EDD18C4BD75}" sourceName="MachineID">
  <pivotTables>
    <pivotTable tabId="5" name="fpivot2"/>
    <pivotTable tabId="5" name="kpiconditionscore"/>
    <pivotTable tabId="5" name="fkpi4"/>
    <pivotTable tabId="5" name="fpivot1"/>
    <pivotTable tabId="5" name="fpivot4riskscorehistogram"/>
    <pivotTable tabId="5" name="fpivot5bellcurve"/>
    <pivotTable tabId="5" name="fpivotco2operainghourscatter"/>
    <pivotTable tabId="5" name="fpivot3"/>
    <pivotTable tabId="5" name="fpivot4"/>
    <pivotTable tabId="5" name="fpivotscatterlastmaintanenceeff"/>
  </pivotTables>
  <data>
    <tabular pivotCacheId="1985018472">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stallationDate" xr10:uid="{FA7B297E-7236-4A1E-B1E0-E489EFB0F3A1}" sourceName="Years (InstallationDate)">
  <pivotTables>
    <pivotTable tabId="5" name="fpivot5bellcurve"/>
    <pivotTable tabId="5" name="kpiconditionscore"/>
    <pivotTable tabId="5" name="fkpi4"/>
    <pivotTable tabId="5" name="fpivot1"/>
    <pivotTable tabId="5" name="fpivot2"/>
    <pivotTable tabId="5" name="fpivot4riskscorehistogram"/>
    <pivotTable tabId="5" name="fpivotco2operainghourscatter"/>
    <pivotTable tabId="5" name="fpivot3"/>
    <pivotTable tabId="5" name="fpivot4"/>
    <pivotTable tabId="5" name="fpivotscatterlastmaintanenceeff"/>
  </pivotTables>
  <data>
    <tabular pivotCacheId="1985018472">
      <items count="21">
        <i x="1" s="1"/>
        <i x="2" s="1"/>
        <i x="3" s="1"/>
        <i x="4" s="1"/>
        <i x="5" s="1"/>
        <i x="6" s="1"/>
        <i x="7" s="1"/>
        <i x="8" s="1"/>
        <i x="9" s="1"/>
        <i x="10" s="1"/>
        <i x="11" s="1"/>
        <i x="12" s="1"/>
        <i x="13" s="1"/>
        <i x="14" s="1"/>
        <i x="15" s="1"/>
        <i x="16" s="1"/>
        <i x="17" s="1"/>
        <i x="18" s="1"/>
        <i x="19" s="1"/>
        <i x="0" s="1" nd="1"/>
        <i x="2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Line" xr10:uid="{67889175-6CED-462C-949E-E8AC9ECF5C15}" cache="Slicer_ProductionLine" caption="ProductionLine" style="Slicer Style 4" rowHeight="241300"/>
  <slicer name="MaintenanceType" xr10:uid="{D992DCC1-1030-4FEC-8ED0-DD37CE8A0D52}" cache="Slicer_MaintenanceType" caption="MaintenanceType" style="Slicer Style 4" rowHeight="241300"/>
  <slicer name="CriticalityLevel" xr10:uid="{39B51A5D-1708-4C6A-9FC9-A1D11642151D}" cache="Slicer_CriticalityLevel" caption="CriticalityLevel" style="Slicer Style 4" rowHeight="241300"/>
  <slicer name="MachineType" xr10:uid="{8D2CFF39-35E6-4C23-862F-2221704C3BCB}" cache="Slicer_MachineType" caption="MachineType" style="Slicer Style 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Type 4" xr10:uid="{F6C9A517-9C0C-4188-B3D9-2386368BA1FE}" cache="Dilimleyici_MachineType1" caption="MachineType" style="Slicer Style 5" rowHeight="241300"/>
  <slicer name="ProductionLine 3" xr10:uid="{4A89B3F7-D302-4C08-ACED-C3D5DD1E0251}" cache="Dilimleyici_ProductionLine1" caption="ProductionLine" style="Slicer Style 5" rowHeight="241300"/>
  <slicer name="MaintenanceType 3" xr10:uid="{6C9820BF-88C7-4831-A142-B907A0809C32}" cache="Dilimleyici_MaintenanceType1" caption="MaintenanceType" style="Slicer Style 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Type 2" xr10:uid="{4EBD2433-03E4-47A0-8F24-6F6698D0DCCA}" cache="Dilimleyici_MachineType" caption="MachineType" style="Slicer Style 3" rowHeight="234950"/>
  <slicer name="ProductionLine 2" xr10:uid="{0D332974-CAA7-49E7-BDAC-BE55110025ED}" cache="Dilimleyici_ProductionLine" caption="ProductionLine" style="Slicer Style 3" rowHeight="234950"/>
  <slicer name="MaintenanceType 2" xr10:uid="{5368E455-69A2-4DE5-9179-E33C2E5DD9E4}" cache="Dilimleyici_MaintenanceType" caption="MaintenanceType" style="Slicer Style 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Type 3" xr10:uid="{E44BE847-8BA2-4D79-AF32-22C2714C27B2}" cache="Dilimleyici_MachineType1" caption="MachineType" style="Slicer Style 6" rowHeight="241300"/>
  <slicer name="ProductionLine 1" xr10:uid="{35344388-7142-4891-B698-D89DAE726DAB}" cache="Dilimleyici_ProductionLine1" caption="ProductionLine" style="Slicer Style 6" rowHeight="241300"/>
  <slicer name="MachineID" xr10:uid="{A9298842-DAE2-4C57-B66C-B170B208FAD8}" cache="Slicer_MachineID" caption="MachineID" style="Slicer Style 6" rowHeight="241300"/>
  <slicer name="Years (InstallationDate)" xr10:uid="{3A3AE76A-A4B3-4DD9-B5F4-42ECD13861BE}" cache="Slicer_Years__InstallationDate" caption="Years (InstallationDate)" style="Slicer Style 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D5615-71C5-42D7-A809-B5201C35DC1E}" name="tablo1" displayName="tablo1" ref="A1:AI1002" tableType="queryTable" totalsRowCount="1">
  <autoFilter ref="A1:AI1001" xr:uid="{511D5615-71C5-42D7-A809-B5201C35DC1E}"/>
  <tableColumns count="35">
    <tableColumn id="1" xr3:uid="{C7715DB1-F7EA-4F3B-A995-A1F1286FCB62}" uniqueName="1" name="MachineID" queryTableFieldId="1" dataDxfId="147"/>
    <tableColumn id="2" xr3:uid="{15059AFB-34E2-4697-AF37-5DF70F98D0F4}" uniqueName="2" name="MachineType" queryTableFieldId="2" dataDxfId="146"/>
    <tableColumn id="3" xr3:uid="{C189AFC6-B401-4E57-9357-36512AA4E255}" uniqueName="3" name="ProductionLine" queryTableFieldId="3" dataDxfId="145"/>
    <tableColumn id="4" xr3:uid="{7E631062-A2A9-48EC-AF0A-7C1B2B8378F8}" uniqueName="4" name="InstallationDate" queryTableFieldId="4" dataDxfId="144" totalsRowDxfId="143"/>
    <tableColumn id="5" xr3:uid="{BD156CB1-9778-43C3-8360-7A60B8771754}" uniqueName="5" name="MachineAge" queryTableFieldId="5"/>
    <tableColumn id="6" xr3:uid="{8D547B39-4E98-4A04-A93F-E3AA09A2F662}" uniqueName="6" name="OperatingHours" queryTableFieldId="6"/>
    <tableColumn id="7" xr3:uid="{3D49CA83-9B84-4336-9809-697E41242DC8}" uniqueName="7" name="LastMaintenanceDate" queryTableFieldId="7" dataDxfId="142" totalsRowDxfId="141"/>
    <tableColumn id="8" xr3:uid="{CC7F6ACF-7581-4C29-945E-7A6F33FED1B9}" uniqueName="8" name="MaintenanceType" queryTableFieldId="8" dataDxfId="140"/>
    <tableColumn id="9" xr3:uid="{4F790A18-67F7-454E-BF90-D83F1F52F31F}" uniqueName="9" name="MaintenanceInterval" queryTableFieldId="9"/>
    <tableColumn id="10" xr3:uid="{E124F22B-4D6D-49F2-9C35-EAEB9947CF88}" uniqueName="10" name="TimeSinceLastMaintenance" queryTableFieldId="10"/>
    <tableColumn id="11" xr3:uid="{10A0BC56-1068-404A-AB21-8578590D68B9}" uniqueName="11" name="FailureCount" totalsRowFunction="custom" queryTableFieldId="11">
      <totalsRowFormula>SUM(tablo1[FailureCount])</totalsRowFormula>
    </tableColumn>
    <tableColumn id="12" xr3:uid="{6FA9D8DE-5D45-4031-B7EA-0234C5C7FFC3}" uniqueName="12" name="TimeToFailure" totalsRowFunction="custom" queryTableFieldId="12">
      <totalsRowFormula>713/26538*100</totalsRowFormula>
    </tableColumn>
    <tableColumn id="13" xr3:uid="{48D80410-C931-4578-80F4-41D6D3CFF6CC}" uniqueName="13" name="MTBF_hours" queryTableFieldId="13"/>
    <tableColumn id="14" xr3:uid="{9CC4F1C6-B7A9-4DD4-B669-9DDCD8B9F519}" uniqueName="14" name="MTTR_hours" queryTableFieldId="14"/>
    <tableColumn id="15" xr3:uid="{A564570F-99B6-4D92-8770-3B83C17D43DE}" uniqueName="15" name="DowntimeDuration_hours" queryTableFieldId="15"/>
    <tableColumn id="16" xr3:uid="{A37D4F2C-801B-4865-963D-80D97929D615}" uniqueName="16" name="DowntimeCost_USD" queryTableFieldId="16"/>
    <tableColumn id="17" xr3:uid="{0981C94F-1294-4D96-83B6-DF6C98E250D5}" uniqueName="17" name="RepairCost_USD" queryTableFieldId="17"/>
    <tableColumn id="18" xr3:uid="{F3163002-73CE-41F8-9838-28EB5F6B5D17}" uniqueName="18" name="SparePartCost_USD" queryTableFieldId="18"/>
    <tableColumn id="19" xr3:uid="{B2B620E6-CE80-4B02-8AD1-EF78134FAB01}" uniqueName="19" name="TotalMaintenanceCost_USD" queryTableFieldId="19"/>
    <tableColumn id="20" xr3:uid="{80756D99-4A38-4CCD-8C44-11CB05451F63}" uniqueName="20" name="ProductionLoss_units" queryTableFieldId="20"/>
    <tableColumn id="21" xr3:uid="{14AF9DF7-1AB5-4B99-81CC-2D29ADA1F8DC}" uniqueName="21" name="FailureSeverity" queryTableFieldId="21"/>
    <tableColumn id="33" xr3:uid="{3FD29491-09EB-4304-8030-3C5F448277C3}" uniqueName="33" name="failure prob %" totalsRowFunction="stdDev" queryTableFieldId="34" dataDxfId="139" totalsRowDxfId="138">
      <calculatedColumnFormula>W2/$K$1002</calculatedColumnFormula>
    </tableColumn>
    <tableColumn id="22" xr3:uid="{BE1A6993-D1EA-41D8-A73B-923A7B85A3F5}" uniqueName="22" name="FailureProbability_%" queryTableFieldId="22"/>
    <tableColumn id="23" xr3:uid="{E7135DE8-0C10-4E74-8D28-BD833E13E851}" uniqueName="23" name="RiskScore" queryTableFieldId="23"/>
    <tableColumn id="24" xr3:uid="{088369CA-EC7B-49C8-B99F-46CE22814083}" uniqueName="24" name="CriticalityLevel" queryTableFieldId="24" dataDxfId="137"/>
    <tableColumn id="25" xr3:uid="{F5CEE1A9-E4BD-4D6A-8B67-884D0F8A13C9}" uniqueName="25" name="ConditionMonitoringScore" queryTableFieldId="25"/>
    <tableColumn id="26" xr3:uid="{A2476D5F-5D43-4690-8AD3-A536CE48E93D}" uniqueName="26" name="EnergyConsumptionIncrease_%" queryTableFieldId="26"/>
    <tableColumn id="27" xr3:uid="{54F4F874-C914-4B8B-8A95-73DCA9F525BF}" uniqueName="27" name="EnvironmentalImpactScore" queryTableFieldId="27"/>
    <tableColumn id="29" xr3:uid="{CD190C57-147B-4CF0-8963-8E8DF70B27F6}" uniqueName="29" name="CostPerDowntimeHour" queryTableFieldId="28" dataDxfId="136">
      <calculatedColumnFormula>IF(O2=0,0,P2/O2)</calculatedColumnFormula>
    </tableColumn>
    <tableColumn id="28" xr3:uid="{890D5788-5C48-4BFE-9A81-A0EC430AC14B}" uniqueName="28" name="visibleconditionscore" queryTableFieldId="30" dataDxfId="135">
      <calculatedColumnFormula>IF(SUBTOTAL(103,tablo1[[#This Row],[MachineID]]), tablo1[[#This Row],[ConditionMonitoringScore]], "")</calculatedColumnFormula>
    </tableColumn>
    <tableColumn id="30" xr3:uid="{B4D8EC14-617E-49BC-83DB-A4597366FF63}" uniqueName="30" name="visibletimetofailure" queryTableFieldId="31" dataDxfId="134">
      <calculatedColumnFormula>IF(SUBTOTAL(103,tablo1[[#This Row],[MachineID]]), tablo1[[#This Row],[TimeToFailure]], "")</calculatedColumnFormula>
    </tableColumn>
    <tableColumn id="31" xr3:uid="{581B1752-43B9-4950-8772-8830919C6DE5}" uniqueName="31" name="Column1" queryTableFieldId="32" dataDxfId="133"/>
    <tableColumn id="32" xr3:uid="{A8FAC178-414C-432E-9963-436822691F4C}" uniqueName="32" name="Column2" queryTableFieldId="33" dataDxfId="132"/>
    <tableColumn id="34" xr3:uid="{5D75A1BF-30AA-4650-84F3-5968FF1212A0}" uniqueName="34" name="energyinefficienyscore" queryTableFieldId="35" dataDxfId="131">
      <calculatedColumnFormula>(AA2-MIN($AA$2:$AA$1001))/(MAX($AA$2:$AA$1001)-MIN($AA$2:$AA$1001))*100</calculatedColumnFormula>
    </tableColumn>
    <tableColumn id="36" xr3:uid="{B7D6A84B-8A85-46B3-B93D-F24CE82B565F}" uniqueName="36" name="nextmaintenance" queryTableFieldId="38" dataDxfId="130">
      <calculatedColumnFormula>IF(OR(tablo1[[#This Row],[visibletimetofailure]]&lt;5000,tablo1[[#This Row],[visibleconditionscore]]&lt;300),"YES","NO")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rinterSettings" Target="../printerSettings/printerSettings1.bin"/><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68420-C24F-41B5-9D6B-5FDD52060F26}">
  <dimension ref="A1:AI1006"/>
  <sheetViews>
    <sheetView topLeftCell="AA1" zoomScaleNormal="100" workbookViewId="0">
      <selection activeCell="AD2" sqref="AD2"/>
    </sheetView>
  </sheetViews>
  <sheetFormatPr defaultRowHeight="15" x14ac:dyDescent="0.25"/>
  <cols>
    <col min="1" max="1" width="12.140625" bestFit="1" customWidth="1"/>
    <col min="2" max="2" width="14.85546875" bestFit="1" customWidth="1"/>
    <col min="3" max="3" width="16.140625" bestFit="1" customWidth="1"/>
    <col min="4" max="4" width="16.5703125" bestFit="1" customWidth="1"/>
    <col min="5" max="5" width="13.85546875" bestFit="1" customWidth="1"/>
    <col min="6" max="6" width="16.5703125" bestFit="1" customWidth="1"/>
    <col min="7" max="7" width="21.85546875" bestFit="1" customWidth="1"/>
    <col min="8" max="8" width="18.5703125" bestFit="1" customWidth="1"/>
    <col min="9" max="9" width="21" bestFit="1" customWidth="1"/>
    <col min="10" max="10" width="26.5703125" bestFit="1" customWidth="1"/>
    <col min="11" max="11" width="13.85546875" bestFit="1" customWidth="1"/>
    <col min="12" max="12" width="15" bestFit="1" customWidth="1"/>
    <col min="13" max="14" width="13.85546875" bestFit="1" customWidth="1"/>
    <col min="15" max="15" width="25.140625" bestFit="1" customWidth="1"/>
    <col min="16" max="16" width="20.140625" bestFit="1" customWidth="1"/>
    <col min="17" max="17" width="16.85546875" bestFit="1" customWidth="1"/>
    <col min="18" max="18" width="19.85546875" bestFit="1" customWidth="1"/>
    <col min="19" max="19" width="27.140625" bestFit="1" customWidth="1"/>
    <col min="20" max="20" width="21.42578125" bestFit="1" customWidth="1"/>
    <col min="21" max="21" width="15.85546875" bestFit="1" customWidth="1"/>
    <col min="22" max="22" width="15.85546875" style="23" customWidth="1"/>
    <col min="23" max="23" width="20.5703125" bestFit="1" customWidth="1"/>
    <col min="24" max="24" width="11.140625" bestFit="1" customWidth="1"/>
    <col min="25" max="25" width="15.42578125" bestFit="1" customWidth="1"/>
    <col min="26" max="26" width="25.85546875" bestFit="1" customWidth="1"/>
    <col min="27" max="27" width="30.140625" bestFit="1" customWidth="1"/>
    <col min="28" max="28" width="26.42578125" bestFit="1" customWidth="1"/>
    <col min="29" max="29" width="22.5703125" customWidth="1"/>
    <col min="30" max="30" width="22.85546875" customWidth="1"/>
    <col min="31" max="31" width="22.5703125" customWidth="1"/>
    <col min="32" max="32" width="11.85546875" bestFit="1" customWidth="1"/>
    <col min="33" max="33" width="18.5703125" bestFit="1" customWidth="1"/>
    <col min="34" max="34" width="22.28515625" customWidth="1"/>
    <col min="35" max="35" width="19"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3" t="s">
        <v>21</v>
      </c>
      <c r="W1" t="s">
        <v>22</v>
      </c>
      <c r="X1" t="s">
        <v>23</v>
      </c>
      <c r="Y1" t="s">
        <v>24</v>
      </c>
      <c r="Z1" t="s">
        <v>25</v>
      </c>
      <c r="AA1" t="s">
        <v>26</v>
      </c>
      <c r="AB1" t="s">
        <v>27</v>
      </c>
      <c r="AC1" s="16" t="s">
        <v>28</v>
      </c>
      <c r="AD1" s="14" t="s">
        <v>29</v>
      </c>
      <c r="AE1" s="14" t="s">
        <v>30</v>
      </c>
      <c r="AF1" s="19" t="s">
        <v>1177</v>
      </c>
      <c r="AG1" s="19" t="s">
        <v>1178</v>
      </c>
      <c r="AH1" s="33" t="s">
        <v>1175</v>
      </c>
      <c r="AI1" t="s">
        <v>1185</v>
      </c>
    </row>
    <row r="2" spans="1:35" x14ac:dyDescent="0.25">
      <c r="A2" t="s">
        <v>31</v>
      </c>
      <c r="B2" t="s">
        <v>32</v>
      </c>
      <c r="C2" t="s">
        <v>33</v>
      </c>
      <c r="D2" s="1">
        <v>39872</v>
      </c>
      <c r="E2">
        <v>15</v>
      </c>
      <c r="F2">
        <v>61950</v>
      </c>
      <c r="G2" s="1">
        <v>45244</v>
      </c>
      <c r="H2" t="s">
        <v>34</v>
      </c>
      <c r="I2">
        <v>65</v>
      </c>
      <c r="J2">
        <v>103</v>
      </c>
      <c r="K2">
        <v>124</v>
      </c>
      <c r="L2">
        <v>408</v>
      </c>
      <c r="M2">
        <v>5000</v>
      </c>
      <c r="N2">
        <v>308</v>
      </c>
      <c r="O2">
        <v>38239</v>
      </c>
      <c r="P2">
        <v>114717422</v>
      </c>
      <c r="Q2">
        <v>2189631</v>
      </c>
      <c r="R2">
        <v>482545</v>
      </c>
      <c r="S2">
        <v>117389599</v>
      </c>
      <c r="T2">
        <v>118541</v>
      </c>
      <c r="U2">
        <v>6</v>
      </c>
      <c r="V2" s="24">
        <f>W2/$K$1002</f>
        <v>2.6867133921169642E-2</v>
      </c>
      <c r="W2">
        <v>713</v>
      </c>
      <c r="X2">
        <v>428</v>
      </c>
      <c r="Y2" t="s">
        <v>35</v>
      </c>
      <c r="Z2">
        <v>358</v>
      </c>
      <c r="AA2">
        <v>202</v>
      </c>
      <c r="AB2">
        <v>2</v>
      </c>
      <c r="AC2">
        <f t="shared" ref="AC2:AC65" si="0">IF(O2=0,0,P2/O2)</f>
        <v>3000.011035853448</v>
      </c>
      <c r="AD2">
        <f>IF(SUBTOTAL(103,tablo1[[#This Row],[MachineID]]), tablo1[[#This Row],[ConditionMonitoringScore]], "")</f>
        <v>358</v>
      </c>
      <c r="AE2">
        <f>IF(SUBTOTAL(103,tablo1[[#This Row],[MachineID]]), tablo1[[#This Row],[TimeToFailure]], "")</f>
        <v>408</v>
      </c>
      <c r="AF2" t="s">
        <v>36</v>
      </c>
      <c r="AG2">
        <f>SUBTOTAL(1,pivot!BM7:BM1006)</f>
        <v>267.23899999999998</v>
      </c>
      <c r="AH2">
        <f t="shared" ref="AH2:AH65" si="1">(AA2-MIN($AA$2:$AA$1001))/(MAX($AA$2:$AA$1001)-MIN($AA$2:$AA$1001))*100</f>
        <v>60.841423948220061</v>
      </c>
      <c r="AI2" t="str">
        <f>IF(OR(tablo1[[#This Row],[visibletimetofailure]]&lt;5000,tablo1[[#This Row],[visibleconditionscore]]&lt;300),"YES","NO")</f>
        <v>YES</v>
      </c>
    </row>
    <row r="3" spans="1:35" x14ac:dyDescent="0.25">
      <c r="A3" t="s">
        <v>37</v>
      </c>
      <c r="B3" t="s">
        <v>38</v>
      </c>
      <c r="C3" t="s">
        <v>39</v>
      </c>
      <c r="D3" s="1">
        <v>39142</v>
      </c>
      <c r="E3">
        <v>17</v>
      </c>
      <c r="F3">
        <v>59058</v>
      </c>
      <c r="G3" s="1">
        <v>45332</v>
      </c>
      <c r="H3" t="s">
        <v>34</v>
      </c>
      <c r="I3">
        <v>86</v>
      </c>
      <c r="J3">
        <v>15</v>
      </c>
      <c r="K3">
        <v>29</v>
      </c>
      <c r="L3">
        <v>662</v>
      </c>
      <c r="M3">
        <v>20703</v>
      </c>
      <c r="N3">
        <v>189</v>
      </c>
      <c r="O3">
        <v>5485</v>
      </c>
      <c r="P3">
        <v>16455323</v>
      </c>
      <c r="Q3">
        <v>1216215</v>
      </c>
      <c r="R3">
        <v>26821</v>
      </c>
      <c r="S3">
        <v>17939747</v>
      </c>
      <c r="T3">
        <v>26328</v>
      </c>
      <c r="U3">
        <v>4</v>
      </c>
      <c r="V3" s="24">
        <f t="shared" ref="V3:V65" si="2">W3/$K$1002</f>
        <v>2.1252543522496042E-2</v>
      </c>
      <c r="W3">
        <v>564</v>
      </c>
      <c r="X3">
        <v>225</v>
      </c>
      <c r="Y3" t="s">
        <v>35</v>
      </c>
      <c r="Z3">
        <v>511</v>
      </c>
      <c r="AA3">
        <v>153</v>
      </c>
      <c r="AB3">
        <v>1</v>
      </c>
      <c r="AC3">
        <f t="shared" si="0"/>
        <v>3000.0588878760254</v>
      </c>
      <c r="AD3">
        <f>IF(SUBTOTAL(103,tablo1[[#This Row],[MachineID]]), tablo1[[#This Row],[ConditionMonitoringScore]], "")</f>
        <v>511</v>
      </c>
      <c r="AE3">
        <f>IF(SUBTOTAL(103,tablo1[[#This Row],[MachineID]]), tablo1[[#This Row],[TimeToFailure]], "")</f>
        <v>662</v>
      </c>
      <c r="AF3" t="s">
        <v>40</v>
      </c>
      <c r="AG3">
        <f>SUBTOTAL(7,pivot!BM7:BM1006)</f>
        <v>194.07891824076486</v>
      </c>
      <c r="AH3">
        <f t="shared" si="1"/>
        <v>44.983818770226534</v>
      </c>
      <c r="AI3" t="str">
        <f>IF(OR(tablo1[[#This Row],[visibletimetofailure]]&lt;5000,tablo1[[#This Row],[visibleconditionscore]]&lt;300),"YES","NO")</f>
        <v>YES</v>
      </c>
    </row>
    <row r="4" spans="1:35" x14ac:dyDescent="0.25">
      <c r="A4" t="s">
        <v>41</v>
      </c>
      <c r="B4" t="s">
        <v>42</v>
      </c>
      <c r="C4" t="s">
        <v>39</v>
      </c>
      <c r="D4" s="1">
        <v>40237</v>
      </c>
      <c r="E4">
        <v>14</v>
      </c>
      <c r="F4">
        <v>45374</v>
      </c>
      <c r="G4" s="1">
        <v>45294</v>
      </c>
      <c r="H4" t="s">
        <v>34</v>
      </c>
      <c r="I4">
        <v>70</v>
      </c>
      <c r="J4">
        <v>53</v>
      </c>
      <c r="K4">
        <v>26</v>
      </c>
      <c r="L4">
        <v>875</v>
      </c>
      <c r="M4">
        <v>16813</v>
      </c>
      <c r="N4">
        <v>98</v>
      </c>
      <c r="O4">
        <v>2537</v>
      </c>
      <c r="P4">
        <v>7610107</v>
      </c>
      <c r="Q4">
        <v>171263</v>
      </c>
      <c r="R4">
        <v>92516</v>
      </c>
      <c r="S4">
        <v>7873885</v>
      </c>
      <c r="T4">
        <v>3297</v>
      </c>
      <c r="U4">
        <v>1</v>
      </c>
      <c r="V4" s="24">
        <f t="shared" si="2"/>
        <v>2.2496043409450599E-2</v>
      </c>
      <c r="W4">
        <v>597</v>
      </c>
      <c r="X4">
        <v>60</v>
      </c>
      <c r="Y4" t="s">
        <v>35</v>
      </c>
      <c r="Z4">
        <v>444</v>
      </c>
      <c r="AA4">
        <v>176</v>
      </c>
      <c r="AB4">
        <v>4</v>
      </c>
      <c r="AC4">
        <f t="shared" si="0"/>
        <v>2999.648009459992</v>
      </c>
      <c r="AD4">
        <f>IF(SUBTOTAL(103,tablo1[[#This Row],[MachineID]]), tablo1[[#This Row],[ConditionMonitoringScore]], "")</f>
        <v>444</v>
      </c>
      <c r="AE4">
        <f>IF(SUBTOTAL(103,tablo1[[#This Row],[MachineID]]), tablo1[[#This Row],[TimeToFailure]], "")</f>
        <v>875</v>
      </c>
      <c r="AF4" t="s">
        <v>43</v>
      </c>
      <c r="AG4">
        <f>SUBTOTAL(2,pivot!BM7:BM1006)</f>
        <v>1000</v>
      </c>
      <c r="AH4">
        <f t="shared" si="1"/>
        <v>52.427184466019419</v>
      </c>
      <c r="AI4" t="str">
        <f>IF(OR(tablo1[[#This Row],[visibletimetofailure]]&lt;5000,tablo1[[#This Row],[visibleconditionscore]]&lt;300),"YES","NO")</f>
        <v>YES</v>
      </c>
    </row>
    <row r="5" spans="1:35" x14ac:dyDescent="0.25">
      <c r="A5" t="s">
        <v>44</v>
      </c>
      <c r="B5" t="s">
        <v>38</v>
      </c>
      <c r="C5" t="s">
        <v>45</v>
      </c>
      <c r="D5" s="1">
        <v>38777</v>
      </c>
      <c r="E5">
        <v>18</v>
      </c>
      <c r="F5">
        <v>67122</v>
      </c>
      <c r="G5" s="1">
        <v>45285</v>
      </c>
      <c r="H5" t="s">
        <v>34</v>
      </c>
      <c r="I5">
        <v>54</v>
      </c>
      <c r="J5">
        <v>62</v>
      </c>
      <c r="K5">
        <v>19</v>
      </c>
      <c r="L5">
        <v>555</v>
      </c>
      <c r="M5">
        <v>38362</v>
      </c>
      <c r="N5">
        <v>235</v>
      </c>
      <c r="O5">
        <v>4474</v>
      </c>
      <c r="P5">
        <v>13423367</v>
      </c>
      <c r="Q5">
        <v>2694598</v>
      </c>
      <c r="R5">
        <v>1195864</v>
      </c>
      <c r="S5">
        <v>17313829</v>
      </c>
      <c r="T5">
        <v>15660</v>
      </c>
      <c r="U5">
        <v>9</v>
      </c>
      <c r="V5" s="24">
        <f t="shared" si="2"/>
        <v>2.5435224960434096E-2</v>
      </c>
      <c r="W5">
        <v>675</v>
      </c>
      <c r="X5">
        <v>607</v>
      </c>
      <c r="Y5" t="s">
        <v>35</v>
      </c>
      <c r="Z5">
        <v>429</v>
      </c>
      <c r="AA5">
        <v>186</v>
      </c>
      <c r="AB5">
        <v>5</v>
      </c>
      <c r="AC5">
        <f t="shared" si="0"/>
        <v>3000.3055431381313</v>
      </c>
      <c r="AD5">
        <f>IF(SUBTOTAL(103,tablo1[[#This Row],[MachineID]]), tablo1[[#This Row],[ConditionMonitoringScore]], "")</f>
        <v>429</v>
      </c>
      <c r="AE5">
        <f>IF(SUBTOTAL(103,tablo1[[#This Row],[MachineID]]), tablo1[[#This Row],[TimeToFailure]], "")</f>
        <v>555</v>
      </c>
      <c r="AH5">
        <f t="shared" si="1"/>
        <v>55.663430420711975</v>
      </c>
      <c r="AI5" t="str">
        <f>IF(OR(tablo1[[#This Row],[visibletimetofailure]]&lt;5000,tablo1[[#This Row],[visibleconditionscore]]&lt;300),"YES","NO")</f>
        <v>YES</v>
      </c>
    </row>
    <row r="6" spans="1:35" x14ac:dyDescent="0.25">
      <c r="A6" t="s">
        <v>46</v>
      </c>
      <c r="B6" t="s">
        <v>47</v>
      </c>
      <c r="C6" t="s">
        <v>39</v>
      </c>
      <c r="D6" s="1">
        <v>40602</v>
      </c>
      <c r="E6">
        <v>13</v>
      </c>
      <c r="F6">
        <v>52832</v>
      </c>
      <c r="G6" s="1">
        <v>45282</v>
      </c>
      <c r="H6" t="s">
        <v>48</v>
      </c>
      <c r="I6">
        <v>134</v>
      </c>
      <c r="J6">
        <v>65</v>
      </c>
      <c r="K6">
        <v>10</v>
      </c>
      <c r="L6">
        <v>4574</v>
      </c>
      <c r="M6">
        <v>50595</v>
      </c>
      <c r="N6">
        <v>101</v>
      </c>
      <c r="O6">
        <v>1013</v>
      </c>
      <c r="P6">
        <v>1012898</v>
      </c>
      <c r="Q6">
        <v>1320994</v>
      </c>
      <c r="R6">
        <v>786309</v>
      </c>
      <c r="S6">
        <v>3120201</v>
      </c>
      <c r="T6">
        <v>4355</v>
      </c>
      <c r="U6">
        <v>7</v>
      </c>
      <c r="V6" s="24">
        <f t="shared" si="2"/>
        <v>2.0913407189690255E-2</v>
      </c>
      <c r="W6">
        <v>555</v>
      </c>
      <c r="X6">
        <v>388</v>
      </c>
      <c r="Y6" t="s">
        <v>49</v>
      </c>
      <c r="Z6">
        <v>509</v>
      </c>
      <c r="AA6">
        <v>155</v>
      </c>
      <c r="AB6">
        <v>2</v>
      </c>
      <c r="AC6">
        <f t="shared" si="0"/>
        <v>999.89930898321813</v>
      </c>
      <c r="AD6">
        <f>IF(SUBTOTAL(103,tablo1[[#This Row],[MachineID]]), tablo1[[#This Row],[ConditionMonitoringScore]], "")</f>
        <v>509</v>
      </c>
      <c r="AE6">
        <f>IF(SUBTOTAL(103,tablo1[[#This Row],[MachineID]]), tablo1[[#This Row],[TimeToFailure]], "")</f>
        <v>4574</v>
      </c>
      <c r="AF6" t="s">
        <v>50</v>
      </c>
      <c r="AG6">
        <f>500</f>
        <v>500</v>
      </c>
      <c r="AH6">
        <f t="shared" si="1"/>
        <v>45.631067961165051</v>
      </c>
      <c r="AI6" t="str">
        <f>IF(OR(tablo1[[#This Row],[visibletimetofailure]]&lt;5000,tablo1[[#This Row],[visibleconditionscore]]&lt;300),"YES","NO")</f>
        <v>YES</v>
      </c>
    </row>
    <row r="7" spans="1:35" x14ac:dyDescent="0.25">
      <c r="A7" t="s">
        <v>51</v>
      </c>
      <c r="B7" t="s">
        <v>47</v>
      </c>
      <c r="C7" t="s">
        <v>39</v>
      </c>
      <c r="D7" s="1">
        <v>43522</v>
      </c>
      <c r="E7">
        <v>5</v>
      </c>
      <c r="F7">
        <v>15490</v>
      </c>
      <c r="G7" s="1">
        <v>45256</v>
      </c>
      <c r="H7" t="s">
        <v>52</v>
      </c>
      <c r="I7">
        <v>66</v>
      </c>
      <c r="J7">
        <v>91</v>
      </c>
      <c r="K7">
        <v>2</v>
      </c>
      <c r="L7">
        <v>6879</v>
      </c>
      <c r="M7">
        <v>58514</v>
      </c>
      <c r="N7">
        <v>168</v>
      </c>
      <c r="O7">
        <v>337</v>
      </c>
      <c r="P7">
        <v>1010886</v>
      </c>
      <c r="Q7">
        <v>1683595</v>
      </c>
      <c r="R7">
        <v>367793</v>
      </c>
      <c r="S7">
        <v>3062274</v>
      </c>
      <c r="T7">
        <v>741</v>
      </c>
      <c r="U7">
        <v>7</v>
      </c>
      <c r="V7" s="24">
        <f t="shared" si="2"/>
        <v>1.2774135202351345E-2</v>
      </c>
      <c r="W7">
        <v>339</v>
      </c>
      <c r="X7">
        <v>237</v>
      </c>
      <c r="Y7" t="s">
        <v>35</v>
      </c>
      <c r="Z7">
        <v>712</v>
      </c>
      <c r="AA7">
        <v>104</v>
      </c>
      <c r="AB7">
        <v>3</v>
      </c>
      <c r="AC7">
        <f t="shared" si="0"/>
        <v>2999.6617210682493</v>
      </c>
      <c r="AD7">
        <f>IF(SUBTOTAL(103,tablo1[[#This Row],[MachineID]]), tablo1[[#This Row],[ConditionMonitoringScore]], "")</f>
        <v>712</v>
      </c>
      <c r="AE7">
        <f>IF(SUBTOTAL(103,tablo1[[#This Row],[MachineID]]), tablo1[[#This Row],[TimeToFailure]], "")</f>
        <v>6879</v>
      </c>
      <c r="AH7">
        <f t="shared" si="1"/>
        <v>29.126213592233007</v>
      </c>
      <c r="AI7" t="str">
        <f>IF(OR(tablo1[[#This Row],[visibletimetofailure]]&lt;5000,tablo1[[#This Row],[visibleconditionscore]]&lt;300),"YES","NO")</f>
        <v>NO</v>
      </c>
    </row>
    <row r="8" spans="1:35" x14ac:dyDescent="0.25">
      <c r="A8" t="s">
        <v>53</v>
      </c>
      <c r="B8" t="s">
        <v>54</v>
      </c>
      <c r="C8" t="s">
        <v>45</v>
      </c>
      <c r="D8" s="1">
        <v>42792</v>
      </c>
      <c r="E8">
        <v>7</v>
      </c>
      <c r="F8">
        <v>29848</v>
      </c>
      <c r="G8" s="1">
        <v>45215</v>
      </c>
      <c r="H8" t="s">
        <v>34</v>
      </c>
      <c r="I8">
        <v>76</v>
      </c>
      <c r="J8">
        <v>132</v>
      </c>
      <c r="K8">
        <v>9</v>
      </c>
      <c r="L8">
        <v>640</v>
      </c>
      <c r="M8">
        <v>40655</v>
      </c>
      <c r="N8">
        <v>105</v>
      </c>
      <c r="O8">
        <v>948</v>
      </c>
      <c r="P8">
        <v>2844061</v>
      </c>
      <c r="Q8">
        <v>1386561</v>
      </c>
      <c r="R8">
        <v>787048</v>
      </c>
      <c r="S8">
        <v>501767</v>
      </c>
      <c r="T8">
        <v>1422</v>
      </c>
      <c r="U8">
        <v>7</v>
      </c>
      <c r="V8" s="24">
        <f t="shared" si="2"/>
        <v>1.9293089155173714E-2</v>
      </c>
      <c r="W8">
        <v>512</v>
      </c>
      <c r="X8">
        <v>359</v>
      </c>
      <c r="Y8" t="s">
        <v>35</v>
      </c>
      <c r="Z8">
        <v>541</v>
      </c>
      <c r="AA8">
        <v>160</v>
      </c>
      <c r="AB8">
        <v>3</v>
      </c>
      <c r="AC8">
        <f t="shared" si="0"/>
        <v>3000.0643459915614</v>
      </c>
      <c r="AD8">
        <f>IF(SUBTOTAL(103,tablo1[[#This Row],[MachineID]]), tablo1[[#This Row],[ConditionMonitoringScore]], "")</f>
        <v>541</v>
      </c>
      <c r="AE8">
        <f>IF(SUBTOTAL(103,tablo1[[#This Row],[MachineID]]), tablo1[[#This Row],[TimeToFailure]], "")</f>
        <v>640</v>
      </c>
      <c r="AF8" t="s">
        <v>55</v>
      </c>
      <c r="AG8">
        <f>(AG6-AG2)/(AG3)</f>
        <v>1.1993110952486248</v>
      </c>
      <c r="AH8">
        <f t="shared" si="1"/>
        <v>47.249190938511326</v>
      </c>
      <c r="AI8" t="str">
        <f>IF(OR(tablo1[[#This Row],[visibletimetofailure]]&lt;5000,tablo1[[#This Row],[visibleconditionscore]]&lt;300),"YES","NO")</f>
        <v>YES</v>
      </c>
    </row>
    <row r="9" spans="1:35" x14ac:dyDescent="0.25">
      <c r="A9" t="s">
        <v>56</v>
      </c>
      <c r="B9" t="s">
        <v>32</v>
      </c>
      <c r="C9" t="s">
        <v>39</v>
      </c>
      <c r="D9" s="1">
        <v>40967</v>
      </c>
      <c r="E9">
        <v>12</v>
      </c>
      <c r="F9">
        <v>54948</v>
      </c>
      <c r="G9" s="1">
        <v>45255</v>
      </c>
      <c r="H9" t="s">
        <v>48</v>
      </c>
      <c r="I9">
        <v>55</v>
      </c>
      <c r="J9">
        <v>92</v>
      </c>
      <c r="K9">
        <v>14</v>
      </c>
      <c r="L9">
        <v>3396</v>
      </c>
      <c r="M9">
        <v>40728</v>
      </c>
      <c r="N9">
        <v>140</v>
      </c>
      <c r="O9">
        <v>1958</v>
      </c>
      <c r="P9">
        <v>5874502</v>
      </c>
      <c r="Q9">
        <v>1642487</v>
      </c>
      <c r="R9">
        <v>59819</v>
      </c>
      <c r="S9">
        <v>8115179</v>
      </c>
      <c r="T9">
        <v>7049</v>
      </c>
      <c r="U9">
        <v>9</v>
      </c>
      <c r="V9" s="24">
        <f t="shared" si="2"/>
        <v>2.3701861481648955E-2</v>
      </c>
      <c r="W9">
        <v>629</v>
      </c>
      <c r="X9">
        <v>566</v>
      </c>
      <c r="Y9" t="s">
        <v>35</v>
      </c>
      <c r="Z9">
        <v>405</v>
      </c>
      <c r="AA9">
        <v>192</v>
      </c>
      <c r="AB9">
        <v>4</v>
      </c>
      <c r="AC9">
        <f t="shared" si="0"/>
        <v>3000.2563840653729</v>
      </c>
      <c r="AD9">
        <f>IF(SUBTOTAL(103,tablo1[[#This Row],[MachineID]]), tablo1[[#This Row],[ConditionMonitoringScore]], "")</f>
        <v>405</v>
      </c>
      <c r="AE9">
        <f>IF(SUBTOTAL(103,tablo1[[#This Row],[MachineID]]), tablo1[[#This Row],[TimeToFailure]], "")</f>
        <v>3396</v>
      </c>
      <c r="AH9">
        <f t="shared" si="1"/>
        <v>57.605177993527512</v>
      </c>
      <c r="AI9" t="str">
        <f>IF(OR(tablo1[[#This Row],[visibletimetofailure]]&lt;5000,tablo1[[#This Row],[visibleconditionscore]]&lt;300),"YES","NO")</f>
        <v>YES</v>
      </c>
    </row>
    <row r="10" spans="1:35" x14ac:dyDescent="0.25">
      <c r="A10" t="s">
        <v>57</v>
      </c>
      <c r="B10" t="s">
        <v>47</v>
      </c>
      <c r="C10" t="s">
        <v>58</v>
      </c>
      <c r="D10" s="1">
        <v>43522</v>
      </c>
      <c r="E10">
        <v>5</v>
      </c>
      <c r="F10">
        <v>21240</v>
      </c>
      <c r="G10" s="1">
        <v>45195</v>
      </c>
      <c r="H10" t="s">
        <v>52</v>
      </c>
      <c r="I10">
        <v>133</v>
      </c>
      <c r="J10">
        <v>152</v>
      </c>
      <c r="K10">
        <v>4</v>
      </c>
      <c r="L10">
        <v>3863</v>
      </c>
      <c r="M10">
        <v>44811</v>
      </c>
      <c r="N10">
        <v>125</v>
      </c>
      <c r="O10">
        <v>500</v>
      </c>
      <c r="P10">
        <v>499994</v>
      </c>
      <c r="Q10">
        <v>156471</v>
      </c>
      <c r="R10">
        <v>99725</v>
      </c>
      <c r="S10">
        <v>75619</v>
      </c>
      <c r="T10">
        <v>2299</v>
      </c>
      <c r="U10">
        <v>1</v>
      </c>
      <c r="V10" s="24">
        <f t="shared" si="2"/>
        <v>1.9368452784686109E-2</v>
      </c>
      <c r="W10">
        <v>514</v>
      </c>
      <c r="X10">
        <v>51</v>
      </c>
      <c r="Y10" t="s">
        <v>49</v>
      </c>
      <c r="Z10">
        <v>522</v>
      </c>
      <c r="AA10">
        <v>173</v>
      </c>
      <c r="AB10">
        <v>2</v>
      </c>
      <c r="AC10">
        <f t="shared" si="0"/>
        <v>999.98800000000006</v>
      </c>
      <c r="AD10">
        <f>IF(SUBTOTAL(103,tablo1[[#This Row],[MachineID]]), tablo1[[#This Row],[ConditionMonitoringScore]], "")</f>
        <v>522</v>
      </c>
      <c r="AE10">
        <f>IF(SUBTOTAL(103,tablo1[[#This Row],[MachineID]]), tablo1[[#This Row],[TimeToFailure]], "")</f>
        <v>3863</v>
      </c>
      <c r="AF10" t="s">
        <v>59</v>
      </c>
      <c r="AG10">
        <f>AG4-1</f>
        <v>999</v>
      </c>
      <c r="AH10">
        <f t="shared" si="1"/>
        <v>51.456310679611647</v>
      </c>
      <c r="AI10" t="str">
        <f>IF(OR(tablo1[[#This Row],[visibletimetofailure]]&lt;5000,tablo1[[#This Row],[visibleconditionscore]]&lt;300),"YES","NO")</f>
        <v>YES</v>
      </c>
    </row>
    <row r="11" spans="1:35" x14ac:dyDescent="0.25">
      <c r="A11" t="s">
        <v>60</v>
      </c>
      <c r="B11" t="s">
        <v>47</v>
      </c>
      <c r="C11" t="s">
        <v>39</v>
      </c>
      <c r="D11" s="1">
        <v>39142</v>
      </c>
      <c r="E11">
        <v>17</v>
      </c>
      <c r="F11">
        <v>62866</v>
      </c>
      <c r="G11" s="1">
        <v>45255</v>
      </c>
      <c r="H11" t="s">
        <v>34</v>
      </c>
      <c r="I11">
        <v>46</v>
      </c>
      <c r="J11">
        <v>92</v>
      </c>
      <c r="K11">
        <v>125</v>
      </c>
      <c r="L11">
        <v>323</v>
      </c>
      <c r="M11">
        <v>5000</v>
      </c>
      <c r="N11">
        <v>305</v>
      </c>
      <c r="O11">
        <v>38102</v>
      </c>
      <c r="P11">
        <v>114306936</v>
      </c>
      <c r="Q11">
        <v>1323933</v>
      </c>
      <c r="R11">
        <v>315868</v>
      </c>
      <c r="S11">
        <v>115946737</v>
      </c>
      <c r="T11">
        <v>49533</v>
      </c>
      <c r="U11">
        <v>3</v>
      </c>
      <c r="V11" s="24">
        <f t="shared" si="2"/>
        <v>2.9391815509834954E-2</v>
      </c>
      <c r="W11">
        <v>780</v>
      </c>
      <c r="X11">
        <v>234</v>
      </c>
      <c r="Y11" t="s">
        <v>35</v>
      </c>
      <c r="Z11">
        <v>278</v>
      </c>
      <c r="AA11">
        <v>235</v>
      </c>
      <c r="AB11">
        <v>2</v>
      </c>
      <c r="AC11">
        <f t="shared" si="0"/>
        <v>3000.0245656395991</v>
      </c>
      <c r="AD11">
        <f>IF(SUBTOTAL(103,tablo1[[#This Row],[MachineID]]), tablo1[[#This Row],[ConditionMonitoringScore]], "")</f>
        <v>278</v>
      </c>
      <c r="AE11">
        <f>IF(SUBTOTAL(103,tablo1[[#This Row],[MachineID]]), tablo1[[#This Row],[TimeToFailure]], "")</f>
        <v>323</v>
      </c>
      <c r="AH11">
        <f t="shared" si="1"/>
        <v>71.52103559870551</v>
      </c>
      <c r="AI11" t="str">
        <f>IF(OR(tablo1[[#This Row],[visibletimetofailure]]&lt;5000,tablo1[[#This Row],[visibleconditionscore]]&lt;300),"YES","NO")</f>
        <v>YES</v>
      </c>
    </row>
    <row r="12" spans="1:35" x14ac:dyDescent="0.25">
      <c r="A12" t="s">
        <v>61</v>
      </c>
      <c r="B12" t="s">
        <v>54</v>
      </c>
      <c r="C12" t="s">
        <v>39</v>
      </c>
      <c r="D12" s="1">
        <v>39142</v>
      </c>
      <c r="E12">
        <v>17</v>
      </c>
      <c r="F12">
        <v>64022</v>
      </c>
      <c r="G12" s="1">
        <v>45277</v>
      </c>
      <c r="H12" t="s">
        <v>34</v>
      </c>
      <c r="I12">
        <v>19</v>
      </c>
      <c r="J12">
        <v>70</v>
      </c>
      <c r="K12">
        <v>128</v>
      </c>
      <c r="L12">
        <v>223</v>
      </c>
      <c r="M12">
        <v>5000</v>
      </c>
      <c r="N12">
        <v>217</v>
      </c>
      <c r="O12">
        <v>27751</v>
      </c>
      <c r="P12">
        <v>138754388</v>
      </c>
      <c r="Q12">
        <v>793658</v>
      </c>
      <c r="R12">
        <v>363345</v>
      </c>
      <c r="S12">
        <v>139911391</v>
      </c>
      <c r="T12">
        <v>77702</v>
      </c>
      <c r="U12">
        <v>3</v>
      </c>
      <c r="V12" s="24">
        <f t="shared" si="2"/>
        <v>2.7922224734343207E-2</v>
      </c>
      <c r="W12">
        <v>741</v>
      </c>
      <c r="X12">
        <v>222</v>
      </c>
      <c r="Y12" t="s">
        <v>62</v>
      </c>
      <c r="Z12">
        <v>306</v>
      </c>
      <c r="AA12">
        <v>221</v>
      </c>
      <c r="AB12">
        <v>4</v>
      </c>
      <c r="AC12">
        <f t="shared" si="0"/>
        <v>4999.9779467406579</v>
      </c>
      <c r="AD12">
        <f>IF(SUBTOTAL(103,tablo1[[#This Row],[MachineID]]), tablo1[[#This Row],[ConditionMonitoringScore]], "")</f>
        <v>306</v>
      </c>
      <c r="AE12">
        <f>IF(SUBTOTAL(103,tablo1[[#This Row],[MachineID]]), tablo1[[#This Row],[TimeToFailure]], "")</f>
        <v>223</v>
      </c>
      <c r="AF12" t="s">
        <v>63</v>
      </c>
      <c r="AG12" s="38">
        <f>_xlfn.T.DIST.RT(AG8,AG10)</f>
        <v>0.11534568886149855</v>
      </c>
      <c r="AH12">
        <f t="shared" si="1"/>
        <v>66.990291262135926</v>
      </c>
      <c r="AI12" t="str">
        <f>IF(OR(tablo1[[#This Row],[visibletimetofailure]]&lt;5000,tablo1[[#This Row],[visibleconditionscore]]&lt;300),"YES","NO")</f>
        <v>YES</v>
      </c>
    </row>
    <row r="13" spans="1:35" x14ac:dyDescent="0.25">
      <c r="A13" t="s">
        <v>64</v>
      </c>
      <c r="B13" t="s">
        <v>32</v>
      </c>
      <c r="C13" t="s">
        <v>39</v>
      </c>
      <c r="D13" s="1">
        <v>42792</v>
      </c>
      <c r="E13">
        <v>7</v>
      </c>
      <c r="F13">
        <v>33901</v>
      </c>
      <c r="G13" s="1">
        <v>45308</v>
      </c>
      <c r="H13" t="s">
        <v>34</v>
      </c>
      <c r="I13">
        <v>22</v>
      </c>
      <c r="J13">
        <v>39</v>
      </c>
      <c r="K13">
        <v>6</v>
      </c>
      <c r="L13">
        <v>7306</v>
      </c>
      <c r="M13">
        <v>55045</v>
      </c>
      <c r="N13">
        <v>130</v>
      </c>
      <c r="O13">
        <v>780</v>
      </c>
      <c r="P13">
        <v>3901038</v>
      </c>
      <c r="Q13">
        <v>2197072</v>
      </c>
      <c r="R13">
        <v>682147</v>
      </c>
      <c r="S13">
        <v>6780257</v>
      </c>
      <c r="T13">
        <v>1950</v>
      </c>
      <c r="U13">
        <v>9</v>
      </c>
      <c r="V13" s="24">
        <f t="shared" si="2"/>
        <v>1.1832089833446378E-2</v>
      </c>
      <c r="W13">
        <v>314</v>
      </c>
      <c r="X13">
        <v>283</v>
      </c>
      <c r="Y13" t="s">
        <v>62</v>
      </c>
      <c r="Z13">
        <v>716</v>
      </c>
      <c r="AA13">
        <v>113</v>
      </c>
      <c r="AB13">
        <v>2</v>
      </c>
      <c r="AC13">
        <f t="shared" si="0"/>
        <v>5001.330769230769</v>
      </c>
      <c r="AD13">
        <f>IF(SUBTOTAL(103,tablo1[[#This Row],[MachineID]]), tablo1[[#This Row],[ConditionMonitoringScore]], "")</f>
        <v>716</v>
      </c>
      <c r="AE13">
        <f>IF(SUBTOTAL(103,tablo1[[#This Row],[MachineID]]), tablo1[[#This Row],[TimeToFailure]], "")</f>
        <v>7306</v>
      </c>
      <c r="AH13">
        <f t="shared" si="1"/>
        <v>32.038834951456316</v>
      </c>
      <c r="AI13" t="str">
        <f>IF(OR(tablo1[[#This Row],[visibletimetofailure]]&lt;5000,tablo1[[#This Row],[visibleconditionscore]]&lt;300),"YES","NO")</f>
        <v>NO</v>
      </c>
    </row>
    <row r="14" spans="1:35" x14ac:dyDescent="0.25">
      <c r="A14" t="s">
        <v>65</v>
      </c>
      <c r="B14" t="s">
        <v>42</v>
      </c>
      <c r="C14" t="s">
        <v>39</v>
      </c>
      <c r="D14" s="1">
        <v>39142</v>
      </c>
      <c r="E14">
        <v>17</v>
      </c>
      <c r="F14">
        <v>51017</v>
      </c>
      <c r="G14" s="1">
        <v>45335</v>
      </c>
      <c r="H14" t="s">
        <v>48</v>
      </c>
      <c r="I14">
        <v>44</v>
      </c>
      <c r="J14">
        <v>12</v>
      </c>
      <c r="K14">
        <v>37</v>
      </c>
      <c r="L14">
        <v>1222</v>
      </c>
      <c r="M14">
        <v>13764</v>
      </c>
      <c r="N14">
        <v>259</v>
      </c>
      <c r="O14">
        <v>9586</v>
      </c>
      <c r="P14">
        <v>47929564</v>
      </c>
      <c r="Q14">
        <v>1383384</v>
      </c>
      <c r="R14">
        <v>342609</v>
      </c>
      <c r="S14">
        <v>49655557</v>
      </c>
      <c r="T14">
        <v>19171</v>
      </c>
      <c r="U14">
        <v>3</v>
      </c>
      <c r="V14" s="24">
        <f t="shared" si="2"/>
        <v>2.1855452558595223E-2</v>
      </c>
      <c r="W14">
        <v>580</v>
      </c>
      <c r="X14">
        <v>174</v>
      </c>
      <c r="Y14" t="s">
        <v>62</v>
      </c>
      <c r="Z14">
        <v>479</v>
      </c>
      <c r="AA14">
        <v>183</v>
      </c>
      <c r="AB14">
        <v>4</v>
      </c>
      <c r="AC14">
        <f t="shared" si="0"/>
        <v>4999.9545170039637</v>
      </c>
      <c r="AD14">
        <f>IF(SUBTOTAL(103,tablo1[[#This Row],[MachineID]]), tablo1[[#This Row],[ConditionMonitoringScore]], "")</f>
        <v>479</v>
      </c>
      <c r="AE14">
        <f>IF(SUBTOTAL(103,tablo1[[#This Row],[MachineID]]), tablo1[[#This Row],[TimeToFailure]], "")</f>
        <v>1222</v>
      </c>
      <c r="AH14">
        <f t="shared" si="1"/>
        <v>54.692556634304211</v>
      </c>
      <c r="AI14" t="str">
        <f>IF(OR(tablo1[[#This Row],[visibletimetofailure]]&lt;5000,tablo1[[#This Row],[visibleconditionscore]]&lt;300),"YES","NO")</f>
        <v>YES</v>
      </c>
    </row>
    <row r="15" spans="1:35" x14ac:dyDescent="0.25">
      <c r="A15" t="s">
        <v>66</v>
      </c>
      <c r="B15" t="s">
        <v>47</v>
      </c>
      <c r="C15" t="s">
        <v>39</v>
      </c>
      <c r="D15" s="1">
        <v>43887</v>
      </c>
      <c r="E15">
        <v>4</v>
      </c>
      <c r="F15">
        <v>17780</v>
      </c>
      <c r="G15" s="1">
        <v>45235</v>
      </c>
      <c r="H15" t="s">
        <v>34</v>
      </c>
      <c r="I15">
        <v>79</v>
      </c>
      <c r="J15">
        <v>112</v>
      </c>
      <c r="K15">
        <v>5</v>
      </c>
      <c r="L15">
        <v>5427</v>
      </c>
      <c r="M15">
        <v>35431</v>
      </c>
      <c r="N15">
        <v>102</v>
      </c>
      <c r="O15">
        <v>512</v>
      </c>
      <c r="P15">
        <v>1536939</v>
      </c>
      <c r="Q15">
        <v>338529</v>
      </c>
      <c r="R15">
        <v>144854</v>
      </c>
      <c r="S15">
        <v>2020322</v>
      </c>
      <c r="T15">
        <v>2151</v>
      </c>
      <c r="U15">
        <v>2</v>
      </c>
      <c r="V15" s="24">
        <f t="shared" si="2"/>
        <v>1.3377044238450524E-2</v>
      </c>
      <c r="W15">
        <v>355</v>
      </c>
      <c r="X15">
        <v>71</v>
      </c>
      <c r="Y15" t="s">
        <v>35</v>
      </c>
      <c r="Z15">
        <v>695</v>
      </c>
      <c r="AA15">
        <v>114</v>
      </c>
      <c r="AB15">
        <v>2</v>
      </c>
      <c r="AC15">
        <f t="shared" si="0"/>
        <v>3001.833984375</v>
      </c>
      <c r="AD15">
        <f>IF(SUBTOTAL(103,tablo1[[#This Row],[MachineID]]), tablo1[[#This Row],[ConditionMonitoringScore]], "")</f>
        <v>695</v>
      </c>
      <c r="AE15">
        <f>IF(SUBTOTAL(103,tablo1[[#This Row],[MachineID]]), tablo1[[#This Row],[TimeToFailure]], "")</f>
        <v>5427</v>
      </c>
      <c r="AH15">
        <f t="shared" si="1"/>
        <v>32.362459546925564</v>
      </c>
      <c r="AI15" t="str">
        <f>IF(OR(tablo1[[#This Row],[visibletimetofailure]]&lt;5000,tablo1[[#This Row],[visibleconditionscore]]&lt;300),"YES","NO")</f>
        <v>NO</v>
      </c>
    </row>
    <row r="16" spans="1:35" x14ac:dyDescent="0.25">
      <c r="A16" t="s">
        <v>67</v>
      </c>
      <c r="B16" t="s">
        <v>32</v>
      </c>
      <c r="C16" t="s">
        <v>33</v>
      </c>
      <c r="D16" s="1">
        <v>40237</v>
      </c>
      <c r="E16">
        <v>14</v>
      </c>
      <c r="F16">
        <v>60200</v>
      </c>
      <c r="G16" s="1">
        <v>45212</v>
      </c>
      <c r="H16" t="s">
        <v>52</v>
      </c>
      <c r="I16">
        <v>97</v>
      </c>
      <c r="J16">
        <v>135</v>
      </c>
      <c r="K16">
        <v>15</v>
      </c>
      <c r="L16">
        <v>3546</v>
      </c>
      <c r="M16">
        <v>46207</v>
      </c>
      <c r="N16">
        <v>145</v>
      </c>
      <c r="O16">
        <v>2177</v>
      </c>
      <c r="P16">
        <v>2176524</v>
      </c>
      <c r="Q16">
        <v>1659468</v>
      </c>
      <c r="R16">
        <v>560637</v>
      </c>
      <c r="S16">
        <v>4396629</v>
      </c>
      <c r="T16">
        <v>6529</v>
      </c>
      <c r="U16">
        <v>6</v>
      </c>
      <c r="V16" s="24">
        <f t="shared" si="2"/>
        <v>2.7658452031049816E-2</v>
      </c>
      <c r="W16">
        <v>734</v>
      </c>
      <c r="X16">
        <v>441</v>
      </c>
      <c r="Y16" t="s">
        <v>49</v>
      </c>
      <c r="Z16">
        <v>351</v>
      </c>
      <c r="AA16">
        <v>212</v>
      </c>
      <c r="AB16">
        <v>5</v>
      </c>
      <c r="AC16">
        <f t="shared" si="0"/>
        <v>999.78135048231513</v>
      </c>
      <c r="AD16">
        <f>IF(SUBTOTAL(103,tablo1[[#This Row],[MachineID]]), tablo1[[#This Row],[ConditionMonitoringScore]], "")</f>
        <v>351</v>
      </c>
      <c r="AE16">
        <f>IF(SUBTOTAL(103,tablo1[[#This Row],[MachineID]]), tablo1[[#This Row],[TimeToFailure]], "")</f>
        <v>3546</v>
      </c>
      <c r="AH16">
        <f t="shared" si="1"/>
        <v>64.077669902912632</v>
      </c>
      <c r="AI16" t="str">
        <f>IF(OR(tablo1[[#This Row],[visibletimetofailure]]&lt;5000,tablo1[[#This Row],[visibleconditionscore]]&lt;300),"YES","NO")</f>
        <v>YES</v>
      </c>
    </row>
    <row r="17" spans="1:35" x14ac:dyDescent="0.25">
      <c r="A17" t="s">
        <v>68</v>
      </c>
      <c r="B17" t="s">
        <v>47</v>
      </c>
      <c r="C17" t="s">
        <v>39</v>
      </c>
      <c r="D17" s="1">
        <v>39872</v>
      </c>
      <c r="E17">
        <v>15</v>
      </c>
      <c r="F17">
        <v>59385</v>
      </c>
      <c r="G17" s="1">
        <v>45286</v>
      </c>
      <c r="H17" t="s">
        <v>52</v>
      </c>
      <c r="I17">
        <v>42</v>
      </c>
      <c r="J17">
        <v>61</v>
      </c>
      <c r="K17">
        <v>12</v>
      </c>
      <c r="L17">
        <v>116</v>
      </c>
      <c r="M17">
        <v>45697</v>
      </c>
      <c r="N17">
        <v>314</v>
      </c>
      <c r="O17">
        <v>3766</v>
      </c>
      <c r="P17">
        <v>18828067</v>
      </c>
      <c r="Q17">
        <v>3064381</v>
      </c>
      <c r="R17">
        <v>415375</v>
      </c>
      <c r="S17">
        <v>22307822</v>
      </c>
      <c r="T17">
        <v>15062</v>
      </c>
      <c r="U17">
        <v>5</v>
      </c>
      <c r="V17" s="24">
        <f t="shared" si="2"/>
        <v>2.1553998040545634E-2</v>
      </c>
      <c r="W17">
        <v>572</v>
      </c>
      <c r="X17">
        <v>286</v>
      </c>
      <c r="Y17" t="s">
        <v>62</v>
      </c>
      <c r="Z17">
        <v>523</v>
      </c>
      <c r="AA17">
        <v>167</v>
      </c>
      <c r="AB17">
        <v>3</v>
      </c>
      <c r="AC17">
        <f t="shared" si="0"/>
        <v>4999.4867233138611</v>
      </c>
      <c r="AD17">
        <f>IF(SUBTOTAL(103,tablo1[[#This Row],[MachineID]]), tablo1[[#This Row],[ConditionMonitoringScore]], "")</f>
        <v>523</v>
      </c>
      <c r="AE17">
        <f>IF(SUBTOTAL(103,tablo1[[#This Row],[MachineID]]), tablo1[[#This Row],[TimeToFailure]], "")</f>
        <v>116</v>
      </c>
      <c r="AH17">
        <f t="shared" si="1"/>
        <v>49.514563106796118</v>
      </c>
      <c r="AI17" t="str">
        <f>IF(OR(tablo1[[#This Row],[visibletimetofailure]]&lt;5000,tablo1[[#This Row],[visibleconditionscore]]&lt;300),"YES","NO")</f>
        <v>YES</v>
      </c>
    </row>
    <row r="18" spans="1:35" x14ac:dyDescent="0.25">
      <c r="A18" t="s">
        <v>69</v>
      </c>
      <c r="B18" t="s">
        <v>54</v>
      </c>
      <c r="C18" t="s">
        <v>39</v>
      </c>
      <c r="D18" s="1">
        <v>44982</v>
      </c>
      <c r="E18">
        <v>1</v>
      </c>
      <c r="F18">
        <v>4139</v>
      </c>
      <c r="G18" s="1">
        <v>45187</v>
      </c>
      <c r="H18" t="s">
        <v>52</v>
      </c>
      <c r="I18">
        <v>174</v>
      </c>
      <c r="J18">
        <v>160</v>
      </c>
      <c r="K18">
        <v>0</v>
      </c>
      <c r="L18">
        <v>12230</v>
      </c>
      <c r="M18">
        <v>63767</v>
      </c>
      <c r="N18">
        <v>211</v>
      </c>
      <c r="O18">
        <v>0</v>
      </c>
      <c r="P18">
        <v>0</v>
      </c>
      <c r="Q18">
        <v>1258074</v>
      </c>
      <c r="R18">
        <v>192025</v>
      </c>
      <c r="S18">
        <v>1450099</v>
      </c>
      <c r="T18">
        <v>0</v>
      </c>
      <c r="U18">
        <v>3</v>
      </c>
      <c r="V18" s="24">
        <f t="shared" si="2"/>
        <v>1.462054412540508E-2</v>
      </c>
      <c r="W18">
        <v>388</v>
      </c>
      <c r="X18">
        <v>117</v>
      </c>
      <c r="Y18" t="s">
        <v>49</v>
      </c>
      <c r="Z18">
        <v>644</v>
      </c>
      <c r="AA18">
        <v>127</v>
      </c>
      <c r="AB18">
        <v>2</v>
      </c>
      <c r="AC18">
        <f t="shared" si="0"/>
        <v>0</v>
      </c>
      <c r="AD18">
        <f>IF(SUBTOTAL(103,tablo1[[#This Row],[MachineID]]), tablo1[[#This Row],[ConditionMonitoringScore]], "")</f>
        <v>644</v>
      </c>
      <c r="AE18">
        <f>IF(SUBTOTAL(103,tablo1[[#This Row],[MachineID]]), tablo1[[#This Row],[TimeToFailure]], "")</f>
        <v>12230</v>
      </c>
      <c r="AH18">
        <f t="shared" si="1"/>
        <v>36.569579288025892</v>
      </c>
      <c r="AI18" t="str">
        <f>IF(OR(tablo1[[#This Row],[visibletimetofailure]]&lt;5000,tablo1[[#This Row],[visibleconditionscore]]&lt;300),"YES","NO")</f>
        <v>NO</v>
      </c>
    </row>
    <row r="19" spans="1:35" x14ac:dyDescent="0.25">
      <c r="A19" t="s">
        <v>70</v>
      </c>
      <c r="B19" t="s">
        <v>42</v>
      </c>
      <c r="C19" t="s">
        <v>58</v>
      </c>
      <c r="D19" s="1">
        <v>39142</v>
      </c>
      <c r="E19">
        <v>17</v>
      </c>
      <c r="F19">
        <v>70159</v>
      </c>
      <c r="G19" s="1">
        <v>45308</v>
      </c>
      <c r="H19" t="s">
        <v>48</v>
      </c>
      <c r="I19">
        <v>87</v>
      </c>
      <c r="J19">
        <v>39</v>
      </c>
      <c r="K19">
        <v>35</v>
      </c>
      <c r="L19">
        <v>1990</v>
      </c>
      <c r="M19">
        <v>20067</v>
      </c>
      <c r="N19">
        <v>161</v>
      </c>
      <c r="O19">
        <v>5648</v>
      </c>
      <c r="P19">
        <v>1694338</v>
      </c>
      <c r="Q19">
        <v>1297617</v>
      </c>
      <c r="R19">
        <v>902316</v>
      </c>
      <c r="S19">
        <v>19143313</v>
      </c>
      <c r="T19">
        <v>16378</v>
      </c>
      <c r="U19">
        <v>8</v>
      </c>
      <c r="V19" s="24">
        <f t="shared" si="2"/>
        <v>2.6339588514582863E-2</v>
      </c>
      <c r="W19">
        <v>699</v>
      </c>
      <c r="X19">
        <v>559</v>
      </c>
      <c r="Y19" t="s">
        <v>35</v>
      </c>
      <c r="Z19">
        <v>325</v>
      </c>
      <c r="AA19">
        <v>210</v>
      </c>
      <c r="AB19">
        <v>5</v>
      </c>
      <c r="AC19">
        <f t="shared" si="0"/>
        <v>299.98902266288951</v>
      </c>
      <c r="AD19">
        <f>IF(SUBTOTAL(103,tablo1[[#This Row],[MachineID]]), tablo1[[#This Row],[ConditionMonitoringScore]], "")</f>
        <v>325</v>
      </c>
      <c r="AE19">
        <f>IF(SUBTOTAL(103,tablo1[[#This Row],[MachineID]]), tablo1[[#This Row],[TimeToFailure]], "")</f>
        <v>1990</v>
      </c>
      <c r="AH19">
        <f t="shared" si="1"/>
        <v>63.430420711974108</v>
      </c>
      <c r="AI19" t="str">
        <f>IF(OR(tablo1[[#This Row],[visibletimetofailure]]&lt;5000,tablo1[[#This Row],[visibleconditionscore]]&lt;300),"YES","NO")</f>
        <v>YES</v>
      </c>
    </row>
    <row r="20" spans="1:35" x14ac:dyDescent="0.25">
      <c r="A20" t="s">
        <v>71</v>
      </c>
      <c r="B20" t="s">
        <v>47</v>
      </c>
      <c r="C20" t="s">
        <v>39</v>
      </c>
      <c r="D20" s="1">
        <v>40237</v>
      </c>
      <c r="E20">
        <v>14</v>
      </c>
      <c r="F20">
        <v>47586</v>
      </c>
      <c r="G20" s="1">
        <v>45204</v>
      </c>
      <c r="H20" t="s">
        <v>34</v>
      </c>
      <c r="I20">
        <v>176</v>
      </c>
      <c r="J20">
        <v>143</v>
      </c>
      <c r="K20">
        <v>55</v>
      </c>
      <c r="L20">
        <v>764</v>
      </c>
      <c r="M20">
        <v>8814</v>
      </c>
      <c r="N20">
        <v>124</v>
      </c>
      <c r="O20">
        <v>6826</v>
      </c>
      <c r="P20">
        <v>6826004</v>
      </c>
      <c r="Q20">
        <v>931006</v>
      </c>
      <c r="R20">
        <v>323301</v>
      </c>
      <c r="S20">
        <v>808031</v>
      </c>
      <c r="T20">
        <v>16382</v>
      </c>
      <c r="U20">
        <v>6</v>
      </c>
      <c r="V20" s="24">
        <f t="shared" si="2"/>
        <v>2.9090360991785365E-2</v>
      </c>
      <c r="W20">
        <v>772</v>
      </c>
      <c r="X20">
        <v>463</v>
      </c>
      <c r="Y20" t="s">
        <v>49</v>
      </c>
      <c r="Z20">
        <v>302</v>
      </c>
      <c r="AA20">
        <v>236</v>
      </c>
      <c r="AB20">
        <v>2</v>
      </c>
      <c r="AC20">
        <f t="shared" si="0"/>
        <v>1000.0005859947261</v>
      </c>
      <c r="AD20">
        <f>IF(SUBTOTAL(103,tablo1[[#This Row],[MachineID]]), tablo1[[#This Row],[ConditionMonitoringScore]], "")</f>
        <v>302</v>
      </c>
      <c r="AE20">
        <f>IF(SUBTOTAL(103,tablo1[[#This Row],[MachineID]]), tablo1[[#This Row],[TimeToFailure]], "")</f>
        <v>764</v>
      </c>
      <c r="AH20">
        <f t="shared" si="1"/>
        <v>71.844660194174764</v>
      </c>
      <c r="AI20" t="str">
        <f>IF(OR(tablo1[[#This Row],[visibletimetofailure]]&lt;5000,tablo1[[#This Row],[visibleconditionscore]]&lt;300),"YES","NO")</f>
        <v>YES</v>
      </c>
    </row>
    <row r="21" spans="1:35" x14ac:dyDescent="0.25">
      <c r="A21" t="s">
        <v>72</v>
      </c>
      <c r="B21" t="s">
        <v>54</v>
      </c>
      <c r="C21" t="s">
        <v>39</v>
      </c>
      <c r="D21" s="1">
        <v>43522</v>
      </c>
      <c r="E21">
        <v>5</v>
      </c>
      <c r="F21">
        <v>19960</v>
      </c>
      <c r="G21" s="1">
        <v>45342</v>
      </c>
      <c r="H21" t="s">
        <v>52</v>
      </c>
      <c r="I21">
        <v>42</v>
      </c>
      <c r="J21">
        <v>5</v>
      </c>
      <c r="K21">
        <v>2</v>
      </c>
      <c r="L21">
        <v>9158</v>
      </c>
      <c r="M21">
        <v>81673</v>
      </c>
      <c r="N21">
        <v>162</v>
      </c>
      <c r="O21">
        <v>324</v>
      </c>
      <c r="P21">
        <v>161898</v>
      </c>
      <c r="Q21">
        <v>956592</v>
      </c>
      <c r="R21">
        <v>364379</v>
      </c>
      <c r="S21">
        <v>2939951</v>
      </c>
      <c r="T21">
        <v>906</v>
      </c>
      <c r="U21">
        <v>3</v>
      </c>
      <c r="V21" s="24">
        <f t="shared" si="2"/>
        <v>7.6117265807521288E-3</v>
      </c>
      <c r="W21">
        <v>202</v>
      </c>
      <c r="X21">
        <v>61</v>
      </c>
      <c r="Y21" t="s">
        <v>62</v>
      </c>
      <c r="Z21">
        <v>797</v>
      </c>
      <c r="AA21">
        <v>69</v>
      </c>
      <c r="AB21">
        <v>4</v>
      </c>
      <c r="AC21">
        <f t="shared" si="0"/>
        <v>499.68518518518516</v>
      </c>
      <c r="AD21">
        <f>IF(SUBTOTAL(103,tablo1[[#This Row],[MachineID]]), tablo1[[#This Row],[ConditionMonitoringScore]], "")</f>
        <v>797</v>
      </c>
      <c r="AE21">
        <f>IF(SUBTOTAL(103,tablo1[[#This Row],[MachineID]]), tablo1[[#This Row],[TimeToFailure]], "")</f>
        <v>9158</v>
      </c>
      <c r="AH21">
        <f t="shared" si="1"/>
        <v>17.79935275080906</v>
      </c>
      <c r="AI21" t="str">
        <f>IF(OR(tablo1[[#This Row],[visibletimetofailure]]&lt;5000,tablo1[[#This Row],[visibleconditionscore]]&lt;300),"YES","NO")</f>
        <v>NO</v>
      </c>
    </row>
    <row r="22" spans="1:35" x14ac:dyDescent="0.25">
      <c r="A22" t="s">
        <v>73</v>
      </c>
      <c r="B22" t="s">
        <v>47</v>
      </c>
      <c r="C22" t="s">
        <v>39</v>
      </c>
      <c r="D22" s="1">
        <v>38412</v>
      </c>
      <c r="E22">
        <v>19</v>
      </c>
      <c r="F22">
        <v>87913</v>
      </c>
      <c r="G22" s="1">
        <v>45230</v>
      </c>
      <c r="H22" t="s">
        <v>34</v>
      </c>
      <c r="I22">
        <v>70</v>
      </c>
      <c r="J22">
        <v>117</v>
      </c>
      <c r="K22">
        <v>175</v>
      </c>
      <c r="L22">
        <v>157</v>
      </c>
      <c r="M22">
        <v>5000</v>
      </c>
      <c r="N22">
        <v>316</v>
      </c>
      <c r="O22">
        <v>55361</v>
      </c>
      <c r="P22">
        <v>166082186</v>
      </c>
      <c r="Q22">
        <v>809807</v>
      </c>
      <c r="R22">
        <v>290973</v>
      </c>
      <c r="S22">
        <v>167182965</v>
      </c>
      <c r="T22">
        <v>265731</v>
      </c>
      <c r="U22">
        <v>2</v>
      </c>
      <c r="V22" s="24">
        <f t="shared" si="2"/>
        <v>3.2745497023136637E-2</v>
      </c>
      <c r="W22">
        <v>869</v>
      </c>
      <c r="X22">
        <v>174</v>
      </c>
      <c r="Y22" t="s">
        <v>35</v>
      </c>
      <c r="Z22">
        <v>221</v>
      </c>
      <c r="AA22">
        <v>255</v>
      </c>
      <c r="AB22">
        <v>1</v>
      </c>
      <c r="AC22">
        <f t="shared" si="0"/>
        <v>2999.9852965083724</v>
      </c>
      <c r="AD22">
        <f>IF(SUBTOTAL(103,tablo1[[#This Row],[MachineID]]), tablo1[[#This Row],[ConditionMonitoringScore]], "")</f>
        <v>221</v>
      </c>
      <c r="AE22">
        <f>IF(SUBTOTAL(103,tablo1[[#This Row],[MachineID]]), tablo1[[#This Row],[TimeToFailure]], "")</f>
        <v>157</v>
      </c>
      <c r="AH22">
        <f t="shared" si="1"/>
        <v>77.993527508090608</v>
      </c>
      <c r="AI22" t="str">
        <f>IF(OR(tablo1[[#This Row],[visibletimetofailure]]&lt;5000,tablo1[[#This Row],[visibleconditionscore]]&lt;300),"YES","NO")</f>
        <v>YES</v>
      </c>
    </row>
    <row r="23" spans="1:35" x14ac:dyDescent="0.25">
      <c r="A23" t="s">
        <v>74</v>
      </c>
      <c r="B23" t="s">
        <v>38</v>
      </c>
      <c r="C23" t="s">
        <v>58</v>
      </c>
      <c r="D23" s="1">
        <v>44252</v>
      </c>
      <c r="E23">
        <v>3</v>
      </c>
      <c r="F23">
        <v>12297</v>
      </c>
      <c r="G23" s="1">
        <v>45261</v>
      </c>
      <c r="H23" t="s">
        <v>48</v>
      </c>
      <c r="I23">
        <v>81</v>
      </c>
      <c r="J23">
        <v>86</v>
      </c>
      <c r="K23">
        <v>2</v>
      </c>
      <c r="L23">
        <v>8436</v>
      </c>
      <c r="M23">
        <v>71938</v>
      </c>
      <c r="N23">
        <v>45</v>
      </c>
      <c r="O23">
        <v>90</v>
      </c>
      <c r="P23">
        <v>270723</v>
      </c>
      <c r="Q23">
        <v>45895</v>
      </c>
      <c r="R23">
        <v>126336</v>
      </c>
      <c r="S23">
        <v>442955</v>
      </c>
      <c r="T23">
        <v>270</v>
      </c>
      <c r="U23">
        <v>1</v>
      </c>
      <c r="V23" s="24">
        <f t="shared" si="2"/>
        <v>9.8726354661240485E-3</v>
      </c>
      <c r="W23">
        <v>262</v>
      </c>
      <c r="X23">
        <v>26</v>
      </c>
      <c r="Y23" t="s">
        <v>35</v>
      </c>
      <c r="Z23">
        <v>781</v>
      </c>
      <c r="AA23">
        <v>75</v>
      </c>
      <c r="AB23">
        <v>4</v>
      </c>
      <c r="AC23">
        <f t="shared" si="0"/>
        <v>3008.0333333333333</v>
      </c>
      <c r="AD23">
        <f>IF(SUBTOTAL(103,tablo1[[#This Row],[MachineID]]), tablo1[[#This Row],[ConditionMonitoringScore]], "")</f>
        <v>781</v>
      </c>
      <c r="AE23">
        <f>IF(SUBTOTAL(103,tablo1[[#This Row],[MachineID]]), tablo1[[#This Row],[TimeToFailure]], "")</f>
        <v>8436</v>
      </c>
      <c r="AH23">
        <f t="shared" si="1"/>
        <v>19.741100323624593</v>
      </c>
      <c r="AI23" t="str">
        <f>IF(OR(tablo1[[#This Row],[visibletimetofailure]]&lt;5000,tablo1[[#This Row],[visibleconditionscore]]&lt;300),"YES","NO")</f>
        <v>NO</v>
      </c>
    </row>
    <row r="24" spans="1:35" x14ac:dyDescent="0.25">
      <c r="A24" t="s">
        <v>75</v>
      </c>
      <c r="B24" t="s">
        <v>32</v>
      </c>
      <c r="C24" t="s">
        <v>33</v>
      </c>
      <c r="D24" s="1">
        <v>43522</v>
      </c>
      <c r="E24">
        <v>5</v>
      </c>
      <c r="F24">
        <v>15110</v>
      </c>
      <c r="G24" s="1">
        <v>45247</v>
      </c>
      <c r="H24" t="s">
        <v>34</v>
      </c>
      <c r="I24">
        <v>158</v>
      </c>
      <c r="J24">
        <v>100</v>
      </c>
      <c r="K24">
        <v>3</v>
      </c>
      <c r="L24">
        <v>7217</v>
      </c>
      <c r="M24">
        <v>41301</v>
      </c>
      <c r="N24">
        <v>61</v>
      </c>
      <c r="O24">
        <v>182</v>
      </c>
      <c r="P24">
        <v>181575</v>
      </c>
      <c r="Q24">
        <v>671855</v>
      </c>
      <c r="R24">
        <v>1008161</v>
      </c>
      <c r="S24">
        <v>1861591</v>
      </c>
      <c r="T24">
        <v>599</v>
      </c>
      <c r="U24">
        <v>7</v>
      </c>
      <c r="V24" s="24">
        <f t="shared" si="2"/>
        <v>1.4507498681136483E-2</v>
      </c>
      <c r="W24">
        <v>385</v>
      </c>
      <c r="X24">
        <v>269</v>
      </c>
      <c r="Y24" t="s">
        <v>49</v>
      </c>
      <c r="Z24">
        <v>650</v>
      </c>
      <c r="AA24">
        <v>111</v>
      </c>
      <c r="AB24">
        <v>2</v>
      </c>
      <c r="AC24">
        <f t="shared" si="0"/>
        <v>997.66483516483515</v>
      </c>
      <c r="AD24">
        <f>IF(SUBTOTAL(103,tablo1[[#This Row],[MachineID]]), tablo1[[#This Row],[ConditionMonitoringScore]], "")</f>
        <v>650</v>
      </c>
      <c r="AE24">
        <f>IF(SUBTOTAL(103,tablo1[[#This Row],[MachineID]]), tablo1[[#This Row],[TimeToFailure]], "")</f>
        <v>7217</v>
      </c>
      <c r="AH24">
        <f t="shared" si="1"/>
        <v>31.391585760517799</v>
      </c>
      <c r="AI24" t="str">
        <f>IF(OR(tablo1[[#This Row],[visibletimetofailure]]&lt;5000,tablo1[[#This Row],[visibleconditionscore]]&lt;300),"YES","NO")</f>
        <v>NO</v>
      </c>
    </row>
    <row r="25" spans="1:35" x14ac:dyDescent="0.25">
      <c r="A25" t="s">
        <v>76</v>
      </c>
      <c r="B25" t="s">
        <v>32</v>
      </c>
      <c r="C25" t="s">
        <v>58</v>
      </c>
      <c r="D25" s="1">
        <v>44252</v>
      </c>
      <c r="E25">
        <v>3</v>
      </c>
      <c r="F25">
        <v>10137</v>
      </c>
      <c r="G25" s="1">
        <v>45168</v>
      </c>
      <c r="H25" t="s">
        <v>52</v>
      </c>
      <c r="I25">
        <v>150</v>
      </c>
      <c r="J25">
        <v>179</v>
      </c>
      <c r="K25">
        <v>3</v>
      </c>
      <c r="L25">
        <v>11922</v>
      </c>
      <c r="M25">
        <v>75429</v>
      </c>
      <c r="N25">
        <v>50</v>
      </c>
      <c r="O25">
        <v>151</v>
      </c>
      <c r="P25">
        <v>150778</v>
      </c>
      <c r="Q25">
        <v>169174</v>
      </c>
      <c r="R25">
        <v>114238</v>
      </c>
      <c r="S25">
        <v>43419</v>
      </c>
      <c r="T25">
        <v>256</v>
      </c>
      <c r="U25">
        <v>2</v>
      </c>
      <c r="V25" s="24">
        <f t="shared" si="2"/>
        <v>1.771045293541337E-2</v>
      </c>
      <c r="W25">
        <v>470</v>
      </c>
      <c r="X25">
        <v>94</v>
      </c>
      <c r="Y25" t="s">
        <v>49</v>
      </c>
      <c r="Z25">
        <v>590</v>
      </c>
      <c r="AA25">
        <v>130</v>
      </c>
      <c r="AB25">
        <v>5</v>
      </c>
      <c r="AC25">
        <f t="shared" si="0"/>
        <v>998.5298013245033</v>
      </c>
      <c r="AD25">
        <f>IF(SUBTOTAL(103,tablo1[[#This Row],[MachineID]]), tablo1[[#This Row],[ConditionMonitoringScore]], "")</f>
        <v>590</v>
      </c>
      <c r="AE25">
        <f>IF(SUBTOTAL(103,tablo1[[#This Row],[MachineID]]), tablo1[[#This Row],[TimeToFailure]], "")</f>
        <v>11922</v>
      </c>
      <c r="AH25">
        <f t="shared" si="1"/>
        <v>37.540453074433657</v>
      </c>
      <c r="AI25" t="str">
        <f>IF(OR(tablo1[[#This Row],[visibletimetofailure]]&lt;5000,tablo1[[#This Row],[visibleconditionscore]]&lt;300),"YES","NO")</f>
        <v>NO</v>
      </c>
    </row>
    <row r="26" spans="1:35" x14ac:dyDescent="0.25">
      <c r="A26" t="s">
        <v>77</v>
      </c>
      <c r="B26" t="s">
        <v>38</v>
      </c>
      <c r="C26" t="s">
        <v>58</v>
      </c>
      <c r="D26" s="1">
        <v>41697</v>
      </c>
      <c r="E26">
        <v>10</v>
      </c>
      <c r="F26">
        <v>46250</v>
      </c>
      <c r="G26" s="1">
        <v>45212</v>
      </c>
      <c r="H26" t="s">
        <v>34</v>
      </c>
      <c r="I26">
        <v>85</v>
      </c>
      <c r="J26">
        <v>135</v>
      </c>
      <c r="K26">
        <v>25</v>
      </c>
      <c r="L26">
        <v>1400</v>
      </c>
      <c r="M26">
        <v>18136</v>
      </c>
      <c r="N26">
        <v>283</v>
      </c>
      <c r="O26">
        <v>7072</v>
      </c>
      <c r="P26">
        <v>21215079</v>
      </c>
      <c r="Q26">
        <v>1774735</v>
      </c>
      <c r="R26">
        <v>43037</v>
      </c>
      <c r="S26">
        <v>23420184</v>
      </c>
      <c r="T26">
        <v>31115</v>
      </c>
      <c r="U26">
        <v>4</v>
      </c>
      <c r="V26" s="24">
        <f t="shared" si="2"/>
        <v>2.2533725224206796E-2</v>
      </c>
      <c r="W26">
        <v>598</v>
      </c>
      <c r="X26">
        <v>239</v>
      </c>
      <c r="Y26" t="s">
        <v>35</v>
      </c>
      <c r="Z26">
        <v>478</v>
      </c>
      <c r="AA26">
        <v>172</v>
      </c>
      <c r="AB26">
        <v>2</v>
      </c>
      <c r="AC26">
        <f t="shared" si="0"/>
        <v>2999.8697680995474</v>
      </c>
      <c r="AD26">
        <f>IF(SUBTOTAL(103,tablo1[[#This Row],[MachineID]]), tablo1[[#This Row],[ConditionMonitoringScore]], "")</f>
        <v>478</v>
      </c>
      <c r="AE26">
        <f>IF(SUBTOTAL(103,tablo1[[#This Row],[MachineID]]), tablo1[[#This Row],[TimeToFailure]], "")</f>
        <v>1400</v>
      </c>
      <c r="AH26">
        <f t="shared" si="1"/>
        <v>51.132686084142399</v>
      </c>
      <c r="AI26" t="str">
        <f>IF(OR(tablo1[[#This Row],[visibletimetofailure]]&lt;5000,tablo1[[#This Row],[visibleconditionscore]]&lt;300),"YES","NO")</f>
        <v>YES</v>
      </c>
    </row>
    <row r="27" spans="1:35" x14ac:dyDescent="0.25">
      <c r="A27" t="s">
        <v>78</v>
      </c>
      <c r="B27" t="s">
        <v>32</v>
      </c>
      <c r="C27" t="s">
        <v>58</v>
      </c>
      <c r="D27" s="1">
        <v>39142</v>
      </c>
      <c r="E27">
        <v>17</v>
      </c>
      <c r="F27">
        <v>52615</v>
      </c>
      <c r="G27" s="1">
        <v>45310</v>
      </c>
      <c r="H27" t="s">
        <v>48</v>
      </c>
      <c r="I27">
        <v>76</v>
      </c>
      <c r="J27">
        <v>37</v>
      </c>
      <c r="K27">
        <v>17</v>
      </c>
      <c r="L27">
        <v>2426</v>
      </c>
      <c r="M27">
        <v>30672</v>
      </c>
      <c r="N27">
        <v>271</v>
      </c>
      <c r="O27">
        <v>4607</v>
      </c>
      <c r="P27">
        <v>13820971</v>
      </c>
      <c r="Q27">
        <v>3650105</v>
      </c>
      <c r="R27">
        <v>800656</v>
      </c>
      <c r="S27">
        <v>18271732</v>
      </c>
      <c r="T27">
        <v>10135</v>
      </c>
      <c r="U27">
        <v>9</v>
      </c>
      <c r="V27" s="24">
        <f t="shared" si="2"/>
        <v>2.2571407038962998E-2</v>
      </c>
      <c r="W27">
        <v>599</v>
      </c>
      <c r="X27">
        <v>539</v>
      </c>
      <c r="Y27" t="s">
        <v>35</v>
      </c>
      <c r="Z27">
        <v>489</v>
      </c>
      <c r="AA27">
        <v>172</v>
      </c>
      <c r="AB27">
        <v>1</v>
      </c>
      <c r="AC27">
        <f t="shared" si="0"/>
        <v>2999.9937052311698</v>
      </c>
      <c r="AD27">
        <f>IF(SUBTOTAL(103,tablo1[[#This Row],[MachineID]]), tablo1[[#This Row],[ConditionMonitoringScore]], "")</f>
        <v>489</v>
      </c>
      <c r="AE27">
        <f>IF(SUBTOTAL(103,tablo1[[#This Row],[MachineID]]), tablo1[[#This Row],[TimeToFailure]], "")</f>
        <v>2426</v>
      </c>
      <c r="AH27">
        <f t="shared" si="1"/>
        <v>51.132686084142399</v>
      </c>
      <c r="AI27" t="str">
        <f>IF(OR(tablo1[[#This Row],[visibletimetofailure]]&lt;5000,tablo1[[#This Row],[visibleconditionscore]]&lt;300),"YES","NO")</f>
        <v>YES</v>
      </c>
    </row>
    <row r="28" spans="1:35" x14ac:dyDescent="0.25">
      <c r="A28" t="s">
        <v>79</v>
      </c>
      <c r="B28" t="s">
        <v>54</v>
      </c>
      <c r="C28" t="s">
        <v>45</v>
      </c>
      <c r="D28" s="1">
        <v>39142</v>
      </c>
      <c r="E28">
        <v>17</v>
      </c>
      <c r="F28">
        <v>78795</v>
      </c>
      <c r="G28" s="1">
        <v>45271</v>
      </c>
      <c r="H28" t="s">
        <v>48</v>
      </c>
      <c r="I28">
        <v>108</v>
      </c>
      <c r="J28">
        <v>76</v>
      </c>
      <c r="K28">
        <v>20</v>
      </c>
      <c r="L28">
        <v>1490</v>
      </c>
      <c r="M28">
        <v>41275</v>
      </c>
      <c r="N28">
        <v>123</v>
      </c>
      <c r="O28">
        <v>2466</v>
      </c>
      <c r="P28">
        <v>2466451</v>
      </c>
      <c r="Q28">
        <v>958033</v>
      </c>
      <c r="R28">
        <v>356364</v>
      </c>
      <c r="S28">
        <v>3780849</v>
      </c>
      <c r="T28">
        <v>7892</v>
      </c>
      <c r="U28">
        <v>5</v>
      </c>
      <c r="V28" s="24">
        <f t="shared" si="2"/>
        <v>2.7055542994950638E-2</v>
      </c>
      <c r="W28">
        <v>718</v>
      </c>
      <c r="X28">
        <v>359</v>
      </c>
      <c r="Y28" t="s">
        <v>49</v>
      </c>
      <c r="Z28">
        <v>354</v>
      </c>
      <c r="AA28">
        <v>214</v>
      </c>
      <c r="AB28">
        <v>3</v>
      </c>
      <c r="AC28">
        <f t="shared" si="0"/>
        <v>1000.1828872668289</v>
      </c>
      <c r="AD28">
        <f>IF(SUBTOTAL(103,tablo1[[#This Row],[MachineID]]), tablo1[[#This Row],[ConditionMonitoringScore]], "")</f>
        <v>354</v>
      </c>
      <c r="AE28">
        <f>IF(SUBTOTAL(103,tablo1[[#This Row],[MachineID]]), tablo1[[#This Row],[TimeToFailure]], "")</f>
        <v>1490</v>
      </c>
      <c r="AH28">
        <f t="shared" si="1"/>
        <v>64.724919093851128</v>
      </c>
      <c r="AI28" t="str">
        <f>IF(OR(tablo1[[#This Row],[visibletimetofailure]]&lt;5000,tablo1[[#This Row],[visibleconditionscore]]&lt;300),"YES","NO")</f>
        <v>YES</v>
      </c>
    </row>
    <row r="29" spans="1:35" x14ac:dyDescent="0.25">
      <c r="A29" t="s">
        <v>80</v>
      </c>
      <c r="B29" t="s">
        <v>47</v>
      </c>
      <c r="C29" t="s">
        <v>45</v>
      </c>
      <c r="D29" s="1">
        <v>40602</v>
      </c>
      <c r="E29">
        <v>13</v>
      </c>
      <c r="F29">
        <v>61308</v>
      </c>
      <c r="G29" s="1">
        <v>45205</v>
      </c>
      <c r="H29" t="s">
        <v>52</v>
      </c>
      <c r="I29">
        <v>83</v>
      </c>
      <c r="J29">
        <v>142</v>
      </c>
      <c r="K29">
        <v>12</v>
      </c>
      <c r="L29">
        <v>832</v>
      </c>
      <c r="M29">
        <v>50837</v>
      </c>
      <c r="N29">
        <v>162</v>
      </c>
      <c r="O29">
        <v>1946</v>
      </c>
      <c r="P29">
        <v>5839247</v>
      </c>
      <c r="Q29">
        <v>595916</v>
      </c>
      <c r="R29">
        <v>273374</v>
      </c>
      <c r="S29">
        <v>6708537</v>
      </c>
      <c r="T29">
        <v>9148</v>
      </c>
      <c r="U29">
        <v>2</v>
      </c>
      <c r="V29" s="24">
        <f t="shared" si="2"/>
        <v>2.8072951993368001E-2</v>
      </c>
      <c r="W29">
        <v>745</v>
      </c>
      <c r="X29">
        <v>149</v>
      </c>
      <c r="Y29" t="s">
        <v>35</v>
      </c>
      <c r="Z29">
        <v>319</v>
      </c>
      <c r="AA29">
        <v>226</v>
      </c>
      <c r="AB29">
        <v>4</v>
      </c>
      <c r="AC29">
        <f t="shared" si="0"/>
        <v>3000.6408016443988</v>
      </c>
      <c r="AD29">
        <f>IF(SUBTOTAL(103,tablo1[[#This Row],[MachineID]]), tablo1[[#This Row],[ConditionMonitoringScore]], "")</f>
        <v>319</v>
      </c>
      <c r="AE29">
        <f>IF(SUBTOTAL(103,tablo1[[#This Row],[MachineID]]), tablo1[[#This Row],[TimeToFailure]], "")</f>
        <v>832</v>
      </c>
      <c r="AH29">
        <f t="shared" si="1"/>
        <v>68.608414239482201</v>
      </c>
      <c r="AI29" t="str">
        <f>IF(OR(tablo1[[#This Row],[visibletimetofailure]]&lt;5000,tablo1[[#This Row],[visibleconditionscore]]&lt;300),"YES","NO")</f>
        <v>YES</v>
      </c>
    </row>
    <row r="30" spans="1:35" x14ac:dyDescent="0.25">
      <c r="A30" t="s">
        <v>81</v>
      </c>
      <c r="B30" t="s">
        <v>38</v>
      </c>
      <c r="C30" t="s">
        <v>39</v>
      </c>
      <c r="D30" s="1">
        <v>41697</v>
      </c>
      <c r="E30">
        <v>10</v>
      </c>
      <c r="F30">
        <v>44160</v>
      </c>
      <c r="G30" s="1">
        <v>45281</v>
      </c>
      <c r="H30" t="s">
        <v>48</v>
      </c>
      <c r="I30">
        <v>40</v>
      </c>
      <c r="J30">
        <v>66</v>
      </c>
      <c r="K30">
        <v>8</v>
      </c>
      <c r="L30">
        <v>1956</v>
      </c>
      <c r="M30">
        <v>51964</v>
      </c>
      <c r="N30">
        <v>264</v>
      </c>
      <c r="O30">
        <v>2109</v>
      </c>
      <c r="P30">
        <v>10547168</v>
      </c>
      <c r="Q30">
        <v>356024</v>
      </c>
      <c r="R30">
        <v>120818</v>
      </c>
      <c r="S30">
        <v>1102401</v>
      </c>
      <c r="T30">
        <v>5906</v>
      </c>
      <c r="U30">
        <v>1</v>
      </c>
      <c r="V30" s="24">
        <f t="shared" si="2"/>
        <v>1.9707589117491899E-2</v>
      </c>
      <c r="W30">
        <v>523</v>
      </c>
      <c r="X30">
        <v>52</v>
      </c>
      <c r="Y30" t="s">
        <v>62</v>
      </c>
      <c r="Z30">
        <v>489</v>
      </c>
      <c r="AA30">
        <v>173</v>
      </c>
      <c r="AB30">
        <v>1</v>
      </c>
      <c r="AC30">
        <f t="shared" si="0"/>
        <v>5001.0279753437644</v>
      </c>
      <c r="AD30">
        <f>IF(SUBTOTAL(103,tablo1[[#This Row],[MachineID]]), tablo1[[#This Row],[ConditionMonitoringScore]], "")</f>
        <v>489</v>
      </c>
      <c r="AE30">
        <f>IF(SUBTOTAL(103,tablo1[[#This Row],[MachineID]]), tablo1[[#This Row],[TimeToFailure]], "")</f>
        <v>1956</v>
      </c>
      <c r="AH30">
        <f t="shared" si="1"/>
        <v>51.456310679611647</v>
      </c>
      <c r="AI30" t="str">
        <f>IF(OR(tablo1[[#This Row],[visibletimetofailure]]&lt;5000,tablo1[[#This Row],[visibleconditionscore]]&lt;300),"YES","NO")</f>
        <v>YES</v>
      </c>
    </row>
    <row r="31" spans="1:35" x14ac:dyDescent="0.25">
      <c r="A31" t="s">
        <v>82</v>
      </c>
      <c r="B31" t="s">
        <v>38</v>
      </c>
      <c r="C31" t="s">
        <v>39</v>
      </c>
      <c r="D31" s="1">
        <v>42792</v>
      </c>
      <c r="E31">
        <v>7</v>
      </c>
      <c r="F31">
        <v>21630</v>
      </c>
      <c r="G31" s="1">
        <v>45308</v>
      </c>
      <c r="H31" t="s">
        <v>34</v>
      </c>
      <c r="I31">
        <v>108</v>
      </c>
      <c r="J31">
        <v>39</v>
      </c>
      <c r="K31">
        <v>3</v>
      </c>
      <c r="L31">
        <v>10855</v>
      </c>
      <c r="M31">
        <v>61076</v>
      </c>
      <c r="N31">
        <v>144</v>
      </c>
      <c r="O31">
        <v>432</v>
      </c>
      <c r="P31">
        <v>432433</v>
      </c>
      <c r="Q31">
        <v>1610852</v>
      </c>
      <c r="R31">
        <v>114921</v>
      </c>
      <c r="S31">
        <v>3192496</v>
      </c>
      <c r="T31">
        <v>432</v>
      </c>
      <c r="U31">
        <v>10</v>
      </c>
      <c r="V31" s="24">
        <f t="shared" si="2"/>
        <v>1.1832089833446378E-2</v>
      </c>
      <c r="W31">
        <v>314</v>
      </c>
      <c r="X31">
        <v>314</v>
      </c>
      <c r="Y31" t="s">
        <v>49</v>
      </c>
      <c r="Z31">
        <v>716</v>
      </c>
      <c r="AA31">
        <v>93</v>
      </c>
      <c r="AB31">
        <v>4</v>
      </c>
      <c r="AC31">
        <f t="shared" si="0"/>
        <v>1001.0023148148148</v>
      </c>
      <c r="AD31">
        <f>IF(SUBTOTAL(103,tablo1[[#This Row],[MachineID]]), tablo1[[#This Row],[ConditionMonitoringScore]], "")</f>
        <v>716</v>
      </c>
      <c r="AE31">
        <f>IF(SUBTOTAL(103,tablo1[[#This Row],[MachineID]]), tablo1[[#This Row],[TimeToFailure]], "")</f>
        <v>10855</v>
      </c>
      <c r="AH31">
        <f t="shared" si="1"/>
        <v>25.5663430420712</v>
      </c>
      <c r="AI31" t="str">
        <f>IF(OR(tablo1[[#This Row],[visibletimetofailure]]&lt;5000,tablo1[[#This Row],[visibleconditionscore]]&lt;300),"YES","NO")</f>
        <v>NO</v>
      </c>
    </row>
    <row r="32" spans="1:35" x14ac:dyDescent="0.25">
      <c r="A32" t="s">
        <v>83</v>
      </c>
      <c r="B32" t="s">
        <v>54</v>
      </c>
      <c r="C32" t="s">
        <v>33</v>
      </c>
      <c r="D32" s="1">
        <v>39142</v>
      </c>
      <c r="E32">
        <v>17</v>
      </c>
      <c r="F32">
        <v>75344</v>
      </c>
      <c r="G32" s="1">
        <v>45341</v>
      </c>
      <c r="H32" t="s">
        <v>34</v>
      </c>
      <c r="I32">
        <v>20</v>
      </c>
      <c r="J32">
        <v>6</v>
      </c>
      <c r="K32">
        <v>131</v>
      </c>
      <c r="L32">
        <v>119</v>
      </c>
      <c r="M32">
        <v>5825</v>
      </c>
      <c r="N32">
        <v>122</v>
      </c>
      <c r="O32">
        <v>15929</v>
      </c>
      <c r="P32">
        <v>79645118</v>
      </c>
      <c r="Q32">
        <v>1591792</v>
      </c>
      <c r="R32">
        <v>1014802</v>
      </c>
      <c r="S32">
        <v>82251713</v>
      </c>
      <c r="T32">
        <v>19114</v>
      </c>
      <c r="U32">
        <v>9</v>
      </c>
      <c r="V32" s="24">
        <f t="shared" si="2"/>
        <v>2.1365588966764638E-2</v>
      </c>
      <c r="W32">
        <v>567</v>
      </c>
      <c r="X32">
        <v>511</v>
      </c>
      <c r="Y32" t="s">
        <v>62</v>
      </c>
      <c r="Z32">
        <v>489</v>
      </c>
      <c r="AA32">
        <v>176</v>
      </c>
      <c r="AB32">
        <v>1</v>
      </c>
      <c r="AC32">
        <f t="shared" si="0"/>
        <v>5000.0074078724338</v>
      </c>
      <c r="AD32">
        <f>IF(SUBTOTAL(103,tablo1[[#This Row],[MachineID]]), tablo1[[#This Row],[ConditionMonitoringScore]], "")</f>
        <v>489</v>
      </c>
      <c r="AE32">
        <f>IF(SUBTOTAL(103,tablo1[[#This Row],[MachineID]]), tablo1[[#This Row],[TimeToFailure]], "")</f>
        <v>119</v>
      </c>
      <c r="AH32">
        <f t="shared" si="1"/>
        <v>52.427184466019419</v>
      </c>
      <c r="AI32" t="str">
        <f>IF(OR(tablo1[[#This Row],[visibletimetofailure]]&lt;5000,tablo1[[#This Row],[visibleconditionscore]]&lt;300),"YES","NO")</f>
        <v>YES</v>
      </c>
    </row>
    <row r="33" spans="1:35" x14ac:dyDescent="0.25">
      <c r="A33" t="s">
        <v>84</v>
      </c>
      <c r="B33" t="s">
        <v>47</v>
      </c>
      <c r="C33" t="s">
        <v>45</v>
      </c>
      <c r="D33" s="1">
        <v>40967</v>
      </c>
      <c r="E33">
        <v>12</v>
      </c>
      <c r="F33">
        <v>52236</v>
      </c>
      <c r="G33" s="1">
        <v>45271</v>
      </c>
      <c r="H33" t="s">
        <v>48</v>
      </c>
      <c r="I33">
        <v>22</v>
      </c>
      <c r="J33">
        <v>76</v>
      </c>
      <c r="K33">
        <v>27</v>
      </c>
      <c r="L33">
        <v>1771</v>
      </c>
      <c r="M33">
        <v>19822</v>
      </c>
      <c r="N33">
        <v>158</v>
      </c>
      <c r="O33">
        <v>4259</v>
      </c>
      <c r="P33">
        <v>21294561</v>
      </c>
      <c r="Q33">
        <v>622872</v>
      </c>
      <c r="R33">
        <v>297242</v>
      </c>
      <c r="S33">
        <v>22214675</v>
      </c>
      <c r="T33">
        <v>11073</v>
      </c>
      <c r="U33">
        <v>2</v>
      </c>
      <c r="V33" s="24">
        <f t="shared" si="2"/>
        <v>2.1214861707739844E-2</v>
      </c>
      <c r="W33">
        <v>563</v>
      </c>
      <c r="X33">
        <v>113</v>
      </c>
      <c r="Y33" t="s">
        <v>62</v>
      </c>
      <c r="Z33">
        <v>489</v>
      </c>
      <c r="AA33">
        <v>160</v>
      </c>
      <c r="AB33">
        <v>4</v>
      </c>
      <c r="AC33">
        <f t="shared" si="0"/>
        <v>4999.896924160601</v>
      </c>
      <c r="AD33">
        <f>IF(SUBTOTAL(103,tablo1[[#This Row],[MachineID]]), tablo1[[#This Row],[ConditionMonitoringScore]], "")</f>
        <v>489</v>
      </c>
      <c r="AE33">
        <f>IF(SUBTOTAL(103,tablo1[[#This Row],[MachineID]]), tablo1[[#This Row],[TimeToFailure]], "")</f>
        <v>1771</v>
      </c>
      <c r="AH33">
        <f t="shared" si="1"/>
        <v>47.249190938511326</v>
      </c>
      <c r="AI33" t="str">
        <f>IF(OR(tablo1[[#This Row],[visibletimetofailure]]&lt;5000,tablo1[[#This Row],[visibleconditionscore]]&lt;300),"YES","NO")</f>
        <v>YES</v>
      </c>
    </row>
    <row r="34" spans="1:35" x14ac:dyDescent="0.25">
      <c r="A34" t="s">
        <v>85</v>
      </c>
      <c r="B34" t="s">
        <v>47</v>
      </c>
      <c r="C34" t="s">
        <v>33</v>
      </c>
      <c r="D34" s="1">
        <v>40602</v>
      </c>
      <c r="E34">
        <v>13</v>
      </c>
      <c r="F34">
        <v>48503</v>
      </c>
      <c r="G34" s="1">
        <v>45301</v>
      </c>
      <c r="H34" t="s">
        <v>52</v>
      </c>
      <c r="I34">
        <v>102</v>
      </c>
      <c r="J34">
        <v>46</v>
      </c>
      <c r="K34">
        <v>81</v>
      </c>
      <c r="L34">
        <v>341</v>
      </c>
      <c r="M34">
        <v>6011</v>
      </c>
      <c r="N34">
        <v>206</v>
      </c>
      <c r="O34">
        <v>16714</v>
      </c>
      <c r="P34">
        <v>16714296</v>
      </c>
      <c r="Q34">
        <v>1527367</v>
      </c>
      <c r="R34">
        <v>742643</v>
      </c>
      <c r="S34">
        <v>18984306</v>
      </c>
      <c r="T34">
        <v>33428</v>
      </c>
      <c r="U34">
        <v>5</v>
      </c>
      <c r="V34" s="24">
        <f t="shared" si="2"/>
        <v>1.9142361896148919E-2</v>
      </c>
      <c r="W34">
        <v>508</v>
      </c>
      <c r="X34">
        <v>254</v>
      </c>
      <c r="Y34" t="s">
        <v>49</v>
      </c>
      <c r="Z34">
        <v>555</v>
      </c>
      <c r="AA34">
        <v>158</v>
      </c>
      <c r="AB34">
        <v>1</v>
      </c>
      <c r="AC34">
        <f t="shared" si="0"/>
        <v>1000.0177097044394</v>
      </c>
      <c r="AD34">
        <f>IF(SUBTOTAL(103,tablo1[[#This Row],[MachineID]]), tablo1[[#This Row],[ConditionMonitoringScore]], "")</f>
        <v>555</v>
      </c>
      <c r="AE34">
        <f>IF(SUBTOTAL(103,tablo1[[#This Row],[MachineID]]), tablo1[[#This Row],[TimeToFailure]], "")</f>
        <v>341</v>
      </c>
      <c r="AH34">
        <f t="shared" si="1"/>
        <v>46.601941747572816</v>
      </c>
      <c r="AI34" t="str">
        <f>IF(OR(tablo1[[#This Row],[visibletimetofailure]]&lt;5000,tablo1[[#This Row],[visibleconditionscore]]&lt;300),"YES","NO")</f>
        <v>YES</v>
      </c>
    </row>
    <row r="35" spans="1:35" x14ac:dyDescent="0.25">
      <c r="A35" t="s">
        <v>86</v>
      </c>
      <c r="B35" t="s">
        <v>38</v>
      </c>
      <c r="C35" t="s">
        <v>58</v>
      </c>
      <c r="D35" s="1">
        <v>39142</v>
      </c>
      <c r="E35">
        <v>17</v>
      </c>
      <c r="F35">
        <v>76228</v>
      </c>
      <c r="G35" s="1">
        <v>45198</v>
      </c>
      <c r="H35" t="s">
        <v>52</v>
      </c>
      <c r="I35">
        <v>90</v>
      </c>
      <c r="J35">
        <v>149</v>
      </c>
      <c r="K35">
        <v>20</v>
      </c>
      <c r="L35">
        <v>2856</v>
      </c>
      <c r="M35">
        <v>36685</v>
      </c>
      <c r="N35">
        <v>325</v>
      </c>
      <c r="O35">
        <v>6499</v>
      </c>
      <c r="P35">
        <v>6498758</v>
      </c>
      <c r="Q35">
        <v>3448866</v>
      </c>
      <c r="R35">
        <v>866859</v>
      </c>
      <c r="S35">
        <v>10814483</v>
      </c>
      <c r="T35">
        <v>12347</v>
      </c>
      <c r="U35">
        <v>6</v>
      </c>
      <c r="V35" s="24">
        <f t="shared" si="2"/>
        <v>3.1841133468987863E-2</v>
      </c>
      <c r="W35">
        <v>845</v>
      </c>
      <c r="X35">
        <v>507</v>
      </c>
      <c r="Y35" t="s">
        <v>49</v>
      </c>
      <c r="Z35">
        <v>266</v>
      </c>
      <c r="AA35">
        <v>239</v>
      </c>
      <c r="AB35">
        <v>3</v>
      </c>
      <c r="AC35">
        <f t="shared" si="0"/>
        <v>999.96276350207722</v>
      </c>
      <c r="AD35">
        <f>IF(SUBTOTAL(103,tablo1[[#This Row],[MachineID]]), tablo1[[#This Row],[ConditionMonitoringScore]], "")</f>
        <v>266</v>
      </c>
      <c r="AE35">
        <f>IF(SUBTOTAL(103,tablo1[[#This Row],[MachineID]]), tablo1[[#This Row],[TimeToFailure]], "")</f>
        <v>2856</v>
      </c>
      <c r="AH35">
        <f t="shared" si="1"/>
        <v>72.815533980582529</v>
      </c>
      <c r="AI35" t="str">
        <f>IF(OR(tablo1[[#This Row],[visibletimetofailure]]&lt;5000,tablo1[[#This Row],[visibleconditionscore]]&lt;300),"YES","NO")</f>
        <v>YES</v>
      </c>
    </row>
    <row r="36" spans="1:35" x14ac:dyDescent="0.25">
      <c r="A36" t="s">
        <v>87</v>
      </c>
      <c r="B36" t="s">
        <v>54</v>
      </c>
      <c r="C36" t="s">
        <v>33</v>
      </c>
      <c r="D36" s="1">
        <v>40237</v>
      </c>
      <c r="E36">
        <v>14</v>
      </c>
      <c r="F36">
        <v>48384</v>
      </c>
      <c r="G36" s="1">
        <v>45174</v>
      </c>
      <c r="H36" t="s">
        <v>48</v>
      </c>
      <c r="I36">
        <v>140</v>
      </c>
      <c r="J36">
        <v>173</v>
      </c>
      <c r="K36">
        <v>11</v>
      </c>
      <c r="L36">
        <v>3519</v>
      </c>
      <c r="M36">
        <v>45504</v>
      </c>
      <c r="N36">
        <v>149</v>
      </c>
      <c r="O36">
        <v>1640</v>
      </c>
      <c r="P36">
        <v>1640187</v>
      </c>
      <c r="Q36">
        <v>1540803</v>
      </c>
      <c r="R36">
        <v>93196</v>
      </c>
      <c r="S36">
        <v>4112951</v>
      </c>
      <c r="T36">
        <v>3444</v>
      </c>
      <c r="U36">
        <v>7</v>
      </c>
      <c r="V36" s="24">
        <f t="shared" si="2"/>
        <v>3.1388951691913483E-2</v>
      </c>
      <c r="W36">
        <v>833</v>
      </c>
      <c r="X36">
        <v>583</v>
      </c>
      <c r="Y36" t="s">
        <v>49</v>
      </c>
      <c r="Z36">
        <v>251</v>
      </c>
      <c r="AA36">
        <v>242</v>
      </c>
      <c r="AB36">
        <v>2</v>
      </c>
      <c r="AC36">
        <f t="shared" si="0"/>
        <v>1000.1140243902439</v>
      </c>
      <c r="AD36">
        <f>IF(SUBTOTAL(103,tablo1[[#This Row],[MachineID]]), tablo1[[#This Row],[ConditionMonitoringScore]], "")</f>
        <v>251</v>
      </c>
      <c r="AE36">
        <f>IF(SUBTOTAL(103,tablo1[[#This Row],[MachineID]]), tablo1[[#This Row],[TimeToFailure]], "")</f>
        <v>3519</v>
      </c>
      <c r="AH36">
        <f t="shared" si="1"/>
        <v>73.786407766990294</v>
      </c>
      <c r="AI36" t="str">
        <f>IF(OR(tablo1[[#This Row],[visibletimetofailure]]&lt;5000,tablo1[[#This Row],[visibleconditionscore]]&lt;300),"YES","NO")</f>
        <v>YES</v>
      </c>
    </row>
    <row r="37" spans="1:35" x14ac:dyDescent="0.25">
      <c r="A37" t="s">
        <v>88</v>
      </c>
      <c r="B37" t="s">
        <v>47</v>
      </c>
      <c r="C37" t="s">
        <v>58</v>
      </c>
      <c r="D37" s="1">
        <v>40967</v>
      </c>
      <c r="E37">
        <v>12</v>
      </c>
      <c r="F37">
        <v>40656</v>
      </c>
      <c r="G37" s="1">
        <v>45202</v>
      </c>
      <c r="H37" t="s">
        <v>52</v>
      </c>
      <c r="I37">
        <v>146</v>
      </c>
      <c r="J37">
        <v>145</v>
      </c>
      <c r="K37">
        <v>12</v>
      </c>
      <c r="L37">
        <v>3378</v>
      </c>
      <c r="M37">
        <v>40513</v>
      </c>
      <c r="N37">
        <v>253</v>
      </c>
      <c r="O37">
        <v>3032</v>
      </c>
      <c r="P37">
        <v>3031524</v>
      </c>
      <c r="Q37">
        <v>574156</v>
      </c>
      <c r="R37">
        <v>102909</v>
      </c>
      <c r="S37">
        <v>3708589</v>
      </c>
      <c r="T37">
        <v>14248</v>
      </c>
      <c r="U37">
        <v>2</v>
      </c>
      <c r="V37" s="24">
        <f t="shared" si="2"/>
        <v>2.724395206873163E-2</v>
      </c>
      <c r="W37">
        <v>723</v>
      </c>
      <c r="X37">
        <v>145</v>
      </c>
      <c r="Y37" t="s">
        <v>49</v>
      </c>
      <c r="Z37">
        <v>337</v>
      </c>
      <c r="AA37">
        <v>209</v>
      </c>
      <c r="AB37">
        <v>3</v>
      </c>
      <c r="AC37">
        <f t="shared" si="0"/>
        <v>999.84300791556723</v>
      </c>
      <c r="AD37">
        <f>IF(SUBTOTAL(103,tablo1[[#This Row],[MachineID]]), tablo1[[#This Row],[ConditionMonitoringScore]], "")</f>
        <v>337</v>
      </c>
      <c r="AE37">
        <f>IF(SUBTOTAL(103,tablo1[[#This Row],[MachineID]]), tablo1[[#This Row],[TimeToFailure]], "")</f>
        <v>3378</v>
      </c>
      <c r="AH37">
        <f t="shared" si="1"/>
        <v>63.10679611650486</v>
      </c>
      <c r="AI37" t="str">
        <f>IF(OR(tablo1[[#This Row],[visibletimetofailure]]&lt;5000,tablo1[[#This Row],[visibleconditionscore]]&lt;300),"YES","NO")</f>
        <v>YES</v>
      </c>
    </row>
    <row r="38" spans="1:35" x14ac:dyDescent="0.25">
      <c r="A38" t="s">
        <v>89</v>
      </c>
      <c r="B38" t="s">
        <v>42</v>
      </c>
      <c r="C38" t="s">
        <v>58</v>
      </c>
      <c r="D38" s="1">
        <v>38777</v>
      </c>
      <c r="E38">
        <v>18</v>
      </c>
      <c r="F38">
        <v>68346</v>
      </c>
      <c r="G38" s="1">
        <v>45295</v>
      </c>
      <c r="H38" t="s">
        <v>48</v>
      </c>
      <c r="I38">
        <v>78</v>
      </c>
      <c r="J38">
        <v>52</v>
      </c>
      <c r="K38">
        <v>21</v>
      </c>
      <c r="L38">
        <v>3277</v>
      </c>
      <c r="M38">
        <v>35737</v>
      </c>
      <c r="N38">
        <v>300</v>
      </c>
      <c r="O38">
        <v>6294</v>
      </c>
      <c r="P38">
        <v>18882361</v>
      </c>
      <c r="Q38">
        <v>2887184</v>
      </c>
      <c r="R38">
        <v>496058</v>
      </c>
      <c r="S38">
        <v>22265604</v>
      </c>
      <c r="T38">
        <v>18252</v>
      </c>
      <c r="U38">
        <v>5</v>
      </c>
      <c r="V38" s="24">
        <f t="shared" si="2"/>
        <v>2.4983043183359709E-2</v>
      </c>
      <c r="W38">
        <v>663</v>
      </c>
      <c r="X38">
        <v>332</v>
      </c>
      <c r="Y38" t="s">
        <v>35</v>
      </c>
      <c r="Z38">
        <v>431</v>
      </c>
      <c r="AA38">
        <v>179</v>
      </c>
      <c r="AB38">
        <v>5</v>
      </c>
      <c r="AC38">
        <f t="shared" si="0"/>
        <v>3000.0573562122659</v>
      </c>
      <c r="AD38">
        <f>IF(SUBTOTAL(103,tablo1[[#This Row],[MachineID]]), tablo1[[#This Row],[ConditionMonitoringScore]], "")</f>
        <v>431</v>
      </c>
      <c r="AE38">
        <f>IF(SUBTOTAL(103,tablo1[[#This Row],[MachineID]]), tablo1[[#This Row],[TimeToFailure]], "")</f>
        <v>3277</v>
      </c>
      <c r="AH38">
        <f t="shared" si="1"/>
        <v>53.398058252427184</v>
      </c>
      <c r="AI38" t="str">
        <f>IF(OR(tablo1[[#This Row],[visibletimetofailure]]&lt;5000,tablo1[[#This Row],[visibleconditionscore]]&lt;300),"YES","NO")</f>
        <v>YES</v>
      </c>
    </row>
    <row r="39" spans="1:35" x14ac:dyDescent="0.25">
      <c r="A39" t="s">
        <v>90</v>
      </c>
      <c r="B39" t="s">
        <v>38</v>
      </c>
      <c r="C39" t="s">
        <v>58</v>
      </c>
      <c r="D39" s="1">
        <v>43157</v>
      </c>
      <c r="E39">
        <v>6</v>
      </c>
      <c r="F39">
        <v>18312</v>
      </c>
      <c r="G39" s="1">
        <v>45304</v>
      </c>
      <c r="H39" t="s">
        <v>52</v>
      </c>
      <c r="I39">
        <v>87</v>
      </c>
      <c r="J39">
        <v>43</v>
      </c>
      <c r="K39">
        <v>5</v>
      </c>
      <c r="L39">
        <v>5575</v>
      </c>
      <c r="M39">
        <v>48156</v>
      </c>
      <c r="N39">
        <v>151</v>
      </c>
      <c r="O39">
        <v>756</v>
      </c>
      <c r="P39">
        <v>2268393</v>
      </c>
      <c r="Q39">
        <v>1221001</v>
      </c>
      <c r="R39">
        <v>838073</v>
      </c>
      <c r="S39">
        <v>4327467</v>
      </c>
      <c r="T39">
        <v>907</v>
      </c>
      <c r="U39">
        <v>6</v>
      </c>
      <c r="V39" s="24">
        <f t="shared" si="2"/>
        <v>1.0927726279297612E-2</v>
      </c>
      <c r="W39">
        <v>290</v>
      </c>
      <c r="X39">
        <v>174</v>
      </c>
      <c r="Y39" t="s">
        <v>35</v>
      </c>
      <c r="Z39">
        <v>738</v>
      </c>
      <c r="AA39">
        <v>88</v>
      </c>
      <c r="AB39">
        <v>4</v>
      </c>
      <c r="AC39">
        <f t="shared" si="0"/>
        <v>3000.5198412698414</v>
      </c>
      <c r="AD39">
        <f>IF(SUBTOTAL(103,tablo1[[#This Row],[MachineID]]), tablo1[[#This Row],[ConditionMonitoringScore]], "")</f>
        <v>738</v>
      </c>
      <c r="AE39">
        <f>IF(SUBTOTAL(103,tablo1[[#This Row],[MachineID]]), tablo1[[#This Row],[TimeToFailure]], "")</f>
        <v>5575</v>
      </c>
      <c r="AH39">
        <f t="shared" si="1"/>
        <v>23.948220064724918</v>
      </c>
      <c r="AI39" t="str">
        <f>IF(OR(tablo1[[#This Row],[visibletimetofailure]]&lt;5000,tablo1[[#This Row],[visibleconditionscore]]&lt;300),"YES","NO")</f>
        <v>NO</v>
      </c>
    </row>
    <row r="40" spans="1:35" x14ac:dyDescent="0.25">
      <c r="A40" t="s">
        <v>91</v>
      </c>
      <c r="B40" t="s">
        <v>54</v>
      </c>
      <c r="C40" t="s">
        <v>33</v>
      </c>
      <c r="D40" s="1">
        <v>38777</v>
      </c>
      <c r="E40">
        <v>18</v>
      </c>
      <c r="F40">
        <v>55080</v>
      </c>
      <c r="G40" s="1">
        <v>45326</v>
      </c>
      <c r="H40" t="s">
        <v>48</v>
      </c>
      <c r="I40">
        <v>108</v>
      </c>
      <c r="J40">
        <v>21</v>
      </c>
      <c r="K40">
        <v>111</v>
      </c>
      <c r="L40">
        <v>145</v>
      </c>
      <c r="M40">
        <v>5000</v>
      </c>
      <c r="N40">
        <v>190</v>
      </c>
      <c r="O40">
        <v>21105</v>
      </c>
      <c r="P40">
        <v>2110547</v>
      </c>
      <c r="Q40">
        <v>2076874</v>
      </c>
      <c r="R40">
        <v>981145</v>
      </c>
      <c r="S40">
        <v>2416349</v>
      </c>
      <c r="T40">
        <v>65426</v>
      </c>
      <c r="U40">
        <v>10</v>
      </c>
      <c r="V40" s="24">
        <f t="shared" si="2"/>
        <v>2.5585952219458891E-2</v>
      </c>
      <c r="W40">
        <v>679</v>
      </c>
      <c r="X40">
        <v>679</v>
      </c>
      <c r="Y40" t="s">
        <v>49</v>
      </c>
      <c r="Z40">
        <v>354</v>
      </c>
      <c r="AA40">
        <v>207</v>
      </c>
      <c r="AB40">
        <v>5</v>
      </c>
      <c r="AC40">
        <f t="shared" si="0"/>
        <v>100.00222696043592</v>
      </c>
      <c r="AD40">
        <f>IF(SUBTOTAL(103,tablo1[[#This Row],[MachineID]]), tablo1[[#This Row],[ConditionMonitoringScore]], "")</f>
        <v>354</v>
      </c>
      <c r="AE40">
        <f>IF(SUBTOTAL(103,tablo1[[#This Row],[MachineID]]), tablo1[[#This Row],[TimeToFailure]], "")</f>
        <v>145</v>
      </c>
      <c r="AH40">
        <f t="shared" si="1"/>
        <v>62.459546925566343</v>
      </c>
      <c r="AI40" t="str">
        <f>IF(OR(tablo1[[#This Row],[visibletimetofailure]]&lt;5000,tablo1[[#This Row],[visibleconditionscore]]&lt;300),"YES","NO")</f>
        <v>YES</v>
      </c>
    </row>
    <row r="41" spans="1:35" x14ac:dyDescent="0.25">
      <c r="A41" t="s">
        <v>92</v>
      </c>
      <c r="B41" t="s">
        <v>54</v>
      </c>
      <c r="C41" t="s">
        <v>45</v>
      </c>
      <c r="D41" s="1">
        <v>39507</v>
      </c>
      <c r="E41">
        <v>16</v>
      </c>
      <c r="F41">
        <v>73536</v>
      </c>
      <c r="G41" s="1">
        <v>45346</v>
      </c>
      <c r="H41" t="s">
        <v>48</v>
      </c>
      <c r="I41">
        <v>125</v>
      </c>
      <c r="J41">
        <v>1</v>
      </c>
      <c r="K41">
        <v>83</v>
      </c>
      <c r="L41">
        <v>402</v>
      </c>
      <c r="M41">
        <v>9068</v>
      </c>
      <c r="N41">
        <v>182</v>
      </c>
      <c r="O41">
        <v>15065</v>
      </c>
      <c r="P41">
        <v>15064821</v>
      </c>
      <c r="Q41">
        <v>1667584</v>
      </c>
      <c r="R41">
        <v>73231</v>
      </c>
      <c r="S41">
        <v>17464714</v>
      </c>
      <c r="T41">
        <v>52726</v>
      </c>
      <c r="U41">
        <v>6</v>
      </c>
      <c r="V41" s="24">
        <f t="shared" si="2"/>
        <v>2.1440952596277037E-2</v>
      </c>
      <c r="W41">
        <v>569</v>
      </c>
      <c r="X41">
        <v>342</v>
      </c>
      <c r="Y41" t="s">
        <v>49</v>
      </c>
      <c r="Z41">
        <v>453</v>
      </c>
      <c r="AA41">
        <v>188</v>
      </c>
      <c r="AB41">
        <v>2</v>
      </c>
      <c r="AC41">
        <f t="shared" si="0"/>
        <v>999.98811815466308</v>
      </c>
      <c r="AD41">
        <f>IF(SUBTOTAL(103,tablo1[[#This Row],[MachineID]]), tablo1[[#This Row],[ConditionMonitoringScore]], "")</f>
        <v>453</v>
      </c>
      <c r="AE41">
        <f>IF(SUBTOTAL(103,tablo1[[#This Row],[MachineID]]), tablo1[[#This Row],[TimeToFailure]], "")</f>
        <v>402</v>
      </c>
      <c r="AH41">
        <f t="shared" si="1"/>
        <v>56.310679611650485</v>
      </c>
      <c r="AI41" t="str">
        <f>IF(OR(tablo1[[#This Row],[visibletimetofailure]]&lt;5000,tablo1[[#This Row],[visibleconditionscore]]&lt;300),"YES","NO")</f>
        <v>YES</v>
      </c>
    </row>
    <row r="42" spans="1:35" x14ac:dyDescent="0.25">
      <c r="A42" t="s">
        <v>93</v>
      </c>
      <c r="B42" t="s">
        <v>54</v>
      </c>
      <c r="C42" t="s">
        <v>39</v>
      </c>
      <c r="D42" s="1">
        <v>38412</v>
      </c>
      <c r="E42">
        <v>19</v>
      </c>
      <c r="F42">
        <v>76570</v>
      </c>
      <c r="G42" s="1">
        <v>45237</v>
      </c>
      <c r="H42" t="s">
        <v>52</v>
      </c>
      <c r="I42">
        <v>67</v>
      </c>
      <c r="J42">
        <v>110</v>
      </c>
      <c r="K42">
        <v>155</v>
      </c>
      <c r="L42">
        <v>291</v>
      </c>
      <c r="M42">
        <v>5000</v>
      </c>
      <c r="N42">
        <v>174</v>
      </c>
      <c r="O42">
        <v>27006</v>
      </c>
      <c r="P42">
        <v>81018583</v>
      </c>
      <c r="Q42">
        <v>1151752</v>
      </c>
      <c r="R42">
        <v>355724</v>
      </c>
      <c r="S42">
        <v>82526059</v>
      </c>
      <c r="T42">
        <v>94521</v>
      </c>
      <c r="U42">
        <v>5</v>
      </c>
      <c r="V42" s="24">
        <f t="shared" si="2"/>
        <v>3.3838269651066392E-2</v>
      </c>
      <c r="W42">
        <v>898</v>
      </c>
      <c r="X42">
        <v>449</v>
      </c>
      <c r="Y42" t="s">
        <v>35</v>
      </c>
      <c r="Z42">
        <v>161</v>
      </c>
      <c r="AA42">
        <v>257</v>
      </c>
      <c r="AB42">
        <v>4</v>
      </c>
      <c r="AC42">
        <f t="shared" si="0"/>
        <v>3000.0215877953046</v>
      </c>
      <c r="AD42">
        <f>IF(SUBTOTAL(103,tablo1[[#This Row],[MachineID]]), tablo1[[#This Row],[ConditionMonitoringScore]], "")</f>
        <v>161</v>
      </c>
      <c r="AE42">
        <f>IF(SUBTOTAL(103,tablo1[[#This Row],[MachineID]]), tablo1[[#This Row],[TimeToFailure]], "")</f>
        <v>291</v>
      </c>
      <c r="AH42">
        <f t="shared" si="1"/>
        <v>78.640776699029118</v>
      </c>
      <c r="AI42" t="str">
        <f>IF(OR(tablo1[[#This Row],[visibletimetofailure]]&lt;5000,tablo1[[#This Row],[visibleconditionscore]]&lt;300),"YES","NO")</f>
        <v>YES</v>
      </c>
    </row>
    <row r="43" spans="1:35" x14ac:dyDescent="0.25">
      <c r="A43" t="s">
        <v>94</v>
      </c>
      <c r="B43" t="s">
        <v>32</v>
      </c>
      <c r="C43" t="s">
        <v>33</v>
      </c>
      <c r="D43" s="1">
        <v>39142</v>
      </c>
      <c r="E43">
        <v>17</v>
      </c>
      <c r="F43">
        <v>77316</v>
      </c>
      <c r="G43" s="1">
        <v>45337</v>
      </c>
      <c r="H43" t="s">
        <v>52</v>
      </c>
      <c r="I43">
        <v>48</v>
      </c>
      <c r="J43">
        <v>10</v>
      </c>
      <c r="K43">
        <v>154</v>
      </c>
      <c r="L43">
        <v>245</v>
      </c>
      <c r="M43">
        <v>5000</v>
      </c>
      <c r="N43">
        <v>124</v>
      </c>
      <c r="O43">
        <v>19115</v>
      </c>
      <c r="P43">
        <v>57344578</v>
      </c>
      <c r="Q43">
        <v>1181548</v>
      </c>
      <c r="R43">
        <v>638675</v>
      </c>
      <c r="S43">
        <v>59164801</v>
      </c>
      <c r="T43">
        <v>87928</v>
      </c>
      <c r="U43">
        <v>6</v>
      </c>
      <c r="V43" s="24">
        <f t="shared" si="2"/>
        <v>2.1893134373351421E-2</v>
      </c>
      <c r="W43">
        <v>581</v>
      </c>
      <c r="X43">
        <v>348</v>
      </c>
      <c r="Y43" t="s">
        <v>35</v>
      </c>
      <c r="Z43">
        <v>474</v>
      </c>
      <c r="AA43">
        <v>177</v>
      </c>
      <c r="AB43">
        <v>2</v>
      </c>
      <c r="AC43">
        <f t="shared" si="0"/>
        <v>2999.9779230970444</v>
      </c>
      <c r="AD43">
        <f>IF(SUBTOTAL(103,tablo1[[#This Row],[MachineID]]), tablo1[[#This Row],[ConditionMonitoringScore]], "")</f>
        <v>474</v>
      </c>
      <c r="AE43">
        <f>IF(SUBTOTAL(103,tablo1[[#This Row],[MachineID]]), tablo1[[#This Row],[TimeToFailure]], "")</f>
        <v>245</v>
      </c>
      <c r="AH43">
        <f t="shared" si="1"/>
        <v>52.750809061488667</v>
      </c>
      <c r="AI43" t="str">
        <f>IF(OR(tablo1[[#This Row],[visibletimetofailure]]&lt;5000,tablo1[[#This Row],[visibleconditionscore]]&lt;300),"YES","NO")</f>
        <v>YES</v>
      </c>
    </row>
    <row r="44" spans="1:35" x14ac:dyDescent="0.25">
      <c r="A44" t="s">
        <v>95</v>
      </c>
      <c r="B44" t="s">
        <v>32</v>
      </c>
      <c r="C44" t="s">
        <v>58</v>
      </c>
      <c r="D44" s="1">
        <v>44617</v>
      </c>
      <c r="E44">
        <v>2</v>
      </c>
      <c r="F44">
        <v>8932</v>
      </c>
      <c r="G44" s="1">
        <v>45226</v>
      </c>
      <c r="H44" t="s">
        <v>48</v>
      </c>
      <c r="I44">
        <v>89</v>
      </c>
      <c r="J44">
        <v>121</v>
      </c>
      <c r="K44">
        <v>3</v>
      </c>
      <c r="L44">
        <v>10999</v>
      </c>
      <c r="M44">
        <v>74826</v>
      </c>
      <c r="N44">
        <v>93</v>
      </c>
      <c r="O44">
        <v>278</v>
      </c>
      <c r="P44">
        <v>834488</v>
      </c>
      <c r="Q44">
        <v>1130833</v>
      </c>
      <c r="R44">
        <v>728317</v>
      </c>
      <c r="S44">
        <v>2693639</v>
      </c>
      <c r="T44">
        <v>1251</v>
      </c>
      <c r="U44">
        <v>8</v>
      </c>
      <c r="V44" s="24">
        <f t="shared" si="2"/>
        <v>1.2736453387595147E-2</v>
      </c>
      <c r="W44">
        <v>338</v>
      </c>
      <c r="X44">
        <v>271</v>
      </c>
      <c r="Y44" t="s">
        <v>35</v>
      </c>
      <c r="Z44">
        <v>688</v>
      </c>
      <c r="AA44">
        <v>101</v>
      </c>
      <c r="AB44">
        <v>1</v>
      </c>
      <c r="AC44">
        <f t="shared" si="0"/>
        <v>3001.7553956834531</v>
      </c>
      <c r="AD44">
        <f>IF(SUBTOTAL(103,tablo1[[#This Row],[MachineID]]), tablo1[[#This Row],[ConditionMonitoringScore]], "")</f>
        <v>688</v>
      </c>
      <c r="AE44">
        <f>IF(SUBTOTAL(103,tablo1[[#This Row],[MachineID]]), tablo1[[#This Row],[TimeToFailure]], "")</f>
        <v>10999</v>
      </c>
      <c r="AH44">
        <f t="shared" si="1"/>
        <v>28.155339805825243</v>
      </c>
      <c r="AI44" t="str">
        <f>IF(OR(tablo1[[#This Row],[visibletimetofailure]]&lt;5000,tablo1[[#This Row],[visibleconditionscore]]&lt;300),"YES","NO")</f>
        <v>NO</v>
      </c>
    </row>
    <row r="45" spans="1:35" x14ac:dyDescent="0.25">
      <c r="A45" t="s">
        <v>96</v>
      </c>
      <c r="B45" t="s">
        <v>42</v>
      </c>
      <c r="C45" t="s">
        <v>39</v>
      </c>
      <c r="D45" s="1">
        <v>41332</v>
      </c>
      <c r="E45">
        <v>11</v>
      </c>
      <c r="F45">
        <v>33033</v>
      </c>
      <c r="G45" s="1">
        <v>45285</v>
      </c>
      <c r="H45" t="s">
        <v>48</v>
      </c>
      <c r="I45">
        <v>140</v>
      </c>
      <c r="J45">
        <v>62</v>
      </c>
      <c r="K45">
        <v>8</v>
      </c>
      <c r="L45">
        <v>2862</v>
      </c>
      <c r="M45">
        <v>54213</v>
      </c>
      <c r="N45">
        <v>201</v>
      </c>
      <c r="O45">
        <v>1606</v>
      </c>
      <c r="P45">
        <v>1606038</v>
      </c>
      <c r="Q45">
        <v>714914</v>
      </c>
      <c r="R45">
        <v>247104</v>
      </c>
      <c r="S45">
        <v>2568056</v>
      </c>
      <c r="T45">
        <v>4496</v>
      </c>
      <c r="U45">
        <v>3</v>
      </c>
      <c r="V45" s="24">
        <f t="shared" si="2"/>
        <v>2.140327078152084E-2</v>
      </c>
      <c r="W45">
        <v>568</v>
      </c>
      <c r="X45">
        <v>170</v>
      </c>
      <c r="Y45" t="s">
        <v>49</v>
      </c>
      <c r="Z45">
        <v>432</v>
      </c>
      <c r="AA45">
        <v>195</v>
      </c>
      <c r="AB45">
        <v>5</v>
      </c>
      <c r="AC45">
        <f t="shared" si="0"/>
        <v>1000.0236612702366</v>
      </c>
      <c r="AD45">
        <f>IF(SUBTOTAL(103,tablo1[[#This Row],[MachineID]]), tablo1[[#This Row],[ConditionMonitoringScore]], "")</f>
        <v>432</v>
      </c>
      <c r="AE45">
        <f>IF(SUBTOTAL(103,tablo1[[#This Row],[MachineID]]), tablo1[[#This Row],[TimeToFailure]], "")</f>
        <v>2862</v>
      </c>
      <c r="AH45">
        <f t="shared" si="1"/>
        <v>58.576051779935277</v>
      </c>
      <c r="AI45" t="str">
        <f>IF(OR(tablo1[[#This Row],[visibletimetofailure]]&lt;5000,tablo1[[#This Row],[visibleconditionscore]]&lt;300),"YES","NO")</f>
        <v>YES</v>
      </c>
    </row>
    <row r="46" spans="1:35" x14ac:dyDescent="0.25">
      <c r="A46" t="s">
        <v>97</v>
      </c>
      <c r="B46" t="s">
        <v>32</v>
      </c>
      <c r="C46" t="s">
        <v>33</v>
      </c>
      <c r="D46" s="1">
        <v>39142</v>
      </c>
      <c r="E46">
        <v>17</v>
      </c>
      <c r="F46">
        <v>53363</v>
      </c>
      <c r="G46" s="1">
        <v>45205</v>
      </c>
      <c r="H46" t="s">
        <v>34</v>
      </c>
      <c r="I46">
        <v>179</v>
      </c>
      <c r="J46">
        <v>142</v>
      </c>
      <c r="K46">
        <v>54</v>
      </c>
      <c r="L46">
        <v>772</v>
      </c>
      <c r="M46">
        <v>10184</v>
      </c>
      <c r="N46">
        <v>186</v>
      </c>
      <c r="O46">
        <v>10056</v>
      </c>
      <c r="P46">
        <v>10056458</v>
      </c>
      <c r="Q46">
        <v>2307655</v>
      </c>
      <c r="R46">
        <v>561384</v>
      </c>
      <c r="S46">
        <v>12925497</v>
      </c>
      <c r="T46">
        <v>49276</v>
      </c>
      <c r="U46">
        <v>8</v>
      </c>
      <c r="V46" s="24">
        <f t="shared" si="2"/>
        <v>3.4215087798628384E-2</v>
      </c>
      <c r="W46">
        <v>908</v>
      </c>
      <c r="X46">
        <v>726</v>
      </c>
      <c r="Y46" t="s">
        <v>49</v>
      </c>
      <c r="Z46">
        <v>149</v>
      </c>
      <c r="AA46">
        <v>274</v>
      </c>
      <c r="AB46">
        <v>2</v>
      </c>
      <c r="AC46">
        <f t="shared" si="0"/>
        <v>1000.0455449482896</v>
      </c>
      <c r="AD46">
        <f>IF(SUBTOTAL(103,tablo1[[#This Row],[MachineID]]), tablo1[[#This Row],[ConditionMonitoringScore]], "")</f>
        <v>149</v>
      </c>
      <c r="AE46">
        <f>IF(SUBTOTAL(103,tablo1[[#This Row],[MachineID]]), tablo1[[#This Row],[TimeToFailure]], "")</f>
        <v>772</v>
      </c>
      <c r="AH46">
        <f t="shared" si="1"/>
        <v>84.142394822006466</v>
      </c>
      <c r="AI46" t="str">
        <f>IF(OR(tablo1[[#This Row],[visibletimetofailure]]&lt;5000,tablo1[[#This Row],[visibleconditionscore]]&lt;300),"YES","NO")</f>
        <v>YES</v>
      </c>
    </row>
    <row r="47" spans="1:35" x14ac:dyDescent="0.25">
      <c r="A47" t="s">
        <v>98</v>
      </c>
      <c r="B47" t="s">
        <v>42</v>
      </c>
      <c r="C47" t="s">
        <v>39</v>
      </c>
      <c r="D47" s="1">
        <v>44982</v>
      </c>
      <c r="E47">
        <v>1</v>
      </c>
      <c r="F47">
        <v>4342</v>
      </c>
      <c r="G47" s="1">
        <v>45338</v>
      </c>
      <c r="H47" t="s">
        <v>52</v>
      </c>
      <c r="I47">
        <v>61</v>
      </c>
      <c r="J47">
        <v>9</v>
      </c>
      <c r="K47">
        <v>1</v>
      </c>
      <c r="L47">
        <v>9651</v>
      </c>
      <c r="M47">
        <v>76132</v>
      </c>
      <c r="N47">
        <v>200</v>
      </c>
      <c r="O47">
        <v>200</v>
      </c>
      <c r="P47">
        <v>599231</v>
      </c>
      <c r="Q47">
        <v>392502</v>
      </c>
      <c r="R47">
        <v>6243</v>
      </c>
      <c r="S47">
        <v>1054162</v>
      </c>
      <c r="T47">
        <v>399</v>
      </c>
      <c r="U47">
        <v>1</v>
      </c>
      <c r="V47" s="24">
        <f t="shared" si="2"/>
        <v>1.6956816640289396E-3</v>
      </c>
      <c r="W47">
        <v>45</v>
      </c>
      <c r="X47">
        <v>4</v>
      </c>
      <c r="Y47" t="s">
        <v>35</v>
      </c>
      <c r="Z47">
        <v>965</v>
      </c>
      <c r="AA47">
        <v>36</v>
      </c>
      <c r="AB47">
        <v>5</v>
      </c>
      <c r="AC47">
        <f t="shared" si="0"/>
        <v>2996.1550000000002</v>
      </c>
      <c r="AD47">
        <f>IF(SUBTOTAL(103,tablo1[[#This Row],[MachineID]]), tablo1[[#This Row],[ConditionMonitoringScore]], "")</f>
        <v>965</v>
      </c>
      <c r="AE47">
        <f>IF(SUBTOTAL(103,tablo1[[#This Row],[MachineID]]), tablo1[[#This Row],[TimeToFailure]], "")</f>
        <v>9651</v>
      </c>
      <c r="AH47">
        <f t="shared" si="1"/>
        <v>7.1197411003236244</v>
      </c>
      <c r="AI47" t="str">
        <f>IF(OR(tablo1[[#This Row],[visibletimetofailure]]&lt;5000,tablo1[[#This Row],[visibleconditionscore]]&lt;300),"YES","NO")</f>
        <v>NO</v>
      </c>
    </row>
    <row r="48" spans="1:35" x14ac:dyDescent="0.25">
      <c r="A48" t="s">
        <v>99</v>
      </c>
      <c r="B48" t="s">
        <v>47</v>
      </c>
      <c r="C48" t="s">
        <v>58</v>
      </c>
      <c r="D48" s="1">
        <v>40967</v>
      </c>
      <c r="E48">
        <v>12</v>
      </c>
      <c r="F48">
        <v>54840</v>
      </c>
      <c r="G48" s="1">
        <v>45287</v>
      </c>
      <c r="H48" t="s">
        <v>48</v>
      </c>
      <c r="I48">
        <v>36</v>
      </c>
      <c r="J48">
        <v>60</v>
      </c>
      <c r="K48">
        <v>24</v>
      </c>
      <c r="L48">
        <v>2152</v>
      </c>
      <c r="M48">
        <v>21961</v>
      </c>
      <c r="N48">
        <v>132</v>
      </c>
      <c r="O48">
        <v>3164</v>
      </c>
      <c r="P48">
        <v>15822262</v>
      </c>
      <c r="Q48">
        <v>2094217</v>
      </c>
      <c r="R48">
        <v>1182982</v>
      </c>
      <c r="S48">
        <v>19099461</v>
      </c>
      <c r="T48">
        <v>5379</v>
      </c>
      <c r="U48">
        <v>10</v>
      </c>
      <c r="V48" s="24">
        <f t="shared" si="2"/>
        <v>1.9519180043710904E-2</v>
      </c>
      <c r="W48">
        <v>518</v>
      </c>
      <c r="X48">
        <v>518</v>
      </c>
      <c r="Y48" t="s">
        <v>62</v>
      </c>
      <c r="Z48">
        <v>537</v>
      </c>
      <c r="AA48">
        <v>152</v>
      </c>
      <c r="AB48">
        <v>4</v>
      </c>
      <c r="AC48">
        <f t="shared" si="0"/>
        <v>5000.7149178255377</v>
      </c>
      <c r="AD48">
        <f>IF(SUBTOTAL(103,tablo1[[#This Row],[MachineID]]), tablo1[[#This Row],[ConditionMonitoringScore]], "")</f>
        <v>537</v>
      </c>
      <c r="AE48">
        <f>IF(SUBTOTAL(103,tablo1[[#This Row],[MachineID]]), tablo1[[#This Row],[TimeToFailure]], "")</f>
        <v>2152</v>
      </c>
      <c r="AH48">
        <f t="shared" si="1"/>
        <v>44.660194174757287</v>
      </c>
      <c r="AI48" t="str">
        <f>IF(OR(tablo1[[#This Row],[visibletimetofailure]]&lt;5000,tablo1[[#This Row],[visibleconditionscore]]&lt;300),"YES","NO")</f>
        <v>YES</v>
      </c>
    </row>
    <row r="49" spans="1:35" x14ac:dyDescent="0.25">
      <c r="A49" t="s">
        <v>100</v>
      </c>
      <c r="B49" t="s">
        <v>54</v>
      </c>
      <c r="C49" t="s">
        <v>33</v>
      </c>
      <c r="D49" s="1">
        <v>43157</v>
      </c>
      <c r="E49">
        <v>6</v>
      </c>
      <c r="F49">
        <v>29328</v>
      </c>
      <c r="G49" s="1">
        <v>45250</v>
      </c>
      <c r="H49" t="s">
        <v>48</v>
      </c>
      <c r="I49">
        <v>59</v>
      </c>
      <c r="J49">
        <v>97</v>
      </c>
      <c r="K49">
        <v>5</v>
      </c>
      <c r="L49">
        <v>8022</v>
      </c>
      <c r="M49">
        <v>49682</v>
      </c>
      <c r="N49">
        <v>134</v>
      </c>
      <c r="O49">
        <v>672</v>
      </c>
      <c r="P49">
        <v>2016841</v>
      </c>
      <c r="Q49">
        <v>962388</v>
      </c>
      <c r="R49">
        <v>416408</v>
      </c>
      <c r="S49">
        <v>3395637</v>
      </c>
      <c r="T49">
        <v>1142</v>
      </c>
      <c r="U49">
        <v>5</v>
      </c>
      <c r="V49" s="24">
        <f t="shared" si="2"/>
        <v>1.5977089456628232E-2</v>
      </c>
      <c r="W49">
        <v>424</v>
      </c>
      <c r="X49">
        <v>212</v>
      </c>
      <c r="Y49" t="s">
        <v>35</v>
      </c>
      <c r="Z49">
        <v>605</v>
      </c>
      <c r="AA49">
        <v>137</v>
      </c>
      <c r="AB49">
        <v>3</v>
      </c>
      <c r="AC49">
        <f t="shared" si="0"/>
        <v>3001.2514880952381</v>
      </c>
      <c r="AD49">
        <f>IF(SUBTOTAL(103,tablo1[[#This Row],[MachineID]]), tablo1[[#This Row],[ConditionMonitoringScore]], "")</f>
        <v>605</v>
      </c>
      <c r="AE49">
        <f>IF(SUBTOTAL(103,tablo1[[#This Row],[MachineID]]), tablo1[[#This Row],[TimeToFailure]], "")</f>
        <v>8022</v>
      </c>
      <c r="AH49">
        <f t="shared" si="1"/>
        <v>39.805825242718448</v>
      </c>
      <c r="AI49" t="str">
        <f>IF(OR(tablo1[[#This Row],[visibletimetofailure]]&lt;5000,tablo1[[#This Row],[visibleconditionscore]]&lt;300),"YES","NO")</f>
        <v>NO</v>
      </c>
    </row>
    <row r="50" spans="1:35" x14ac:dyDescent="0.25">
      <c r="A50" t="s">
        <v>101</v>
      </c>
      <c r="B50" t="s">
        <v>42</v>
      </c>
      <c r="C50" t="s">
        <v>39</v>
      </c>
      <c r="D50" s="1">
        <v>39872</v>
      </c>
      <c r="E50">
        <v>15</v>
      </c>
      <c r="F50">
        <v>69690</v>
      </c>
      <c r="G50" s="1">
        <v>45309</v>
      </c>
      <c r="H50" t="s">
        <v>48</v>
      </c>
      <c r="I50">
        <v>74</v>
      </c>
      <c r="J50">
        <v>38</v>
      </c>
      <c r="K50">
        <v>83</v>
      </c>
      <c r="L50">
        <v>353</v>
      </c>
      <c r="M50">
        <v>8387</v>
      </c>
      <c r="N50">
        <v>140</v>
      </c>
      <c r="O50">
        <v>11620</v>
      </c>
      <c r="P50">
        <v>34859953</v>
      </c>
      <c r="Q50">
        <v>491297</v>
      </c>
      <c r="R50">
        <v>120583</v>
      </c>
      <c r="S50">
        <v>35471833</v>
      </c>
      <c r="T50">
        <v>25563</v>
      </c>
      <c r="U50">
        <v>2</v>
      </c>
      <c r="V50" s="24">
        <f t="shared" si="2"/>
        <v>2.3023588816037381E-2</v>
      </c>
      <c r="W50">
        <v>611</v>
      </c>
      <c r="X50">
        <v>122</v>
      </c>
      <c r="Y50" t="s">
        <v>35</v>
      </c>
      <c r="Z50">
        <v>419</v>
      </c>
      <c r="AA50">
        <v>192</v>
      </c>
      <c r="AB50">
        <v>2</v>
      </c>
      <c r="AC50">
        <f t="shared" si="0"/>
        <v>2999.9959552495698</v>
      </c>
      <c r="AD50">
        <f>IF(SUBTOTAL(103,tablo1[[#This Row],[MachineID]]), tablo1[[#This Row],[ConditionMonitoringScore]], "")</f>
        <v>419</v>
      </c>
      <c r="AE50">
        <f>IF(SUBTOTAL(103,tablo1[[#This Row],[MachineID]]), tablo1[[#This Row],[TimeToFailure]], "")</f>
        <v>353</v>
      </c>
      <c r="AH50">
        <f t="shared" si="1"/>
        <v>57.605177993527512</v>
      </c>
      <c r="AI50" t="str">
        <f>IF(OR(tablo1[[#This Row],[visibletimetofailure]]&lt;5000,tablo1[[#This Row],[visibleconditionscore]]&lt;300),"YES","NO")</f>
        <v>YES</v>
      </c>
    </row>
    <row r="51" spans="1:35" x14ac:dyDescent="0.25">
      <c r="A51" t="s">
        <v>102</v>
      </c>
      <c r="B51" t="s">
        <v>32</v>
      </c>
      <c r="C51" t="s">
        <v>33</v>
      </c>
      <c r="D51" s="1">
        <v>39872</v>
      </c>
      <c r="E51">
        <v>15</v>
      </c>
      <c r="F51">
        <v>62700</v>
      </c>
      <c r="G51" s="1">
        <v>45300</v>
      </c>
      <c r="H51" t="s">
        <v>48</v>
      </c>
      <c r="I51">
        <v>73</v>
      </c>
      <c r="J51">
        <v>47</v>
      </c>
      <c r="K51">
        <v>17</v>
      </c>
      <c r="L51">
        <v>194</v>
      </c>
      <c r="M51">
        <v>41021</v>
      </c>
      <c r="N51">
        <v>227</v>
      </c>
      <c r="O51">
        <v>3853</v>
      </c>
      <c r="P51">
        <v>11559527</v>
      </c>
      <c r="Q51">
        <v>1449727</v>
      </c>
      <c r="R51">
        <v>53072</v>
      </c>
      <c r="S51">
        <v>13539974</v>
      </c>
      <c r="T51">
        <v>7321</v>
      </c>
      <c r="U51">
        <v>4</v>
      </c>
      <c r="V51" s="24">
        <f t="shared" si="2"/>
        <v>2.3475770593111765E-2</v>
      </c>
      <c r="W51">
        <v>623</v>
      </c>
      <c r="X51">
        <v>249</v>
      </c>
      <c r="Y51" t="s">
        <v>35</v>
      </c>
      <c r="Z51">
        <v>415</v>
      </c>
      <c r="AA51">
        <v>198</v>
      </c>
      <c r="AB51">
        <v>4</v>
      </c>
      <c r="AC51">
        <f t="shared" si="0"/>
        <v>3000.1367765377627</v>
      </c>
      <c r="AD51">
        <f>IF(SUBTOTAL(103,tablo1[[#This Row],[MachineID]]), tablo1[[#This Row],[ConditionMonitoringScore]], "")</f>
        <v>415</v>
      </c>
      <c r="AE51">
        <f>IF(SUBTOTAL(103,tablo1[[#This Row],[MachineID]]), tablo1[[#This Row],[TimeToFailure]], "")</f>
        <v>194</v>
      </c>
      <c r="AH51">
        <f t="shared" si="1"/>
        <v>59.546925566343049</v>
      </c>
      <c r="AI51" t="str">
        <f>IF(OR(tablo1[[#This Row],[visibletimetofailure]]&lt;5000,tablo1[[#This Row],[visibleconditionscore]]&lt;300),"YES","NO")</f>
        <v>YES</v>
      </c>
    </row>
    <row r="52" spans="1:35" x14ac:dyDescent="0.25">
      <c r="A52" t="s">
        <v>103</v>
      </c>
      <c r="B52" t="s">
        <v>42</v>
      </c>
      <c r="C52" t="s">
        <v>58</v>
      </c>
      <c r="D52" s="1">
        <v>41332</v>
      </c>
      <c r="E52">
        <v>11</v>
      </c>
      <c r="F52">
        <v>37345</v>
      </c>
      <c r="G52" s="1">
        <v>45285</v>
      </c>
      <c r="H52" t="s">
        <v>34</v>
      </c>
      <c r="I52">
        <v>22</v>
      </c>
      <c r="J52">
        <v>62</v>
      </c>
      <c r="K52">
        <v>20</v>
      </c>
      <c r="L52">
        <v>1583</v>
      </c>
      <c r="M52">
        <v>20215</v>
      </c>
      <c r="N52">
        <v>97</v>
      </c>
      <c r="O52">
        <v>1950</v>
      </c>
      <c r="P52">
        <v>9748679</v>
      </c>
      <c r="Q52">
        <v>665733</v>
      </c>
      <c r="R52">
        <v>261016</v>
      </c>
      <c r="S52">
        <v>10675427</v>
      </c>
      <c r="T52">
        <v>7214</v>
      </c>
      <c r="U52">
        <v>4</v>
      </c>
      <c r="V52" s="24">
        <f t="shared" si="2"/>
        <v>1.9029316451880322E-2</v>
      </c>
      <c r="W52">
        <v>505</v>
      </c>
      <c r="X52">
        <v>202</v>
      </c>
      <c r="Y52" t="s">
        <v>62</v>
      </c>
      <c r="Z52">
        <v>536</v>
      </c>
      <c r="AA52">
        <v>167</v>
      </c>
      <c r="AB52">
        <v>5</v>
      </c>
      <c r="AC52">
        <f t="shared" si="0"/>
        <v>4999.3225641025638</v>
      </c>
      <c r="AD52">
        <f>IF(SUBTOTAL(103,tablo1[[#This Row],[MachineID]]), tablo1[[#This Row],[ConditionMonitoringScore]], "")</f>
        <v>536</v>
      </c>
      <c r="AE52">
        <f>IF(SUBTOTAL(103,tablo1[[#This Row],[MachineID]]), tablo1[[#This Row],[TimeToFailure]], "")</f>
        <v>1583</v>
      </c>
      <c r="AH52">
        <f t="shared" si="1"/>
        <v>49.514563106796118</v>
      </c>
      <c r="AI52" t="str">
        <f>IF(OR(tablo1[[#This Row],[visibletimetofailure]]&lt;5000,tablo1[[#This Row],[visibleconditionscore]]&lt;300),"YES","NO")</f>
        <v>YES</v>
      </c>
    </row>
    <row r="53" spans="1:35" x14ac:dyDescent="0.25">
      <c r="A53" t="s">
        <v>104</v>
      </c>
      <c r="B53" t="s">
        <v>42</v>
      </c>
      <c r="C53" t="s">
        <v>33</v>
      </c>
      <c r="D53" s="1">
        <v>38412</v>
      </c>
      <c r="E53">
        <v>19</v>
      </c>
      <c r="F53">
        <v>76988</v>
      </c>
      <c r="G53" s="1">
        <v>45336</v>
      </c>
      <c r="H53" t="s">
        <v>52</v>
      </c>
      <c r="I53">
        <v>130</v>
      </c>
      <c r="J53">
        <v>11</v>
      </c>
      <c r="K53">
        <v>154</v>
      </c>
      <c r="L53">
        <v>200</v>
      </c>
      <c r="M53">
        <v>5000</v>
      </c>
      <c r="N53">
        <v>332</v>
      </c>
      <c r="O53">
        <v>51076</v>
      </c>
      <c r="P53">
        <v>5107642</v>
      </c>
      <c r="Q53">
        <v>1739841</v>
      </c>
      <c r="R53">
        <v>290958</v>
      </c>
      <c r="S53">
        <v>53107219</v>
      </c>
      <c r="T53">
        <v>122583</v>
      </c>
      <c r="U53">
        <v>4</v>
      </c>
      <c r="V53" s="24">
        <f t="shared" si="2"/>
        <v>2.4493179591529128E-2</v>
      </c>
      <c r="W53">
        <v>650</v>
      </c>
      <c r="X53">
        <v>260</v>
      </c>
      <c r="Y53" t="s">
        <v>49</v>
      </c>
      <c r="Z53">
        <v>410</v>
      </c>
      <c r="AA53">
        <v>190</v>
      </c>
      <c r="AB53">
        <v>1</v>
      </c>
      <c r="AC53">
        <f t="shared" si="0"/>
        <v>100.00082230401755</v>
      </c>
      <c r="AD53">
        <f>IF(SUBTOTAL(103,tablo1[[#This Row],[MachineID]]), tablo1[[#This Row],[ConditionMonitoringScore]], "")</f>
        <v>410</v>
      </c>
      <c r="AE53">
        <f>IF(SUBTOTAL(103,tablo1[[#This Row],[MachineID]]), tablo1[[#This Row],[TimeToFailure]], "")</f>
        <v>200</v>
      </c>
      <c r="AH53">
        <f t="shared" si="1"/>
        <v>56.957928802588995</v>
      </c>
      <c r="AI53" t="str">
        <f>IF(OR(tablo1[[#This Row],[visibletimetofailure]]&lt;5000,tablo1[[#This Row],[visibleconditionscore]]&lt;300),"YES","NO")</f>
        <v>YES</v>
      </c>
    </row>
    <row r="54" spans="1:35" x14ac:dyDescent="0.25">
      <c r="A54" t="s">
        <v>105</v>
      </c>
      <c r="B54" t="s">
        <v>38</v>
      </c>
      <c r="C54" t="s">
        <v>45</v>
      </c>
      <c r="D54" s="1">
        <v>42062</v>
      </c>
      <c r="E54">
        <v>9</v>
      </c>
      <c r="F54">
        <v>38988</v>
      </c>
      <c r="G54" s="1">
        <v>45312</v>
      </c>
      <c r="H54" t="s">
        <v>52</v>
      </c>
      <c r="I54">
        <v>70</v>
      </c>
      <c r="J54">
        <v>35</v>
      </c>
      <c r="K54">
        <v>18</v>
      </c>
      <c r="L54">
        <v>2816</v>
      </c>
      <c r="M54">
        <v>23426</v>
      </c>
      <c r="N54">
        <v>227</v>
      </c>
      <c r="O54">
        <v>4091</v>
      </c>
      <c r="P54">
        <v>12271515</v>
      </c>
      <c r="Q54">
        <v>434673</v>
      </c>
      <c r="R54">
        <v>74823</v>
      </c>
      <c r="S54">
        <v>1278101</v>
      </c>
      <c r="T54">
        <v>13907</v>
      </c>
      <c r="U54">
        <v>1</v>
      </c>
      <c r="V54" s="24">
        <f t="shared" si="2"/>
        <v>1.2887180646619941E-2</v>
      </c>
      <c r="W54">
        <v>342</v>
      </c>
      <c r="X54">
        <v>34</v>
      </c>
      <c r="Y54" t="s">
        <v>35</v>
      </c>
      <c r="Z54">
        <v>713</v>
      </c>
      <c r="AA54">
        <v>92</v>
      </c>
      <c r="AB54">
        <v>3</v>
      </c>
      <c r="AC54">
        <f t="shared" si="0"/>
        <v>2999.6370080664874</v>
      </c>
      <c r="AD54">
        <f>IF(SUBTOTAL(103,tablo1[[#This Row],[MachineID]]), tablo1[[#This Row],[ConditionMonitoringScore]], "")</f>
        <v>713</v>
      </c>
      <c r="AE54">
        <f>IF(SUBTOTAL(103,tablo1[[#This Row],[MachineID]]), tablo1[[#This Row],[TimeToFailure]], "")</f>
        <v>2816</v>
      </c>
      <c r="AH54">
        <f t="shared" si="1"/>
        <v>25.242718446601941</v>
      </c>
      <c r="AI54" t="str">
        <f>IF(OR(tablo1[[#This Row],[visibletimetofailure]]&lt;5000,tablo1[[#This Row],[visibleconditionscore]]&lt;300),"YES","NO")</f>
        <v>YES</v>
      </c>
    </row>
    <row r="55" spans="1:35" x14ac:dyDescent="0.25">
      <c r="A55" t="s">
        <v>106</v>
      </c>
      <c r="B55" t="s">
        <v>32</v>
      </c>
      <c r="C55" t="s">
        <v>58</v>
      </c>
      <c r="D55" s="1">
        <v>44982</v>
      </c>
      <c r="E55">
        <v>1</v>
      </c>
      <c r="F55">
        <v>3176</v>
      </c>
      <c r="G55" s="1">
        <v>45233</v>
      </c>
      <c r="H55" t="s">
        <v>48</v>
      </c>
      <c r="I55">
        <v>87</v>
      </c>
      <c r="J55">
        <v>114</v>
      </c>
      <c r="K55">
        <v>2</v>
      </c>
      <c r="L55">
        <v>12472</v>
      </c>
      <c r="M55">
        <v>75288</v>
      </c>
      <c r="N55">
        <v>236</v>
      </c>
      <c r="O55">
        <v>473</v>
      </c>
      <c r="P55">
        <v>1418613</v>
      </c>
      <c r="Q55">
        <v>256615</v>
      </c>
      <c r="R55">
        <v>149687</v>
      </c>
      <c r="S55">
        <v>1824915</v>
      </c>
      <c r="T55">
        <v>756</v>
      </c>
      <c r="U55">
        <v>1</v>
      </c>
      <c r="V55" s="24">
        <f t="shared" si="2"/>
        <v>1.0965408094053809E-2</v>
      </c>
      <c r="W55">
        <v>291</v>
      </c>
      <c r="X55">
        <v>29</v>
      </c>
      <c r="Y55" t="s">
        <v>35</v>
      </c>
      <c r="Z55">
        <v>730</v>
      </c>
      <c r="AA55">
        <v>96</v>
      </c>
      <c r="AB55">
        <v>4</v>
      </c>
      <c r="AC55">
        <f t="shared" si="0"/>
        <v>2999.181818181818</v>
      </c>
      <c r="AD55">
        <f>IF(SUBTOTAL(103,tablo1[[#This Row],[MachineID]]), tablo1[[#This Row],[ConditionMonitoringScore]], "")</f>
        <v>730</v>
      </c>
      <c r="AE55">
        <f>IF(SUBTOTAL(103,tablo1[[#This Row],[MachineID]]), tablo1[[#This Row],[TimeToFailure]], "")</f>
        <v>12472</v>
      </c>
      <c r="AH55">
        <f t="shared" si="1"/>
        <v>26.537216828478964</v>
      </c>
      <c r="AI55" t="str">
        <f>IF(OR(tablo1[[#This Row],[visibletimetofailure]]&lt;5000,tablo1[[#This Row],[visibleconditionscore]]&lt;300),"YES","NO")</f>
        <v>NO</v>
      </c>
    </row>
    <row r="56" spans="1:35" x14ac:dyDescent="0.25">
      <c r="A56" t="s">
        <v>107</v>
      </c>
      <c r="B56" t="s">
        <v>47</v>
      </c>
      <c r="C56" t="s">
        <v>39</v>
      </c>
      <c r="D56" s="1">
        <v>40602</v>
      </c>
      <c r="E56">
        <v>13</v>
      </c>
      <c r="F56">
        <v>51857</v>
      </c>
      <c r="G56" s="1">
        <v>45285</v>
      </c>
      <c r="H56" t="s">
        <v>34</v>
      </c>
      <c r="I56">
        <v>63</v>
      </c>
      <c r="J56">
        <v>62</v>
      </c>
      <c r="K56">
        <v>19</v>
      </c>
      <c r="L56">
        <v>5313</v>
      </c>
      <c r="M56">
        <v>26767</v>
      </c>
      <c r="N56">
        <v>242</v>
      </c>
      <c r="O56">
        <v>4600</v>
      </c>
      <c r="P56">
        <v>13799302</v>
      </c>
      <c r="Q56">
        <v>717122</v>
      </c>
      <c r="R56">
        <v>199402</v>
      </c>
      <c r="S56">
        <v>14715827</v>
      </c>
      <c r="T56">
        <v>5979</v>
      </c>
      <c r="U56">
        <v>2</v>
      </c>
      <c r="V56" s="24">
        <f t="shared" si="2"/>
        <v>1.8388725601024947E-2</v>
      </c>
      <c r="W56">
        <v>488</v>
      </c>
      <c r="X56">
        <v>98</v>
      </c>
      <c r="Y56" t="s">
        <v>35</v>
      </c>
      <c r="Z56">
        <v>614</v>
      </c>
      <c r="AA56">
        <v>134</v>
      </c>
      <c r="AB56">
        <v>2</v>
      </c>
      <c r="AC56">
        <f t="shared" si="0"/>
        <v>2999.8482608695654</v>
      </c>
      <c r="AD56">
        <f>IF(SUBTOTAL(103,tablo1[[#This Row],[MachineID]]), tablo1[[#This Row],[ConditionMonitoringScore]], "")</f>
        <v>614</v>
      </c>
      <c r="AE56">
        <f>IF(SUBTOTAL(103,tablo1[[#This Row],[MachineID]]), tablo1[[#This Row],[TimeToFailure]], "")</f>
        <v>5313</v>
      </c>
      <c r="AH56">
        <f t="shared" si="1"/>
        <v>38.834951456310677</v>
      </c>
      <c r="AI56" t="str">
        <f>IF(OR(tablo1[[#This Row],[visibletimetofailure]]&lt;5000,tablo1[[#This Row],[visibleconditionscore]]&lt;300),"YES","NO")</f>
        <v>NO</v>
      </c>
    </row>
    <row r="57" spans="1:35" x14ac:dyDescent="0.25">
      <c r="A57" t="s">
        <v>108</v>
      </c>
      <c r="B57" t="s">
        <v>47</v>
      </c>
      <c r="C57" t="s">
        <v>39</v>
      </c>
      <c r="D57" s="1">
        <v>42792</v>
      </c>
      <c r="E57">
        <v>7</v>
      </c>
      <c r="F57">
        <v>32662</v>
      </c>
      <c r="G57" s="1">
        <v>45264</v>
      </c>
      <c r="H57" t="s">
        <v>34</v>
      </c>
      <c r="I57">
        <v>54</v>
      </c>
      <c r="J57">
        <v>83</v>
      </c>
      <c r="K57">
        <v>5</v>
      </c>
      <c r="L57">
        <v>5958</v>
      </c>
      <c r="M57">
        <v>59042</v>
      </c>
      <c r="N57">
        <v>89</v>
      </c>
      <c r="O57">
        <v>447</v>
      </c>
      <c r="P57">
        <v>1340304</v>
      </c>
      <c r="Q57">
        <v>277304</v>
      </c>
      <c r="R57">
        <v>150778</v>
      </c>
      <c r="S57">
        <v>1768385</v>
      </c>
      <c r="T57">
        <v>1429</v>
      </c>
      <c r="U57">
        <v>2</v>
      </c>
      <c r="V57" s="24">
        <f t="shared" si="2"/>
        <v>1.6843771196020801E-2</v>
      </c>
      <c r="W57">
        <v>447</v>
      </c>
      <c r="X57">
        <v>89</v>
      </c>
      <c r="Y57" t="s">
        <v>35</v>
      </c>
      <c r="Z57">
        <v>569</v>
      </c>
      <c r="AA57">
        <v>145</v>
      </c>
      <c r="AB57">
        <v>5</v>
      </c>
      <c r="AC57">
        <f t="shared" si="0"/>
        <v>2998.4429530201342</v>
      </c>
      <c r="AD57">
        <f>IF(SUBTOTAL(103,tablo1[[#This Row],[MachineID]]), tablo1[[#This Row],[ConditionMonitoringScore]], "")</f>
        <v>569</v>
      </c>
      <c r="AE57">
        <f>IF(SUBTOTAL(103,tablo1[[#This Row],[MachineID]]), tablo1[[#This Row],[TimeToFailure]], "")</f>
        <v>5958</v>
      </c>
      <c r="AH57">
        <f t="shared" si="1"/>
        <v>42.394822006472495</v>
      </c>
      <c r="AI57" t="str">
        <f>IF(OR(tablo1[[#This Row],[visibletimetofailure]]&lt;5000,tablo1[[#This Row],[visibleconditionscore]]&lt;300),"YES","NO")</f>
        <v>NO</v>
      </c>
    </row>
    <row r="58" spans="1:35" x14ac:dyDescent="0.25">
      <c r="A58" t="s">
        <v>109</v>
      </c>
      <c r="B58" t="s">
        <v>54</v>
      </c>
      <c r="C58" t="s">
        <v>45</v>
      </c>
      <c r="D58" s="1">
        <v>42427</v>
      </c>
      <c r="E58">
        <v>8</v>
      </c>
      <c r="F58">
        <v>32616</v>
      </c>
      <c r="G58" s="1">
        <v>45280</v>
      </c>
      <c r="H58" t="s">
        <v>52</v>
      </c>
      <c r="I58">
        <v>81</v>
      </c>
      <c r="J58">
        <v>67</v>
      </c>
      <c r="K58">
        <v>8</v>
      </c>
      <c r="L58">
        <v>5605</v>
      </c>
      <c r="M58">
        <v>42949</v>
      </c>
      <c r="N58">
        <v>248</v>
      </c>
      <c r="O58">
        <v>1986</v>
      </c>
      <c r="P58">
        <v>5958077</v>
      </c>
      <c r="Q58">
        <v>1196565</v>
      </c>
      <c r="R58">
        <v>317259</v>
      </c>
      <c r="S58">
        <v>7471901</v>
      </c>
      <c r="T58">
        <v>5362</v>
      </c>
      <c r="U58">
        <v>4</v>
      </c>
      <c r="V58" s="24">
        <f t="shared" si="2"/>
        <v>1.6881453010776998E-2</v>
      </c>
      <c r="W58">
        <v>448</v>
      </c>
      <c r="X58">
        <v>179</v>
      </c>
      <c r="Y58" t="s">
        <v>35</v>
      </c>
      <c r="Z58">
        <v>565</v>
      </c>
      <c r="AA58">
        <v>152</v>
      </c>
      <c r="AB58">
        <v>4</v>
      </c>
      <c r="AC58">
        <f t="shared" si="0"/>
        <v>3000.0387713997984</v>
      </c>
      <c r="AD58">
        <f>IF(SUBTOTAL(103,tablo1[[#This Row],[MachineID]]), tablo1[[#This Row],[ConditionMonitoringScore]], "")</f>
        <v>565</v>
      </c>
      <c r="AE58">
        <f>IF(SUBTOTAL(103,tablo1[[#This Row],[MachineID]]), tablo1[[#This Row],[TimeToFailure]], "")</f>
        <v>5605</v>
      </c>
      <c r="AH58">
        <f t="shared" si="1"/>
        <v>44.660194174757287</v>
      </c>
      <c r="AI58" t="str">
        <f>IF(OR(tablo1[[#This Row],[visibletimetofailure]]&lt;5000,tablo1[[#This Row],[visibleconditionscore]]&lt;300),"YES","NO")</f>
        <v>NO</v>
      </c>
    </row>
    <row r="59" spans="1:35" x14ac:dyDescent="0.25">
      <c r="A59" t="s">
        <v>110</v>
      </c>
      <c r="B59" t="s">
        <v>42</v>
      </c>
      <c r="C59" t="s">
        <v>45</v>
      </c>
      <c r="D59" s="1">
        <v>44982</v>
      </c>
      <c r="E59">
        <v>1</v>
      </c>
      <c r="F59">
        <v>3150</v>
      </c>
      <c r="G59" s="1">
        <v>45328</v>
      </c>
      <c r="H59" t="s">
        <v>48</v>
      </c>
      <c r="I59">
        <v>30</v>
      </c>
      <c r="J59">
        <v>19</v>
      </c>
      <c r="K59">
        <v>1</v>
      </c>
      <c r="L59">
        <v>15675</v>
      </c>
      <c r="M59">
        <v>88236</v>
      </c>
      <c r="N59">
        <v>100</v>
      </c>
      <c r="O59">
        <v>100</v>
      </c>
      <c r="P59">
        <v>500999</v>
      </c>
      <c r="Q59">
        <v>1036295</v>
      </c>
      <c r="R59">
        <v>1330655</v>
      </c>
      <c r="S59">
        <v>2867948</v>
      </c>
      <c r="T59">
        <v>460</v>
      </c>
      <c r="U59">
        <v>10</v>
      </c>
      <c r="V59" s="24">
        <f t="shared" si="2"/>
        <v>1.997136182078529E-3</v>
      </c>
      <c r="W59">
        <v>53</v>
      </c>
      <c r="X59">
        <v>53</v>
      </c>
      <c r="Y59" t="s">
        <v>62</v>
      </c>
      <c r="Z59">
        <v>968</v>
      </c>
      <c r="AA59">
        <v>24</v>
      </c>
      <c r="AB59">
        <v>2</v>
      </c>
      <c r="AC59">
        <f t="shared" si="0"/>
        <v>5009.99</v>
      </c>
      <c r="AD59">
        <f>IF(SUBTOTAL(103,tablo1[[#This Row],[MachineID]]), tablo1[[#This Row],[ConditionMonitoringScore]], "")</f>
        <v>968</v>
      </c>
      <c r="AE59">
        <f>IF(SUBTOTAL(103,tablo1[[#This Row],[MachineID]]), tablo1[[#This Row],[TimeToFailure]], "")</f>
        <v>15675</v>
      </c>
      <c r="AH59">
        <f t="shared" si="1"/>
        <v>3.2362459546925564</v>
      </c>
      <c r="AI59" t="str">
        <f>IF(OR(tablo1[[#This Row],[visibletimetofailure]]&lt;5000,tablo1[[#This Row],[visibleconditionscore]]&lt;300),"YES","NO")</f>
        <v>NO</v>
      </c>
    </row>
    <row r="60" spans="1:35" x14ac:dyDescent="0.25">
      <c r="A60" t="s">
        <v>111</v>
      </c>
      <c r="B60" t="s">
        <v>47</v>
      </c>
      <c r="C60" t="s">
        <v>58</v>
      </c>
      <c r="D60" s="1">
        <v>40967</v>
      </c>
      <c r="E60">
        <v>12</v>
      </c>
      <c r="F60">
        <v>58680</v>
      </c>
      <c r="G60" s="1">
        <v>45323</v>
      </c>
      <c r="H60" t="s">
        <v>48</v>
      </c>
      <c r="I60">
        <v>36</v>
      </c>
      <c r="J60">
        <v>24</v>
      </c>
      <c r="K60">
        <v>11</v>
      </c>
      <c r="L60">
        <v>9126</v>
      </c>
      <c r="M60">
        <v>51731</v>
      </c>
      <c r="N60">
        <v>85</v>
      </c>
      <c r="O60">
        <v>934</v>
      </c>
      <c r="P60">
        <v>4671879</v>
      </c>
      <c r="Q60">
        <v>961642</v>
      </c>
      <c r="R60">
        <v>57542</v>
      </c>
      <c r="S60">
        <v>6208941</v>
      </c>
      <c r="T60">
        <v>1214</v>
      </c>
      <c r="U60">
        <v>9</v>
      </c>
      <c r="V60" s="24">
        <f t="shared" si="2"/>
        <v>1.6956816640289397E-2</v>
      </c>
      <c r="W60">
        <v>450</v>
      </c>
      <c r="X60">
        <v>405</v>
      </c>
      <c r="Y60" t="s">
        <v>62</v>
      </c>
      <c r="Z60">
        <v>590</v>
      </c>
      <c r="AA60">
        <v>144</v>
      </c>
      <c r="AB60">
        <v>2</v>
      </c>
      <c r="AC60">
        <f t="shared" si="0"/>
        <v>5002.0117773019274</v>
      </c>
      <c r="AD60">
        <f>IF(SUBTOTAL(103,tablo1[[#This Row],[MachineID]]), tablo1[[#This Row],[ConditionMonitoringScore]], "")</f>
        <v>590</v>
      </c>
      <c r="AE60">
        <f>IF(SUBTOTAL(103,tablo1[[#This Row],[MachineID]]), tablo1[[#This Row],[TimeToFailure]], "")</f>
        <v>9126</v>
      </c>
      <c r="AH60">
        <f t="shared" si="1"/>
        <v>42.071197411003233</v>
      </c>
      <c r="AI60" t="str">
        <f>IF(OR(tablo1[[#This Row],[visibletimetofailure]]&lt;5000,tablo1[[#This Row],[visibleconditionscore]]&lt;300),"YES","NO")</f>
        <v>NO</v>
      </c>
    </row>
    <row r="61" spans="1:35" x14ac:dyDescent="0.25">
      <c r="A61" t="s">
        <v>112</v>
      </c>
      <c r="B61" t="s">
        <v>42</v>
      </c>
      <c r="C61" t="s">
        <v>58</v>
      </c>
      <c r="D61" s="1">
        <v>40602</v>
      </c>
      <c r="E61">
        <v>13</v>
      </c>
      <c r="F61">
        <v>46917</v>
      </c>
      <c r="G61" s="1">
        <v>45277</v>
      </c>
      <c r="H61" t="s">
        <v>34</v>
      </c>
      <c r="I61">
        <v>164</v>
      </c>
      <c r="J61">
        <v>70</v>
      </c>
      <c r="K61">
        <v>17</v>
      </c>
      <c r="L61">
        <v>2189</v>
      </c>
      <c r="M61">
        <v>27251</v>
      </c>
      <c r="N61">
        <v>212</v>
      </c>
      <c r="O61">
        <v>3601</v>
      </c>
      <c r="P61">
        <v>3601172</v>
      </c>
      <c r="Q61">
        <v>2098958</v>
      </c>
      <c r="R61">
        <v>797845</v>
      </c>
      <c r="S61">
        <v>6497975</v>
      </c>
      <c r="T61">
        <v>11523</v>
      </c>
      <c r="U61">
        <v>6</v>
      </c>
      <c r="V61" s="24">
        <f t="shared" si="2"/>
        <v>2.0724998115909263E-2</v>
      </c>
      <c r="W61">
        <v>550</v>
      </c>
      <c r="X61">
        <v>330</v>
      </c>
      <c r="Y61" t="s">
        <v>49</v>
      </c>
      <c r="Z61">
        <v>525</v>
      </c>
      <c r="AA61">
        <v>161</v>
      </c>
      <c r="AB61">
        <v>2</v>
      </c>
      <c r="AC61">
        <f t="shared" si="0"/>
        <v>1000.0477645098583</v>
      </c>
      <c r="AD61">
        <f>IF(SUBTOTAL(103,tablo1[[#This Row],[MachineID]]), tablo1[[#This Row],[ConditionMonitoringScore]], "")</f>
        <v>525</v>
      </c>
      <c r="AE61">
        <f>IF(SUBTOTAL(103,tablo1[[#This Row],[MachineID]]), tablo1[[#This Row],[TimeToFailure]], "")</f>
        <v>2189</v>
      </c>
      <c r="AH61">
        <f t="shared" si="1"/>
        <v>47.572815533980581</v>
      </c>
      <c r="AI61" t="str">
        <f>IF(OR(tablo1[[#This Row],[visibletimetofailure]]&lt;5000,tablo1[[#This Row],[visibleconditionscore]]&lt;300),"YES","NO")</f>
        <v>YES</v>
      </c>
    </row>
    <row r="62" spans="1:35" x14ac:dyDescent="0.25">
      <c r="A62" t="s">
        <v>113</v>
      </c>
      <c r="B62" t="s">
        <v>38</v>
      </c>
      <c r="C62" t="s">
        <v>58</v>
      </c>
      <c r="D62" s="1">
        <v>43157</v>
      </c>
      <c r="E62">
        <v>6</v>
      </c>
      <c r="F62">
        <v>22380</v>
      </c>
      <c r="G62" s="1">
        <v>45238</v>
      </c>
      <c r="H62" t="s">
        <v>48</v>
      </c>
      <c r="I62">
        <v>56</v>
      </c>
      <c r="J62">
        <v>109</v>
      </c>
      <c r="K62">
        <v>4</v>
      </c>
      <c r="L62">
        <v>9345</v>
      </c>
      <c r="M62">
        <v>63170</v>
      </c>
      <c r="N62">
        <v>134</v>
      </c>
      <c r="O62">
        <v>537</v>
      </c>
      <c r="P62">
        <v>1611486</v>
      </c>
      <c r="Q62">
        <v>2334014</v>
      </c>
      <c r="R62">
        <v>582799</v>
      </c>
      <c r="S62">
        <v>4528298</v>
      </c>
      <c r="T62">
        <v>2417</v>
      </c>
      <c r="U62">
        <v>10</v>
      </c>
      <c r="V62" s="24">
        <f t="shared" si="2"/>
        <v>1.3377044238450524E-2</v>
      </c>
      <c r="W62">
        <v>355</v>
      </c>
      <c r="X62">
        <v>355</v>
      </c>
      <c r="Y62" t="s">
        <v>35</v>
      </c>
      <c r="Z62">
        <v>740</v>
      </c>
      <c r="AA62">
        <v>87</v>
      </c>
      <c r="AB62">
        <v>2</v>
      </c>
      <c r="AC62">
        <f t="shared" si="0"/>
        <v>3000.9050279329608</v>
      </c>
      <c r="AD62">
        <f>IF(SUBTOTAL(103,tablo1[[#This Row],[MachineID]]), tablo1[[#This Row],[ConditionMonitoringScore]], "")</f>
        <v>740</v>
      </c>
      <c r="AE62">
        <f>IF(SUBTOTAL(103,tablo1[[#This Row],[MachineID]]), tablo1[[#This Row],[TimeToFailure]], "")</f>
        <v>9345</v>
      </c>
      <c r="AH62">
        <f t="shared" si="1"/>
        <v>23.624595469255663</v>
      </c>
      <c r="AI62" t="str">
        <f>IF(OR(tablo1[[#This Row],[visibletimetofailure]]&lt;5000,tablo1[[#This Row],[visibleconditionscore]]&lt;300),"YES","NO")</f>
        <v>NO</v>
      </c>
    </row>
    <row r="63" spans="1:35" x14ac:dyDescent="0.25">
      <c r="A63" t="s">
        <v>114</v>
      </c>
      <c r="B63" t="s">
        <v>54</v>
      </c>
      <c r="C63" t="s">
        <v>58</v>
      </c>
      <c r="D63" s="1">
        <v>41332</v>
      </c>
      <c r="E63">
        <v>11</v>
      </c>
      <c r="F63">
        <v>47509</v>
      </c>
      <c r="G63" s="1">
        <v>45234</v>
      </c>
      <c r="H63" t="s">
        <v>52</v>
      </c>
      <c r="I63">
        <v>80</v>
      </c>
      <c r="J63">
        <v>113</v>
      </c>
      <c r="K63">
        <v>14</v>
      </c>
      <c r="L63">
        <v>1433</v>
      </c>
      <c r="M63">
        <v>39359</v>
      </c>
      <c r="N63">
        <v>180</v>
      </c>
      <c r="O63">
        <v>2516</v>
      </c>
      <c r="P63">
        <v>7548706</v>
      </c>
      <c r="Q63">
        <v>182594</v>
      </c>
      <c r="R63">
        <v>831874</v>
      </c>
      <c r="S63">
        <v>1020652</v>
      </c>
      <c r="T63">
        <v>7045</v>
      </c>
      <c r="U63">
        <v>8</v>
      </c>
      <c r="V63" s="24">
        <f t="shared" si="2"/>
        <v>2.3287361519330772E-2</v>
      </c>
      <c r="W63">
        <v>618</v>
      </c>
      <c r="X63">
        <v>494</v>
      </c>
      <c r="Y63" t="s">
        <v>35</v>
      </c>
      <c r="Z63">
        <v>433</v>
      </c>
      <c r="AA63">
        <v>187</v>
      </c>
      <c r="AB63">
        <v>5</v>
      </c>
      <c r="AC63">
        <f t="shared" si="0"/>
        <v>3000.2806041335452</v>
      </c>
      <c r="AD63">
        <f>IF(SUBTOTAL(103,tablo1[[#This Row],[MachineID]]), tablo1[[#This Row],[ConditionMonitoringScore]], "")</f>
        <v>433</v>
      </c>
      <c r="AE63">
        <f>IF(SUBTOTAL(103,tablo1[[#This Row],[MachineID]]), tablo1[[#This Row],[TimeToFailure]], "")</f>
        <v>1433</v>
      </c>
      <c r="AH63">
        <f t="shared" si="1"/>
        <v>55.98705501618123</v>
      </c>
      <c r="AI63" t="str">
        <f>IF(OR(tablo1[[#This Row],[visibletimetofailure]]&lt;5000,tablo1[[#This Row],[visibleconditionscore]]&lt;300),"YES","NO")</f>
        <v>YES</v>
      </c>
    </row>
    <row r="64" spans="1:35" x14ac:dyDescent="0.25">
      <c r="A64" t="s">
        <v>115</v>
      </c>
      <c r="B64" t="s">
        <v>54</v>
      </c>
      <c r="C64" t="s">
        <v>39</v>
      </c>
      <c r="D64" s="1">
        <v>41332</v>
      </c>
      <c r="E64">
        <v>11</v>
      </c>
      <c r="F64">
        <v>53592</v>
      </c>
      <c r="G64" s="1">
        <v>45274</v>
      </c>
      <c r="H64" t="s">
        <v>48</v>
      </c>
      <c r="I64">
        <v>89</v>
      </c>
      <c r="J64">
        <v>73</v>
      </c>
      <c r="K64">
        <v>46</v>
      </c>
      <c r="L64">
        <v>141</v>
      </c>
      <c r="M64">
        <v>12050</v>
      </c>
      <c r="N64">
        <v>176</v>
      </c>
      <c r="O64">
        <v>8102</v>
      </c>
      <c r="P64">
        <v>24305931</v>
      </c>
      <c r="Q64">
        <v>529626</v>
      </c>
      <c r="R64">
        <v>44031</v>
      </c>
      <c r="S64">
        <v>25275866</v>
      </c>
      <c r="T64">
        <v>38079</v>
      </c>
      <c r="U64">
        <v>3</v>
      </c>
      <c r="V64" s="24">
        <f t="shared" si="2"/>
        <v>2.0913407189690255E-2</v>
      </c>
      <c r="W64">
        <v>555</v>
      </c>
      <c r="X64">
        <v>166</v>
      </c>
      <c r="Y64" t="s">
        <v>35</v>
      </c>
      <c r="Z64">
        <v>472</v>
      </c>
      <c r="AA64">
        <v>165</v>
      </c>
      <c r="AB64">
        <v>3</v>
      </c>
      <c r="AC64">
        <f t="shared" si="0"/>
        <v>2999.9914835843001</v>
      </c>
      <c r="AD64">
        <f>IF(SUBTOTAL(103,tablo1[[#This Row],[MachineID]]), tablo1[[#This Row],[ConditionMonitoringScore]], "")</f>
        <v>472</v>
      </c>
      <c r="AE64">
        <f>IF(SUBTOTAL(103,tablo1[[#This Row],[MachineID]]), tablo1[[#This Row],[TimeToFailure]], "")</f>
        <v>141</v>
      </c>
      <c r="AH64">
        <f t="shared" si="1"/>
        <v>48.867313915857608</v>
      </c>
      <c r="AI64" t="str">
        <f>IF(OR(tablo1[[#This Row],[visibletimetofailure]]&lt;5000,tablo1[[#This Row],[visibleconditionscore]]&lt;300),"YES","NO")</f>
        <v>YES</v>
      </c>
    </row>
    <row r="65" spans="1:35" x14ac:dyDescent="0.25">
      <c r="A65" t="s">
        <v>116</v>
      </c>
      <c r="B65" t="s">
        <v>42</v>
      </c>
      <c r="C65" t="s">
        <v>39</v>
      </c>
      <c r="D65" s="1">
        <v>38412</v>
      </c>
      <c r="E65">
        <v>19</v>
      </c>
      <c r="F65">
        <v>88084</v>
      </c>
      <c r="G65" s="1">
        <v>45158</v>
      </c>
      <c r="H65" t="s">
        <v>48</v>
      </c>
      <c r="I65">
        <v>138</v>
      </c>
      <c r="J65">
        <v>189</v>
      </c>
      <c r="K65">
        <v>176</v>
      </c>
      <c r="L65">
        <v>410</v>
      </c>
      <c r="M65">
        <v>5000</v>
      </c>
      <c r="N65">
        <v>230</v>
      </c>
      <c r="O65">
        <v>40425</v>
      </c>
      <c r="P65">
        <v>40424762</v>
      </c>
      <c r="Q65">
        <v>3319537</v>
      </c>
      <c r="R65">
        <v>927027</v>
      </c>
      <c r="S65">
        <v>44671325</v>
      </c>
      <c r="T65">
        <v>101061</v>
      </c>
      <c r="U65">
        <v>8</v>
      </c>
      <c r="V65" s="24">
        <f t="shared" si="2"/>
        <v>3.7304996608636669E-2</v>
      </c>
      <c r="W65">
        <v>990</v>
      </c>
      <c r="X65">
        <v>792</v>
      </c>
      <c r="Y65" t="s">
        <v>49</v>
      </c>
      <c r="Z65">
        <v>0</v>
      </c>
      <c r="AA65">
        <v>323</v>
      </c>
      <c r="AB65">
        <v>3</v>
      </c>
      <c r="AC65">
        <f t="shared" si="0"/>
        <v>999.99411255411258</v>
      </c>
      <c r="AD65">
        <f>IF(SUBTOTAL(103,tablo1[[#This Row],[MachineID]]), tablo1[[#This Row],[ConditionMonitoringScore]], "")</f>
        <v>0</v>
      </c>
      <c r="AE65">
        <f>IF(SUBTOTAL(103,tablo1[[#This Row],[MachineID]]), tablo1[[#This Row],[TimeToFailure]], "")</f>
        <v>410</v>
      </c>
      <c r="AH65">
        <f t="shared" si="1"/>
        <v>100</v>
      </c>
      <c r="AI65" t="str">
        <f>IF(OR(tablo1[[#This Row],[visibletimetofailure]]&lt;5000,tablo1[[#This Row],[visibleconditionscore]]&lt;300),"YES","NO")</f>
        <v>YES</v>
      </c>
    </row>
    <row r="66" spans="1:35" x14ac:dyDescent="0.25">
      <c r="A66" t="s">
        <v>117</v>
      </c>
      <c r="B66" t="s">
        <v>47</v>
      </c>
      <c r="C66" t="s">
        <v>58</v>
      </c>
      <c r="D66" s="1">
        <v>40967</v>
      </c>
      <c r="E66">
        <v>12</v>
      </c>
      <c r="F66">
        <v>56136</v>
      </c>
      <c r="G66" s="1">
        <v>45238</v>
      </c>
      <c r="H66" t="s">
        <v>34</v>
      </c>
      <c r="I66">
        <v>85</v>
      </c>
      <c r="J66">
        <v>109</v>
      </c>
      <c r="K66">
        <v>14</v>
      </c>
      <c r="L66">
        <v>728</v>
      </c>
      <c r="M66">
        <v>46418</v>
      </c>
      <c r="N66">
        <v>241</v>
      </c>
      <c r="O66">
        <v>3372</v>
      </c>
      <c r="P66">
        <v>10114659</v>
      </c>
      <c r="Q66">
        <v>1297091</v>
      </c>
      <c r="R66">
        <v>373519</v>
      </c>
      <c r="S66">
        <v>11785269</v>
      </c>
      <c r="T66">
        <v>16183</v>
      </c>
      <c r="U66">
        <v>3</v>
      </c>
      <c r="V66" s="24">
        <f t="shared" ref="V66:V129" si="3">W66/$K$1002</f>
        <v>2.3023588816037381E-2</v>
      </c>
      <c r="W66">
        <v>611</v>
      </c>
      <c r="X66">
        <v>183</v>
      </c>
      <c r="Y66" t="s">
        <v>35</v>
      </c>
      <c r="Z66">
        <v>463</v>
      </c>
      <c r="AA66">
        <v>177</v>
      </c>
      <c r="AB66">
        <v>2</v>
      </c>
      <c r="AC66">
        <f t="shared" ref="AC66:AC129" si="4">IF(O66=0,0,P66/O66)</f>
        <v>2999.6023131672596</v>
      </c>
      <c r="AD66">
        <f>IF(SUBTOTAL(103,tablo1[[#This Row],[MachineID]]), tablo1[[#This Row],[ConditionMonitoringScore]], "")</f>
        <v>463</v>
      </c>
      <c r="AE66">
        <f>IF(SUBTOTAL(103,tablo1[[#This Row],[MachineID]]), tablo1[[#This Row],[TimeToFailure]], "")</f>
        <v>728</v>
      </c>
      <c r="AH66">
        <f t="shared" ref="AH66:AH129" si="5">(AA66-MIN($AA$2:$AA$1001))/(MAX($AA$2:$AA$1001)-MIN($AA$2:$AA$1001))*100</f>
        <v>52.750809061488667</v>
      </c>
      <c r="AI66" t="str">
        <f>IF(OR(tablo1[[#This Row],[visibletimetofailure]]&lt;5000,tablo1[[#This Row],[visibleconditionscore]]&lt;300),"YES","NO")</f>
        <v>YES</v>
      </c>
    </row>
    <row r="67" spans="1:35" x14ac:dyDescent="0.25">
      <c r="A67" t="s">
        <v>118</v>
      </c>
      <c r="B67" t="s">
        <v>54</v>
      </c>
      <c r="C67" t="s">
        <v>58</v>
      </c>
      <c r="D67" s="1">
        <v>41697</v>
      </c>
      <c r="E67">
        <v>10</v>
      </c>
      <c r="F67">
        <v>36140</v>
      </c>
      <c r="G67" s="1">
        <v>45195</v>
      </c>
      <c r="H67" t="s">
        <v>52</v>
      </c>
      <c r="I67">
        <v>120</v>
      </c>
      <c r="J67">
        <v>152</v>
      </c>
      <c r="K67">
        <v>9</v>
      </c>
      <c r="L67">
        <v>1221</v>
      </c>
      <c r="M67">
        <v>40066</v>
      </c>
      <c r="N67">
        <v>265</v>
      </c>
      <c r="O67">
        <v>2382</v>
      </c>
      <c r="P67">
        <v>2382297</v>
      </c>
      <c r="Q67">
        <v>2255996</v>
      </c>
      <c r="R67">
        <v>652232</v>
      </c>
      <c r="S67">
        <v>5290525</v>
      </c>
      <c r="T67">
        <v>3096</v>
      </c>
      <c r="U67">
        <v>8</v>
      </c>
      <c r="V67" s="24">
        <f t="shared" si="3"/>
        <v>2.4869997739091116E-2</v>
      </c>
      <c r="W67">
        <v>660</v>
      </c>
      <c r="X67">
        <v>528</v>
      </c>
      <c r="Y67" t="s">
        <v>49</v>
      </c>
      <c r="Z67">
        <v>403</v>
      </c>
      <c r="AA67">
        <v>202</v>
      </c>
      <c r="AB67">
        <v>2</v>
      </c>
      <c r="AC67">
        <f t="shared" si="4"/>
        <v>1000.124685138539</v>
      </c>
      <c r="AD67">
        <f>IF(SUBTOTAL(103,tablo1[[#This Row],[MachineID]]), tablo1[[#This Row],[ConditionMonitoringScore]], "")</f>
        <v>403</v>
      </c>
      <c r="AE67">
        <f>IF(SUBTOTAL(103,tablo1[[#This Row],[MachineID]]), tablo1[[#This Row],[TimeToFailure]], "")</f>
        <v>1221</v>
      </c>
      <c r="AH67">
        <f t="shared" si="5"/>
        <v>60.841423948220061</v>
      </c>
      <c r="AI67" t="str">
        <f>IF(OR(tablo1[[#This Row],[visibletimetofailure]]&lt;5000,tablo1[[#This Row],[visibleconditionscore]]&lt;300),"YES","NO")</f>
        <v>YES</v>
      </c>
    </row>
    <row r="68" spans="1:35" x14ac:dyDescent="0.25">
      <c r="A68" t="s">
        <v>119</v>
      </c>
      <c r="B68" t="s">
        <v>38</v>
      </c>
      <c r="C68" t="s">
        <v>58</v>
      </c>
      <c r="D68" s="1">
        <v>40602</v>
      </c>
      <c r="E68">
        <v>13</v>
      </c>
      <c r="F68">
        <v>48373</v>
      </c>
      <c r="G68" s="1">
        <v>45239</v>
      </c>
      <c r="H68" t="s">
        <v>34</v>
      </c>
      <c r="I68">
        <v>89</v>
      </c>
      <c r="J68">
        <v>108</v>
      </c>
      <c r="K68">
        <v>52</v>
      </c>
      <c r="L68">
        <v>350</v>
      </c>
      <c r="M68">
        <v>9456</v>
      </c>
      <c r="N68">
        <v>277</v>
      </c>
      <c r="O68">
        <v>14427</v>
      </c>
      <c r="P68">
        <v>43279761</v>
      </c>
      <c r="Q68">
        <v>560132</v>
      </c>
      <c r="R68">
        <v>110537</v>
      </c>
      <c r="S68">
        <v>4395043</v>
      </c>
      <c r="T68">
        <v>54821</v>
      </c>
      <c r="U68">
        <v>2</v>
      </c>
      <c r="V68" s="24">
        <f t="shared" si="3"/>
        <v>2.6339588514582863E-2</v>
      </c>
      <c r="W68">
        <v>699</v>
      </c>
      <c r="X68">
        <v>140</v>
      </c>
      <c r="Y68" t="s">
        <v>35</v>
      </c>
      <c r="Z68">
        <v>339</v>
      </c>
      <c r="AA68">
        <v>205</v>
      </c>
      <c r="AB68">
        <v>3</v>
      </c>
      <c r="AC68">
        <f t="shared" si="4"/>
        <v>2999.9141193595342</v>
      </c>
      <c r="AD68">
        <f>IF(SUBTOTAL(103,tablo1[[#This Row],[MachineID]]), tablo1[[#This Row],[ConditionMonitoringScore]], "")</f>
        <v>339</v>
      </c>
      <c r="AE68">
        <f>IF(SUBTOTAL(103,tablo1[[#This Row],[MachineID]]), tablo1[[#This Row],[TimeToFailure]], "")</f>
        <v>350</v>
      </c>
      <c r="AH68">
        <f t="shared" si="5"/>
        <v>61.812297734627833</v>
      </c>
      <c r="AI68" t="str">
        <f>IF(OR(tablo1[[#This Row],[visibletimetofailure]]&lt;5000,tablo1[[#This Row],[visibleconditionscore]]&lt;300),"YES","NO")</f>
        <v>YES</v>
      </c>
    </row>
    <row r="69" spans="1:35" x14ac:dyDescent="0.25">
      <c r="A69" t="s">
        <v>120</v>
      </c>
      <c r="B69" t="s">
        <v>38</v>
      </c>
      <c r="C69" t="s">
        <v>39</v>
      </c>
      <c r="D69" s="1">
        <v>39507</v>
      </c>
      <c r="E69">
        <v>16</v>
      </c>
      <c r="F69">
        <v>71408</v>
      </c>
      <c r="G69" s="1">
        <v>45189</v>
      </c>
      <c r="H69" t="s">
        <v>48</v>
      </c>
      <c r="I69">
        <v>99</v>
      </c>
      <c r="J69">
        <v>158</v>
      </c>
      <c r="K69">
        <v>26</v>
      </c>
      <c r="L69">
        <v>2150</v>
      </c>
      <c r="M69">
        <v>26833</v>
      </c>
      <c r="N69">
        <v>203</v>
      </c>
      <c r="O69">
        <v>5273</v>
      </c>
      <c r="P69">
        <v>5273018</v>
      </c>
      <c r="Q69">
        <v>2001488</v>
      </c>
      <c r="R69">
        <v>433675</v>
      </c>
      <c r="S69">
        <v>770818</v>
      </c>
      <c r="T69">
        <v>5273</v>
      </c>
      <c r="U69">
        <v>8</v>
      </c>
      <c r="V69" s="24">
        <f t="shared" si="3"/>
        <v>3.5684678574120131E-2</v>
      </c>
      <c r="W69">
        <v>947</v>
      </c>
      <c r="X69">
        <v>757</v>
      </c>
      <c r="Y69" t="s">
        <v>49</v>
      </c>
      <c r="Z69">
        <v>85</v>
      </c>
      <c r="AA69">
        <v>287</v>
      </c>
      <c r="AB69">
        <v>2</v>
      </c>
      <c r="AC69">
        <f t="shared" si="4"/>
        <v>1000.003413616537</v>
      </c>
      <c r="AD69">
        <f>IF(SUBTOTAL(103,tablo1[[#This Row],[MachineID]]), tablo1[[#This Row],[ConditionMonitoringScore]], "")</f>
        <v>85</v>
      </c>
      <c r="AE69">
        <f>IF(SUBTOTAL(103,tablo1[[#This Row],[MachineID]]), tablo1[[#This Row],[TimeToFailure]], "")</f>
        <v>2150</v>
      </c>
      <c r="AH69">
        <f t="shared" si="5"/>
        <v>88.349514563106794</v>
      </c>
      <c r="AI69" t="str">
        <f>IF(OR(tablo1[[#This Row],[visibletimetofailure]]&lt;5000,tablo1[[#This Row],[visibleconditionscore]]&lt;300),"YES","NO")</f>
        <v>YES</v>
      </c>
    </row>
    <row r="70" spans="1:35" x14ac:dyDescent="0.25">
      <c r="A70" t="s">
        <v>121</v>
      </c>
      <c r="B70" t="s">
        <v>38</v>
      </c>
      <c r="C70" t="s">
        <v>58</v>
      </c>
      <c r="D70" s="1">
        <v>39872</v>
      </c>
      <c r="E70">
        <v>15</v>
      </c>
      <c r="F70">
        <v>53760</v>
      </c>
      <c r="G70" s="1">
        <v>45151</v>
      </c>
      <c r="H70" t="s">
        <v>52</v>
      </c>
      <c r="I70">
        <v>177</v>
      </c>
      <c r="J70">
        <v>196</v>
      </c>
      <c r="K70">
        <v>54</v>
      </c>
      <c r="L70">
        <v>401</v>
      </c>
      <c r="M70">
        <v>10318</v>
      </c>
      <c r="N70">
        <v>227</v>
      </c>
      <c r="O70">
        <v>12267</v>
      </c>
      <c r="P70">
        <v>12267486</v>
      </c>
      <c r="Q70">
        <v>483878</v>
      </c>
      <c r="R70">
        <v>180316</v>
      </c>
      <c r="S70">
        <v>1293168</v>
      </c>
      <c r="T70">
        <v>46616</v>
      </c>
      <c r="U70">
        <v>2</v>
      </c>
      <c r="V70" s="24">
        <f t="shared" si="3"/>
        <v>3.5081769538020953E-2</v>
      </c>
      <c r="W70">
        <v>931</v>
      </c>
      <c r="X70">
        <v>186</v>
      </c>
      <c r="Y70" t="s">
        <v>49</v>
      </c>
      <c r="Z70">
        <v>150</v>
      </c>
      <c r="AA70">
        <v>279</v>
      </c>
      <c r="AB70">
        <v>1</v>
      </c>
      <c r="AC70">
        <f t="shared" si="4"/>
        <v>1000.039618488628</v>
      </c>
      <c r="AD70">
        <f>IF(SUBTOTAL(103,tablo1[[#This Row],[MachineID]]), tablo1[[#This Row],[ConditionMonitoringScore]], "")</f>
        <v>150</v>
      </c>
      <c r="AE70">
        <f>IF(SUBTOTAL(103,tablo1[[#This Row],[MachineID]]), tablo1[[#This Row],[TimeToFailure]], "")</f>
        <v>401</v>
      </c>
      <c r="AH70">
        <f t="shared" si="5"/>
        <v>85.760517799352755</v>
      </c>
      <c r="AI70" t="str">
        <f>IF(OR(tablo1[[#This Row],[visibletimetofailure]]&lt;5000,tablo1[[#This Row],[visibleconditionscore]]&lt;300),"YES","NO")</f>
        <v>YES</v>
      </c>
    </row>
    <row r="71" spans="1:35" x14ac:dyDescent="0.25">
      <c r="A71" t="s">
        <v>122</v>
      </c>
      <c r="B71" t="s">
        <v>38</v>
      </c>
      <c r="C71" t="s">
        <v>45</v>
      </c>
      <c r="D71" s="1">
        <v>40602</v>
      </c>
      <c r="E71">
        <v>13</v>
      </c>
      <c r="F71">
        <v>57057</v>
      </c>
      <c r="G71" s="1">
        <v>45178</v>
      </c>
      <c r="H71" t="s">
        <v>48</v>
      </c>
      <c r="I71">
        <v>146</v>
      </c>
      <c r="J71">
        <v>169</v>
      </c>
      <c r="K71">
        <v>22</v>
      </c>
      <c r="L71">
        <v>2011</v>
      </c>
      <c r="M71">
        <v>28274</v>
      </c>
      <c r="N71">
        <v>162</v>
      </c>
      <c r="O71">
        <v>3565</v>
      </c>
      <c r="P71">
        <v>3564606</v>
      </c>
      <c r="Q71">
        <v>1294012</v>
      </c>
      <c r="R71">
        <v>512516</v>
      </c>
      <c r="S71">
        <v>5371134</v>
      </c>
      <c r="T71">
        <v>15684</v>
      </c>
      <c r="U71">
        <v>5</v>
      </c>
      <c r="V71" s="24">
        <f t="shared" si="3"/>
        <v>3.1125178988620092E-2</v>
      </c>
      <c r="W71">
        <v>826</v>
      </c>
      <c r="X71">
        <v>413</v>
      </c>
      <c r="Y71" t="s">
        <v>49</v>
      </c>
      <c r="Z71">
        <v>231</v>
      </c>
      <c r="AA71">
        <v>249</v>
      </c>
      <c r="AB71">
        <v>1</v>
      </c>
      <c r="AC71">
        <f t="shared" si="4"/>
        <v>999.88948106591863</v>
      </c>
      <c r="AD71">
        <f>IF(SUBTOTAL(103,tablo1[[#This Row],[MachineID]]), tablo1[[#This Row],[ConditionMonitoringScore]], "")</f>
        <v>231</v>
      </c>
      <c r="AE71">
        <f>IF(SUBTOTAL(103,tablo1[[#This Row],[MachineID]]), tablo1[[#This Row],[TimeToFailure]], "")</f>
        <v>2011</v>
      </c>
      <c r="AH71">
        <f t="shared" si="5"/>
        <v>76.051779935275079</v>
      </c>
      <c r="AI71" t="str">
        <f>IF(OR(tablo1[[#This Row],[visibletimetofailure]]&lt;5000,tablo1[[#This Row],[visibleconditionscore]]&lt;300),"YES","NO")</f>
        <v>YES</v>
      </c>
    </row>
    <row r="72" spans="1:35" x14ac:dyDescent="0.25">
      <c r="A72" t="s">
        <v>123</v>
      </c>
      <c r="B72" t="s">
        <v>42</v>
      </c>
      <c r="C72" t="s">
        <v>58</v>
      </c>
      <c r="D72" s="1">
        <v>39142</v>
      </c>
      <c r="E72">
        <v>17</v>
      </c>
      <c r="F72">
        <v>54655</v>
      </c>
      <c r="G72" s="1">
        <v>45334</v>
      </c>
      <c r="H72" t="s">
        <v>48</v>
      </c>
      <c r="I72">
        <v>17</v>
      </c>
      <c r="J72">
        <v>13</v>
      </c>
      <c r="K72">
        <v>41</v>
      </c>
      <c r="L72">
        <v>1051</v>
      </c>
      <c r="M72">
        <v>13141</v>
      </c>
      <c r="N72">
        <v>163</v>
      </c>
      <c r="O72">
        <v>6701</v>
      </c>
      <c r="P72">
        <v>33503562</v>
      </c>
      <c r="Q72">
        <v>2738981</v>
      </c>
      <c r="R72">
        <v>1178564</v>
      </c>
      <c r="S72">
        <v>37421108</v>
      </c>
      <c r="T72">
        <v>32833</v>
      </c>
      <c r="U72">
        <v>9</v>
      </c>
      <c r="V72" s="24">
        <f t="shared" si="3"/>
        <v>1.9556861858467105E-2</v>
      </c>
      <c r="W72">
        <v>519</v>
      </c>
      <c r="X72">
        <v>467</v>
      </c>
      <c r="Y72" t="s">
        <v>62</v>
      </c>
      <c r="Z72">
        <v>582</v>
      </c>
      <c r="AA72">
        <v>154</v>
      </c>
      <c r="AB72">
        <v>3</v>
      </c>
      <c r="AC72">
        <f t="shared" si="4"/>
        <v>4999.7854051634085</v>
      </c>
      <c r="AD72">
        <f>IF(SUBTOTAL(103,tablo1[[#This Row],[MachineID]]), tablo1[[#This Row],[ConditionMonitoringScore]], "")</f>
        <v>582</v>
      </c>
      <c r="AE72">
        <f>IF(SUBTOTAL(103,tablo1[[#This Row],[MachineID]]), tablo1[[#This Row],[TimeToFailure]], "")</f>
        <v>1051</v>
      </c>
      <c r="AH72">
        <f t="shared" si="5"/>
        <v>45.307443365695796</v>
      </c>
      <c r="AI72" t="str">
        <f>IF(OR(tablo1[[#This Row],[visibletimetofailure]]&lt;5000,tablo1[[#This Row],[visibleconditionscore]]&lt;300),"YES","NO")</f>
        <v>YES</v>
      </c>
    </row>
    <row r="73" spans="1:35" x14ac:dyDescent="0.25">
      <c r="A73" t="s">
        <v>124</v>
      </c>
      <c r="B73" t="s">
        <v>47</v>
      </c>
      <c r="C73" t="s">
        <v>33</v>
      </c>
      <c r="D73" s="1">
        <v>41332</v>
      </c>
      <c r="E73">
        <v>11</v>
      </c>
      <c r="F73">
        <v>43494</v>
      </c>
      <c r="G73" s="1">
        <v>45309</v>
      </c>
      <c r="H73" t="s">
        <v>52</v>
      </c>
      <c r="I73">
        <v>168</v>
      </c>
      <c r="J73">
        <v>38</v>
      </c>
      <c r="K73">
        <v>9</v>
      </c>
      <c r="L73">
        <v>6166</v>
      </c>
      <c r="M73">
        <v>52535</v>
      </c>
      <c r="N73">
        <v>93</v>
      </c>
      <c r="O73">
        <v>835</v>
      </c>
      <c r="P73">
        <v>835472</v>
      </c>
      <c r="Q73">
        <v>693974</v>
      </c>
      <c r="R73">
        <v>490293</v>
      </c>
      <c r="S73">
        <v>2019738</v>
      </c>
      <c r="T73">
        <v>3174</v>
      </c>
      <c r="U73">
        <v>5</v>
      </c>
      <c r="V73" s="24">
        <f t="shared" si="3"/>
        <v>1.5750998568091038E-2</v>
      </c>
      <c r="W73">
        <v>418</v>
      </c>
      <c r="X73">
        <v>209</v>
      </c>
      <c r="Y73" t="s">
        <v>49</v>
      </c>
      <c r="Z73">
        <v>641</v>
      </c>
      <c r="AA73">
        <v>134</v>
      </c>
      <c r="AB73">
        <v>5</v>
      </c>
      <c r="AC73">
        <f t="shared" si="4"/>
        <v>1000.5652694610778</v>
      </c>
      <c r="AD73">
        <f>IF(SUBTOTAL(103,tablo1[[#This Row],[MachineID]]), tablo1[[#This Row],[ConditionMonitoringScore]], "")</f>
        <v>641</v>
      </c>
      <c r="AE73">
        <f>IF(SUBTOTAL(103,tablo1[[#This Row],[MachineID]]), tablo1[[#This Row],[TimeToFailure]], "")</f>
        <v>6166</v>
      </c>
      <c r="AH73">
        <f t="shared" si="5"/>
        <v>38.834951456310677</v>
      </c>
      <c r="AI73" t="str">
        <f>IF(OR(tablo1[[#This Row],[visibletimetofailure]]&lt;5000,tablo1[[#This Row],[visibleconditionscore]]&lt;300),"YES","NO")</f>
        <v>NO</v>
      </c>
    </row>
    <row r="74" spans="1:35" x14ac:dyDescent="0.25">
      <c r="A74" t="s">
        <v>125</v>
      </c>
      <c r="B74" t="s">
        <v>54</v>
      </c>
      <c r="C74" t="s">
        <v>58</v>
      </c>
      <c r="D74" s="1">
        <v>44252</v>
      </c>
      <c r="E74">
        <v>3</v>
      </c>
      <c r="F74">
        <v>13773</v>
      </c>
      <c r="G74" s="1">
        <v>45256</v>
      </c>
      <c r="H74" t="s">
        <v>48</v>
      </c>
      <c r="I74">
        <v>84</v>
      </c>
      <c r="J74">
        <v>91</v>
      </c>
      <c r="K74">
        <v>2</v>
      </c>
      <c r="L74">
        <v>7905</v>
      </c>
      <c r="M74">
        <v>62013</v>
      </c>
      <c r="N74">
        <v>108</v>
      </c>
      <c r="O74">
        <v>217</v>
      </c>
      <c r="P74">
        <v>650892</v>
      </c>
      <c r="Q74">
        <v>1580311</v>
      </c>
      <c r="R74">
        <v>1127445</v>
      </c>
      <c r="S74">
        <v>3358648</v>
      </c>
      <c r="T74">
        <v>347</v>
      </c>
      <c r="U74">
        <v>9</v>
      </c>
      <c r="V74" s="24">
        <f t="shared" si="3"/>
        <v>1.0626271761248021E-2</v>
      </c>
      <c r="W74">
        <v>282</v>
      </c>
      <c r="X74">
        <v>254</v>
      </c>
      <c r="Y74" t="s">
        <v>35</v>
      </c>
      <c r="Z74">
        <v>757</v>
      </c>
      <c r="AA74">
        <v>95</v>
      </c>
      <c r="AB74">
        <v>5</v>
      </c>
      <c r="AC74">
        <f t="shared" si="4"/>
        <v>2999.5023041474656</v>
      </c>
      <c r="AD74">
        <f>IF(SUBTOTAL(103,tablo1[[#This Row],[MachineID]]), tablo1[[#This Row],[ConditionMonitoringScore]], "")</f>
        <v>757</v>
      </c>
      <c r="AE74">
        <f>IF(SUBTOTAL(103,tablo1[[#This Row],[MachineID]]), tablo1[[#This Row],[TimeToFailure]], "")</f>
        <v>7905</v>
      </c>
      <c r="AH74">
        <f t="shared" si="5"/>
        <v>26.21359223300971</v>
      </c>
      <c r="AI74" t="str">
        <f>IF(OR(tablo1[[#This Row],[visibletimetofailure]]&lt;5000,tablo1[[#This Row],[visibleconditionscore]]&lt;300),"YES","NO")</f>
        <v>NO</v>
      </c>
    </row>
    <row r="75" spans="1:35" x14ac:dyDescent="0.25">
      <c r="A75" t="s">
        <v>126</v>
      </c>
      <c r="B75" t="s">
        <v>38</v>
      </c>
      <c r="C75" t="s">
        <v>45</v>
      </c>
      <c r="D75" s="1">
        <v>40602</v>
      </c>
      <c r="E75">
        <v>13</v>
      </c>
      <c r="F75">
        <v>49725</v>
      </c>
      <c r="G75" s="1">
        <v>45324</v>
      </c>
      <c r="H75" t="s">
        <v>34</v>
      </c>
      <c r="I75">
        <v>75</v>
      </c>
      <c r="J75">
        <v>23</v>
      </c>
      <c r="K75">
        <v>16</v>
      </c>
      <c r="L75">
        <v>4902</v>
      </c>
      <c r="M75">
        <v>33286</v>
      </c>
      <c r="N75">
        <v>120</v>
      </c>
      <c r="O75">
        <v>1926</v>
      </c>
      <c r="P75">
        <v>5777625</v>
      </c>
      <c r="Q75">
        <v>725799</v>
      </c>
      <c r="R75">
        <v>202554</v>
      </c>
      <c r="S75">
        <v>6705977</v>
      </c>
      <c r="T75">
        <v>7896</v>
      </c>
      <c r="U75">
        <v>4</v>
      </c>
      <c r="V75" s="24">
        <f t="shared" si="3"/>
        <v>1.8464089230537342E-2</v>
      </c>
      <c r="W75">
        <v>490</v>
      </c>
      <c r="X75">
        <v>196</v>
      </c>
      <c r="Y75" t="s">
        <v>35</v>
      </c>
      <c r="Z75">
        <v>546</v>
      </c>
      <c r="AA75">
        <v>162</v>
      </c>
      <c r="AB75">
        <v>2</v>
      </c>
      <c r="AC75">
        <f t="shared" si="4"/>
        <v>2999.8052959501556</v>
      </c>
      <c r="AD75">
        <f>IF(SUBTOTAL(103,tablo1[[#This Row],[MachineID]]), tablo1[[#This Row],[ConditionMonitoringScore]], "")</f>
        <v>546</v>
      </c>
      <c r="AE75">
        <f>IF(SUBTOTAL(103,tablo1[[#This Row],[MachineID]]), tablo1[[#This Row],[TimeToFailure]], "")</f>
        <v>4902</v>
      </c>
      <c r="AH75">
        <f t="shared" si="5"/>
        <v>47.896440129449836</v>
      </c>
      <c r="AI75" t="str">
        <f>IF(OR(tablo1[[#This Row],[visibletimetofailure]]&lt;5000,tablo1[[#This Row],[visibleconditionscore]]&lt;300),"YES","NO")</f>
        <v>YES</v>
      </c>
    </row>
    <row r="76" spans="1:35" x14ac:dyDescent="0.25">
      <c r="A76" t="s">
        <v>127</v>
      </c>
      <c r="B76" t="s">
        <v>38</v>
      </c>
      <c r="C76" t="s">
        <v>58</v>
      </c>
      <c r="D76" s="1">
        <v>39142</v>
      </c>
      <c r="E76">
        <v>17</v>
      </c>
      <c r="F76">
        <v>72352</v>
      </c>
      <c r="G76" s="1">
        <v>45249</v>
      </c>
      <c r="H76" t="s">
        <v>48</v>
      </c>
      <c r="I76">
        <v>75</v>
      </c>
      <c r="J76">
        <v>98</v>
      </c>
      <c r="K76">
        <v>28</v>
      </c>
      <c r="L76">
        <v>1356</v>
      </c>
      <c r="M76">
        <v>26402</v>
      </c>
      <c r="N76">
        <v>317</v>
      </c>
      <c r="O76">
        <v>8872</v>
      </c>
      <c r="P76">
        <v>26616092</v>
      </c>
      <c r="Q76">
        <v>1859567</v>
      </c>
      <c r="R76">
        <v>635427</v>
      </c>
      <c r="S76">
        <v>29111087</v>
      </c>
      <c r="T76">
        <v>11533</v>
      </c>
      <c r="U76">
        <v>5</v>
      </c>
      <c r="V76" s="24">
        <f t="shared" si="3"/>
        <v>2.9617906398372147E-2</v>
      </c>
      <c r="W76">
        <v>786</v>
      </c>
      <c r="X76">
        <v>393</v>
      </c>
      <c r="Y76" t="s">
        <v>35</v>
      </c>
      <c r="Z76">
        <v>279</v>
      </c>
      <c r="AA76">
        <v>241</v>
      </c>
      <c r="AB76">
        <v>5</v>
      </c>
      <c r="AC76">
        <f t="shared" si="4"/>
        <v>3000.0103697024347</v>
      </c>
      <c r="AD76">
        <f>IF(SUBTOTAL(103,tablo1[[#This Row],[MachineID]]), tablo1[[#This Row],[ConditionMonitoringScore]], "")</f>
        <v>279</v>
      </c>
      <c r="AE76">
        <f>IF(SUBTOTAL(103,tablo1[[#This Row],[MachineID]]), tablo1[[#This Row],[TimeToFailure]], "")</f>
        <v>1356</v>
      </c>
      <c r="AH76">
        <f t="shared" si="5"/>
        <v>73.462783171521039</v>
      </c>
      <c r="AI76" t="str">
        <f>IF(OR(tablo1[[#This Row],[visibletimetofailure]]&lt;5000,tablo1[[#This Row],[visibleconditionscore]]&lt;300),"YES","NO")</f>
        <v>YES</v>
      </c>
    </row>
    <row r="77" spans="1:35" x14ac:dyDescent="0.25">
      <c r="A77" t="s">
        <v>128</v>
      </c>
      <c r="B77" t="s">
        <v>54</v>
      </c>
      <c r="C77" t="s">
        <v>39</v>
      </c>
      <c r="D77" s="1">
        <v>39142</v>
      </c>
      <c r="E77">
        <v>17</v>
      </c>
      <c r="F77">
        <v>59891</v>
      </c>
      <c r="G77" s="1">
        <v>45229</v>
      </c>
      <c r="H77" t="s">
        <v>48</v>
      </c>
      <c r="I77">
        <v>99</v>
      </c>
      <c r="J77">
        <v>118</v>
      </c>
      <c r="K77">
        <v>120</v>
      </c>
      <c r="L77">
        <v>219</v>
      </c>
      <c r="M77">
        <v>5000</v>
      </c>
      <c r="N77">
        <v>115</v>
      </c>
      <c r="O77">
        <v>13808</v>
      </c>
      <c r="P77">
        <v>1380759</v>
      </c>
      <c r="Q77">
        <v>37915</v>
      </c>
      <c r="R77">
        <v>218879</v>
      </c>
      <c r="S77">
        <v>14405619</v>
      </c>
      <c r="T77">
        <v>28995</v>
      </c>
      <c r="U77">
        <v>2</v>
      </c>
      <c r="V77" s="24">
        <f t="shared" si="3"/>
        <v>3.0672997211545708E-2</v>
      </c>
      <c r="W77">
        <v>814</v>
      </c>
      <c r="X77">
        <v>163</v>
      </c>
      <c r="Y77" t="s">
        <v>49</v>
      </c>
      <c r="Z77">
        <v>265</v>
      </c>
      <c r="AA77">
        <v>237</v>
      </c>
      <c r="AB77">
        <v>5</v>
      </c>
      <c r="AC77">
        <f t="shared" si="4"/>
        <v>99.997030706836611</v>
      </c>
      <c r="AD77">
        <f>IF(SUBTOTAL(103,tablo1[[#This Row],[MachineID]]), tablo1[[#This Row],[ConditionMonitoringScore]], "")</f>
        <v>265</v>
      </c>
      <c r="AE77">
        <f>IF(SUBTOTAL(103,tablo1[[#This Row],[MachineID]]), tablo1[[#This Row],[TimeToFailure]], "")</f>
        <v>219</v>
      </c>
      <c r="AH77">
        <f t="shared" si="5"/>
        <v>72.168284789644005</v>
      </c>
      <c r="AI77" t="str">
        <f>IF(OR(tablo1[[#This Row],[visibletimetofailure]]&lt;5000,tablo1[[#This Row],[visibleconditionscore]]&lt;300),"YES","NO")</f>
        <v>YES</v>
      </c>
    </row>
    <row r="78" spans="1:35" x14ac:dyDescent="0.25">
      <c r="A78" t="s">
        <v>129</v>
      </c>
      <c r="B78" t="s">
        <v>38</v>
      </c>
      <c r="C78" t="s">
        <v>45</v>
      </c>
      <c r="D78" s="1">
        <v>44982</v>
      </c>
      <c r="E78">
        <v>1</v>
      </c>
      <c r="F78">
        <v>4669</v>
      </c>
      <c r="G78" s="1">
        <v>45289</v>
      </c>
      <c r="H78" t="s">
        <v>52</v>
      </c>
      <c r="I78">
        <v>76</v>
      </c>
      <c r="J78">
        <v>58</v>
      </c>
      <c r="K78">
        <v>0</v>
      </c>
      <c r="L78">
        <v>15110</v>
      </c>
      <c r="M78">
        <v>78444</v>
      </c>
      <c r="N78">
        <v>124</v>
      </c>
      <c r="O78">
        <v>0</v>
      </c>
      <c r="P78">
        <v>0</v>
      </c>
      <c r="Q78">
        <v>1062236</v>
      </c>
      <c r="R78">
        <v>407667</v>
      </c>
      <c r="S78">
        <v>1469902</v>
      </c>
      <c r="T78">
        <v>0</v>
      </c>
      <c r="U78">
        <v>7</v>
      </c>
      <c r="V78" s="24">
        <f t="shared" si="3"/>
        <v>7.9885447283141158E-3</v>
      </c>
      <c r="W78">
        <v>212</v>
      </c>
      <c r="X78">
        <v>148</v>
      </c>
      <c r="Y78" t="s">
        <v>35</v>
      </c>
      <c r="Z78">
        <v>769</v>
      </c>
      <c r="AA78">
        <v>92</v>
      </c>
      <c r="AB78">
        <v>5</v>
      </c>
      <c r="AC78">
        <f t="shared" si="4"/>
        <v>0</v>
      </c>
      <c r="AD78">
        <f>IF(SUBTOTAL(103,tablo1[[#This Row],[MachineID]]), tablo1[[#This Row],[ConditionMonitoringScore]], "")</f>
        <v>769</v>
      </c>
      <c r="AE78">
        <f>IF(SUBTOTAL(103,tablo1[[#This Row],[MachineID]]), tablo1[[#This Row],[TimeToFailure]], "")</f>
        <v>15110</v>
      </c>
      <c r="AH78">
        <f t="shared" si="5"/>
        <v>25.242718446601941</v>
      </c>
      <c r="AI78" t="str">
        <f>IF(OR(tablo1[[#This Row],[visibletimetofailure]]&lt;5000,tablo1[[#This Row],[visibleconditionscore]]&lt;300),"YES","NO")</f>
        <v>NO</v>
      </c>
    </row>
    <row r="79" spans="1:35" x14ac:dyDescent="0.25">
      <c r="A79" t="s">
        <v>130</v>
      </c>
      <c r="B79" t="s">
        <v>32</v>
      </c>
      <c r="C79" t="s">
        <v>58</v>
      </c>
      <c r="D79" s="1">
        <v>41332</v>
      </c>
      <c r="E79">
        <v>11</v>
      </c>
      <c r="F79">
        <v>50182</v>
      </c>
      <c r="G79" s="1">
        <v>45291</v>
      </c>
      <c r="H79" t="s">
        <v>48</v>
      </c>
      <c r="I79">
        <v>44</v>
      </c>
      <c r="J79">
        <v>56</v>
      </c>
      <c r="K79">
        <v>11</v>
      </c>
      <c r="L79">
        <v>10281</v>
      </c>
      <c r="M79">
        <v>53176</v>
      </c>
      <c r="N79">
        <v>215</v>
      </c>
      <c r="O79">
        <v>2370</v>
      </c>
      <c r="P79">
        <v>11851164</v>
      </c>
      <c r="Q79">
        <v>2564994</v>
      </c>
      <c r="R79">
        <v>54560</v>
      </c>
      <c r="S79">
        <v>14961758</v>
      </c>
      <c r="T79">
        <v>11140</v>
      </c>
      <c r="U79">
        <v>6</v>
      </c>
      <c r="V79" s="24">
        <f t="shared" si="3"/>
        <v>1.8765543748586931E-2</v>
      </c>
      <c r="W79">
        <v>498</v>
      </c>
      <c r="X79">
        <v>299</v>
      </c>
      <c r="Y79" t="s">
        <v>62</v>
      </c>
      <c r="Z79">
        <v>538</v>
      </c>
      <c r="AA79">
        <v>151</v>
      </c>
      <c r="AB79">
        <v>3</v>
      </c>
      <c r="AC79">
        <f t="shared" si="4"/>
        <v>5000.4911392405065</v>
      </c>
      <c r="AD79">
        <f>IF(SUBTOTAL(103,tablo1[[#This Row],[MachineID]]), tablo1[[#This Row],[ConditionMonitoringScore]], "")</f>
        <v>538</v>
      </c>
      <c r="AE79">
        <f>IF(SUBTOTAL(103,tablo1[[#This Row],[MachineID]]), tablo1[[#This Row],[TimeToFailure]], "")</f>
        <v>10281</v>
      </c>
      <c r="AH79">
        <f t="shared" si="5"/>
        <v>44.336569579288025</v>
      </c>
      <c r="AI79" t="str">
        <f>IF(OR(tablo1[[#This Row],[visibletimetofailure]]&lt;5000,tablo1[[#This Row],[visibleconditionscore]]&lt;300),"YES","NO")</f>
        <v>NO</v>
      </c>
    </row>
    <row r="80" spans="1:35" x14ac:dyDescent="0.25">
      <c r="A80" t="s">
        <v>131</v>
      </c>
      <c r="B80" t="s">
        <v>42</v>
      </c>
      <c r="C80" t="s">
        <v>33</v>
      </c>
      <c r="D80" s="1">
        <v>44252</v>
      </c>
      <c r="E80">
        <v>3</v>
      </c>
      <c r="F80">
        <v>14565</v>
      </c>
      <c r="G80" s="1">
        <v>45335</v>
      </c>
      <c r="H80" t="s">
        <v>34</v>
      </c>
      <c r="I80">
        <v>38</v>
      </c>
      <c r="J80">
        <v>12</v>
      </c>
      <c r="K80">
        <v>3</v>
      </c>
      <c r="L80">
        <v>6563</v>
      </c>
      <c r="M80">
        <v>55791</v>
      </c>
      <c r="N80">
        <v>226</v>
      </c>
      <c r="O80">
        <v>678</v>
      </c>
      <c r="P80">
        <v>3391456</v>
      </c>
      <c r="Q80">
        <v>1990812</v>
      </c>
      <c r="R80">
        <v>56311</v>
      </c>
      <c r="S80">
        <v>5945379</v>
      </c>
      <c r="T80">
        <v>2238</v>
      </c>
      <c r="U80">
        <v>5</v>
      </c>
      <c r="V80" s="24">
        <f t="shared" si="3"/>
        <v>4.8232722887934284E-3</v>
      </c>
      <c r="W80">
        <v>128</v>
      </c>
      <c r="X80">
        <v>64</v>
      </c>
      <c r="Y80" t="s">
        <v>62</v>
      </c>
      <c r="Z80">
        <v>882</v>
      </c>
      <c r="AA80">
        <v>62</v>
      </c>
      <c r="AB80">
        <v>3</v>
      </c>
      <c r="AC80">
        <f t="shared" si="4"/>
        <v>5002.1474926253686</v>
      </c>
      <c r="AD80">
        <f>IF(SUBTOTAL(103,tablo1[[#This Row],[MachineID]]), tablo1[[#This Row],[ConditionMonitoringScore]], "")</f>
        <v>882</v>
      </c>
      <c r="AE80">
        <f>IF(SUBTOTAL(103,tablo1[[#This Row],[MachineID]]), tablo1[[#This Row],[TimeToFailure]], "")</f>
        <v>6563</v>
      </c>
      <c r="AH80">
        <f t="shared" si="5"/>
        <v>15.53398058252427</v>
      </c>
      <c r="AI80" t="str">
        <f>IF(OR(tablo1[[#This Row],[visibletimetofailure]]&lt;5000,tablo1[[#This Row],[visibleconditionscore]]&lt;300),"YES","NO")</f>
        <v>NO</v>
      </c>
    </row>
    <row r="81" spans="1:35" x14ac:dyDescent="0.25">
      <c r="A81" t="s">
        <v>132</v>
      </c>
      <c r="B81" t="s">
        <v>32</v>
      </c>
      <c r="C81" t="s">
        <v>58</v>
      </c>
      <c r="D81" s="1">
        <v>44252</v>
      </c>
      <c r="E81">
        <v>3</v>
      </c>
      <c r="F81">
        <v>11745</v>
      </c>
      <c r="G81" s="1">
        <v>45253</v>
      </c>
      <c r="H81" t="s">
        <v>34</v>
      </c>
      <c r="I81">
        <v>69</v>
      </c>
      <c r="J81">
        <v>94</v>
      </c>
      <c r="K81">
        <v>2</v>
      </c>
      <c r="L81">
        <v>12526</v>
      </c>
      <c r="M81">
        <v>71717</v>
      </c>
      <c r="N81">
        <v>89</v>
      </c>
      <c r="O81">
        <v>179</v>
      </c>
      <c r="P81">
        <v>536753</v>
      </c>
      <c r="Q81">
        <v>1329686</v>
      </c>
      <c r="R81">
        <v>743333</v>
      </c>
      <c r="S81">
        <v>2609772</v>
      </c>
      <c r="T81">
        <v>196</v>
      </c>
      <c r="U81">
        <v>9</v>
      </c>
      <c r="V81" s="24">
        <f t="shared" si="3"/>
        <v>1.0249453613686035E-2</v>
      </c>
      <c r="W81">
        <v>272</v>
      </c>
      <c r="X81">
        <v>245</v>
      </c>
      <c r="Y81" t="s">
        <v>35</v>
      </c>
      <c r="Z81">
        <v>778</v>
      </c>
      <c r="AA81">
        <v>76</v>
      </c>
      <c r="AB81">
        <v>1</v>
      </c>
      <c r="AC81">
        <f t="shared" si="4"/>
        <v>2998.6201117318437</v>
      </c>
      <c r="AD81">
        <f>IF(SUBTOTAL(103,tablo1[[#This Row],[MachineID]]), tablo1[[#This Row],[ConditionMonitoringScore]], "")</f>
        <v>778</v>
      </c>
      <c r="AE81">
        <f>IF(SUBTOTAL(103,tablo1[[#This Row],[MachineID]]), tablo1[[#This Row],[TimeToFailure]], "")</f>
        <v>12526</v>
      </c>
      <c r="AH81">
        <f t="shared" si="5"/>
        <v>20.064724919093852</v>
      </c>
      <c r="AI81" t="str">
        <f>IF(OR(tablo1[[#This Row],[visibletimetofailure]]&lt;5000,tablo1[[#This Row],[visibleconditionscore]]&lt;300),"YES","NO")</f>
        <v>NO</v>
      </c>
    </row>
    <row r="82" spans="1:35" x14ac:dyDescent="0.25">
      <c r="A82" t="s">
        <v>133</v>
      </c>
      <c r="B82" t="s">
        <v>54</v>
      </c>
      <c r="C82" t="s">
        <v>39</v>
      </c>
      <c r="D82" s="1">
        <v>40602</v>
      </c>
      <c r="E82">
        <v>13</v>
      </c>
      <c r="F82">
        <v>48360</v>
      </c>
      <c r="G82" s="1">
        <v>45283</v>
      </c>
      <c r="H82" t="s">
        <v>34</v>
      </c>
      <c r="I82">
        <v>107</v>
      </c>
      <c r="J82">
        <v>64</v>
      </c>
      <c r="K82">
        <v>24</v>
      </c>
      <c r="L82">
        <v>3495</v>
      </c>
      <c r="M82">
        <v>21714</v>
      </c>
      <c r="N82">
        <v>252</v>
      </c>
      <c r="O82">
        <v>6037</v>
      </c>
      <c r="P82">
        <v>6037273</v>
      </c>
      <c r="Q82">
        <v>2234556</v>
      </c>
      <c r="R82">
        <v>362958</v>
      </c>
      <c r="S82">
        <v>8634787</v>
      </c>
      <c r="T82">
        <v>15696</v>
      </c>
      <c r="U82">
        <v>6</v>
      </c>
      <c r="V82" s="24">
        <f t="shared" si="3"/>
        <v>1.8690180119074536E-2</v>
      </c>
      <c r="W82">
        <v>496</v>
      </c>
      <c r="X82">
        <v>297</v>
      </c>
      <c r="Y82" t="s">
        <v>49</v>
      </c>
      <c r="Z82">
        <v>606</v>
      </c>
      <c r="AA82">
        <v>124</v>
      </c>
      <c r="AB82">
        <v>1</v>
      </c>
      <c r="AC82">
        <f t="shared" si="4"/>
        <v>1000.0452211363259</v>
      </c>
      <c r="AD82">
        <f>IF(SUBTOTAL(103,tablo1[[#This Row],[MachineID]]), tablo1[[#This Row],[ConditionMonitoringScore]], "")</f>
        <v>606</v>
      </c>
      <c r="AE82">
        <f>IF(SUBTOTAL(103,tablo1[[#This Row],[MachineID]]), tablo1[[#This Row],[TimeToFailure]], "")</f>
        <v>3495</v>
      </c>
      <c r="AH82">
        <f t="shared" si="5"/>
        <v>35.59870550161812</v>
      </c>
      <c r="AI82" t="str">
        <f>IF(OR(tablo1[[#This Row],[visibletimetofailure]]&lt;5000,tablo1[[#This Row],[visibleconditionscore]]&lt;300),"YES","NO")</f>
        <v>YES</v>
      </c>
    </row>
    <row r="83" spans="1:35" x14ac:dyDescent="0.25">
      <c r="A83" t="s">
        <v>134</v>
      </c>
      <c r="B83" t="s">
        <v>32</v>
      </c>
      <c r="C83" t="s">
        <v>33</v>
      </c>
      <c r="D83" s="1">
        <v>40237</v>
      </c>
      <c r="E83">
        <v>14</v>
      </c>
      <c r="F83">
        <v>65730</v>
      </c>
      <c r="G83" s="1">
        <v>45261</v>
      </c>
      <c r="H83" t="s">
        <v>48</v>
      </c>
      <c r="I83">
        <v>143</v>
      </c>
      <c r="J83">
        <v>86</v>
      </c>
      <c r="K83">
        <v>78</v>
      </c>
      <c r="L83">
        <v>101</v>
      </c>
      <c r="M83">
        <v>8469</v>
      </c>
      <c r="N83">
        <v>208</v>
      </c>
      <c r="O83">
        <v>16188</v>
      </c>
      <c r="P83">
        <v>16187596</v>
      </c>
      <c r="Q83">
        <v>3407827</v>
      </c>
      <c r="R83">
        <v>772021</v>
      </c>
      <c r="S83">
        <v>20367444</v>
      </c>
      <c r="T83">
        <v>77700</v>
      </c>
      <c r="U83">
        <v>9</v>
      </c>
      <c r="V83" s="24">
        <f t="shared" si="3"/>
        <v>2.5096088627628306E-2</v>
      </c>
      <c r="W83">
        <v>666</v>
      </c>
      <c r="X83">
        <v>599</v>
      </c>
      <c r="Y83" t="s">
        <v>49</v>
      </c>
      <c r="Z83">
        <v>383</v>
      </c>
      <c r="AA83">
        <v>192</v>
      </c>
      <c r="AB83">
        <v>5</v>
      </c>
      <c r="AC83">
        <f t="shared" si="4"/>
        <v>999.97504324190754</v>
      </c>
      <c r="AD83">
        <f>IF(SUBTOTAL(103,tablo1[[#This Row],[MachineID]]), tablo1[[#This Row],[ConditionMonitoringScore]], "")</f>
        <v>383</v>
      </c>
      <c r="AE83">
        <f>IF(SUBTOTAL(103,tablo1[[#This Row],[MachineID]]), tablo1[[#This Row],[TimeToFailure]], "")</f>
        <v>101</v>
      </c>
      <c r="AH83">
        <f t="shared" si="5"/>
        <v>57.605177993527512</v>
      </c>
      <c r="AI83" t="str">
        <f>IF(OR(tablo1[[#This Row],[visibletimetofailure]]&lt;5000,tablo1[[#This Row],[visibleconditionscore]]&lt;300),"YES","NO")</f>
        <v>YES</v>
      </c>
    </row>
    <row r="84" spans="1:35" x14ac:dyDescent="0.25">
      <c r="A84" t="s">
        <v>135</v>
      </c>
      <c r="B84" t="s">
        <v>42</v>
      </c>
      <c r="C84" t="s">
        <v>58</v>
      </c>
      <c r="D84" s="1">
        <v>42792</v>
      </c>
      <c r="E84">
        <v>7</v>
      </c>
      <c r="F84">
        <v>21623</v>
      </c>
      <c r="G84" s="1">
        <v>45249</v>
      </c>
      <c r="H84" t="s">
        <v>34</v>
      </c>
      <c r="I84">
        <v>59</v>
      </c>
      <c r="J84">
        <v>98</v>
      </c>
      <c r="K84">
        <v>4</v>
      </c>
      <c r="L84">
        <v>7564</v>
      </c>
      <c r="M84">
        <v>44204</v>
      </c>
      <c r="N84">
        <v>66</v>
      </c>
      <c r="O84">
        <v>266</v>
      </c>
      <c r="P84">
        <v>797204</v>
      </c>
      <c r="Q84">
        <v>1164327</v>
      </c>
      <c r="R84">
        <v>1012774</v>
      </c>
      <c r="S84">
        <v>2974305</v>
      </c>
      <c r="T84">
        <v>770</v>
      </c>
      <c r="U84">
        <v>9</v>
      </c>
      <c r="V84" s="24">
        <f t="shared" si="3"/>
        <v>1.5261134976260457E-2</v>
      </c>
      <c r="W84">
        <v>405</v>
      </c>
      <c r="X84">
        <v>364</v>
      </c>
      <c r="Y84" t="s">
        <v>35</v>
      </c>
      <c r="Z84">
        <v>664</v>
      </c>
      <c r="AA84">
        <v>129</v>
      </c>
      <c r="AB84">
        <v>2</v>
      </c>
      <c r="AC84">
        <f t="shared" si="4"/>
        <v>2997.0075187969924</v>
      </c>
      <c r="AD84">
        <f>IF(SUBTOTAL(103,tablo1[[#This Row],[MachineID]]), tablo1[[#This Row],[ConditionMonitoringScore]], "")</f>
        <v>664</v>
      </c>
      <c r="AE84">
        <f>IF(SUBTOTAL(103,tablo1[[#This Row],[MachineID]]), tablo1[[#This Row],[TimeToFailure]], "")</f>
        <v>7564</v>
      </c>
      <c r="AH84">
        <f t="shared" si="5"/>
        <v>37.216828478964402</v>
      </c>
      <c r="AI84" t="str">
        <f>IF(OR(tablo1[[#This Row],[visibletimetofailure]]&lt;5000,tablo1[[#This Row],[visibleconditionscore]]&lt;300),"YES","NO")</f>
        <v>NO</v>
      </c>
    </row>
    <row r="85" spans="1:35" x14ac:dyDescent="0.25">
      <c r="A85" t="s">
        <v>136</v>
      </c>
      <c r="B85" t="s">
        <v>54</v>
      </c>
      <c r="C85" t="s">
        <v>45</v>
      </c>
      <c r="D85" s="1">
        <v>42792</v>
      </c>
      <c r="E85">
        <v>7</v>
      </c>
      <c r="F85">
        <v>24206</v>
      </c>
      <c r="G85" s="1">
        <v>45341</v>
      </c>
      <c r="H85" t="s">
        <v>34</v>
      </c>
      <c r="I85">
        <v>18</v>
      </c>
      <c r="J85">
        <v>6</v>
      </c>
      <c r="K85">
        <v>9</v>
      </c>
      <c r="L85">
        <v>3598</v>
      </c>
      <c r="M85">
        <v>27045</v>
      </c>
      <c r="N85">
        <v>197</v>
      </c>
      <c r="O85">
        <v>1769</v>
      </c>
      <c r="P85">
        <v>8846419</v>
      </c>
      <c r="Q85">
        <v>191371</v>
      </c>
      <c r="R85">
        <v>504317</v>
      </c>
      <c r="S85">
        <v>11264447</v>
      </c>
      <c r="T85">
        <v>5661</v>
      </c>
      <c r="U85">
        <v>9</v>
      </c>
      <c r="V85" s="24">
        <f t="shared" si="3"/>
        <v>8.1392719873389103E-3</v>
      </c>
      <c r="W85">
        <v>216</v>
      </c>
      <c r="X85">
        <v>195</v>
      </c>
      <c r="Y85" t="s">
        <v>62</v>
      </c>
      <c r="Z85">
        <v>824</v>
      </c>
      <c r="AA85">
        <v>76</v>
      </c>
      <c r="AB85">
        <v>4</v>
      </c>
      <c r="AC85">
        <f t="shared" si="4"/>
        <v>5000.8021481062751</v>
      </c>
      <c r="AD85">
        <f>IF(SUBTOTAL(103,tablo1[[#This Row],[MachineID]]), tablo1[[#This Row],[ConditionMonitoringScore]], "")</f>
        <v>824</v>
      </c>
      <c r="AE85">
        <f>IF(SUBTOTAL(103,tablo1[[#This Row],[MachineID]]), tablo1[[#This Row],[TimeToFailure]], "")</f>
        <v>3598</v>
      </c>
      <c r="AH85">
        <f t="shared" si="5"/>
        <v>20.064724919093852</v>
      </c>
      <c r="AI85" t="str">
        <f>IF(OR(tablo1[[#This Row],[visibletimetofailure]]&lt;5000,tablo1[[#This Row],[visibleconditionscore]]&lt;300),"YES","NO")</f>
        <v>YES</v>
      </c>
    </row>
    <row r="86" spans="1:35" x14ac:dyDescent="0.25">
      <c r="A86" t="s">
        <v>137</v>
      </c>
      <c r="B86" t="s">
        <v>32</v>
      </c>
      <c r="C86" t="s">
        <v>33</v>
      </c>
      <c r="D86" s="1">
        <v>40602</v>
      </c>
      <c r="E86">
        <v>13</v>
      </c>
      <c r="F86">
        <v>55458</v>
      </c>
      <c r="G86" s="1">
        <v>45247</v>
      </c>
      <c r="H86" t="s">
        <v>48</v>
      </c>
      <c r="I86">
        <v>144</v>
      </c>
      <c r="J86">
        <v>100</v>
      </c>
      <c r="K86">
        <v>12</v>
      </c>
      <c r="L86">
        <v>3765</v>
      </c>
      <c r="M86">
        <v>52567</v>
      </c>
      <c r="N86">
        <v>90</v>
      </c>
      <c r="O86">
        <v>1075</v>
      </c>
      <c r="P86">
        <v>1075073</v>
      </c>
      <c r="Q86">
        <v>530762</v>
      </c>
      <c r="R86">
        <v>345098</v>
      </c>
      <c r="S86">
        <v>1950933</v>
      </c>
      <c r="T86">
        <v>2042</v>
      </c>
      <c r="U86">
        <v>3</v>
      </c>
      <c r="V86" s="24">
        <f t="shared" si="3"/>
        <v>2.3852588740673752E-2</v>
      </c>
      <c r="W86">
        <v>633</v>
      </c>
      <c r="X86">
        <v>190</v>
      </c>
      <c r="Y86" t="s">
        <v>49</v>
      </c>
      <c r="Z86">
        <v>436</v>
      </c>
      <c r="AA86">
        <v>199</v>
      </c>
      <c r="AB86">
        <v>5</v>
      </c>
      <c r="AC86">
        <f t="shared" si="4"/>
        <v>1000.0679069767442</v>
      </c>
      <c r="AD86">
        <f>IF(SUBTOTAL(103,tablo1[[#This Row],[MachineID]]), tablo1[[#This Row],[ConditionMonitoringScore]], "")</f>
        <v>436</v>
      </c>
      <c r="AE86">
        <f>IF(SUBTOTAL(103,tablo1[[#This Row],[MachineID]]), tablo1[[#This Row],[TimeToFailure]], "")</f>
        <v>3765</v>
      </c>
      <c r="AH86">
        <f t="shared" si="5"/>
        <v>59.870550161812297</v>
      </c>
      <c r="AI86" t="str">
        <f>IF(OR(tablo1[[#This Row],[visibletimetofailure]]&lt;5000,tablo1[[#This Row],[visibleconditionscore]]&lt;300),"YES","NO")</f>
        <v>YES</v>
      </c>
    </row>
    <row r="87" spans="1:35" x14ac:dyDescent="0.25">
      <c r="A87" t="s">
        <v>138</v>
      </c>
      <c r="B87" t="s">
        <v>54</v>
      </c>
      <c r="C87" t="s">
        <v>45</v>
      </c>
      <c r="D87" s="1">
        <v>39872</v>
      </c>
      <c r="E87">
        <v>15</v>
      </c>
      <c r="F87">
        <v>50280</v>
      </c>
      <c r="G87" s="1">
        <v>45262</v>
      </c>
      <c r="H87" t="s">
        <v>52</v>
      </c>
      <c r="I87">
        <v>31</v>
      </c>
      <c r="J87">
        <v>85</v>
      </c>
      <c r="K87">
        <v>28</v>
      </c>
      <c r="L87">
        <v>123</v>
      </c>
      <c r="M87">
        <v>17778</v>
      </c>
      <c r="N87">
        <v>189</v>
      </c>
      <c r="O87">
        <v>5281</v>
      </c>
      <c r="P87">
        <v>26405195</v>
      </c>
      <c r="Q87">
        <v>1499551</v>
      </c>
      <c r="R87">
        <v>216044</v>
      </c>
      <c r="S87">
        <v>28120789</v>
      </c>
      <c r="T87">
        <v>21652</v>
      </c>
      <c r="U87">
        <v>4</v>
      </c>
      <c r="V87" s="24">
        <f t="shared" si="3"/>
        <v>2.6339588514582863E-2</v>
      </c>
      <c r="W87">
        <v>699</v>
      </c>
      <c r="X87">
        <v>280</v>
      </c>
      <c r="Y87" t="s">
        <v>62</v>
      </c>
      <c r="Z87">
        <v>351</v>
      </c>
      <c r="AA87">
        <v>209</v>
      </c>
      <c r="AB87">
        <v>4</v>
      </c>
      <c r="AC87">
        <f t="shared" si="4"/>
        <v>5000.0369248248435</v>
      </c>
      <c r="AD87">
        <f>IF(SUBTOTAL(103,tablo1[[#This Row],[MachineID]]), tablo1[[#This Row],[ConditionMonitoringScore]], "")</f>
        <v>351</v>
      </c>
      <c r="AE87">
        <f>IF(SUBTOTAL(103,tablo1[[#This Row],[MachineID]]), tablo1[[#This Row],[TimeToFailure]], "")</f>
        <v>123</v>
      </c>
      <c r="AH87">
        <f t="shared" si="5"/>
        <v>63.10679611650486</v>
      </c>
      <c r="AI87" t="str">
        <f>IF(OR(tablo1[[#This Row],[visibletimetofailure]]&lt;5000,tablo1[[#This Row],[visibleconditionscore]]&lt;300),"YES","NO")</f>
        <v>YES</v>
      </c>
    </row>
    <row r="88" spans="1:35" x14ac:dyDescent="0.25">
      <c r="A88" t="s">
        <v>139</v>
      </c>
      <c r="B88" t="s">
        <v>47</v>
      </c>
      <c r="C88" t="s">
        <v>39</v>
      </c>
      <c r="D88" s="1">
        <v>44617</v>
      </c>
      <c r="E88">
        <v>2</v>
      </c>
      <c r="F88">
        <v>9070</v>
      </c>
      <c r="G88" s="1">
        <v>45313</v>
      </c>
      <c r="H88" t="s">
        <v>34</v>
      </c>
      <c r="I88">
        <v>59</v>
      </c>
      <c r="J88">
        <v>34</v>
      </c>
      <c r="K88">
        <v>1</v>
      </c>
      <c r="L88">
        <v>8475</v>
      </c>
      <c r="M88">
        <v>79466</v>
      </c>
      <c r="N88">
        <v>169</v>
      </c>
      <c r="O88">
        <v>169</v>
      </c>
      <c r="P88">
        <v>50683</v>
      </c>
      <c r="Q88">
        <v>237418</v>
      </c>
      <c r="R88">
        <v>110186</v>
      </c>
      <c r="S88">
        <v>854433</v>
      </c>
      <c r="T88">
        <v>388</v>
      </c>
      <c r="U88">
        <v>1</v>
      </c>
      <c r="V88" s="24">
        <f t="shared" si="3"/>
        <v>6.2928630642851762E-3</v>
      </c>
      <c r="W88">
        <v>167</v>
      </c>
      <c r="X88">
        <v>17</v>
      </c>
      <c r="Y88" t="s">
        <v>35</v>
      </c>
      <c r="Z88">
        <v>828</v>
      </c>
      <c r="AA88">
        <v>76</v>
      </c>
      <c r="AB88">
        <v>3</v>
      </c>
      <c r="AC88">
        <f t="shared" si="4"/>
        <v>299.89940828402365</v>
      </c>
      <c r="AD88">
        <f>IF(SUBTOTAL(103,tablo1[[#This Row],[MachineID]]), tablo1[[#This Row],[ConditionMonitoringScore]], "")</f>
        <v>828</v>
      </c>
      <c r="AE88">
        <f>IF(SUBTOTAL(103,tablo1[[#This Row],[MachineID]]), tablo1[[#This Row],[TimeToFailure]], "")</f>
        <v>8475</v>
      </c>
      <c r="AH88">
        <f t="shared" si="5"/>
        <v>20.064724919093852</v>
      </c>
      <c r="AI88" t="str">
        <f>IF(OR(tablo1[[#This Row],[visibletimetofailure]]&lt;5000,tablo1[[#This Row],[visibleconditionscore]]&lt;300),"YES","NO")</f>
        <v>NO</v>
      </c>
    </row>
    <row r="89" spans="1:35" x14ac:dyDescent="0.25">
      <c r="A89" t="s">
        <v>140</v>
      </c>
      <c r="B89" t="s">
        <v>42</v>
      </c>
      <c r="C89" t="s">
        <v>45</v>
      </c>
      <c r="D89" s="1">
        <v>43522</v>
      </c>
      <c r="E89">
        <v>5</v>
      </c>
      <c r="F89">
        <v>19180</v>
      </c>
      <c r="G89" s="1">
        <v>45285</v>
      </c>
      <c r="H89" t="s">
        <v>34</v>
      </c>
      <c r="I89">
        <v>130</v>
      </c>
      <c r="J89">
        <v>62</v>
      </c>
      <c r="K89">
        <v>4</v>
      </c>
      <c r="L89">
        <v>7646</v>
      </c>
      <c r="M89">
        <v>76337</v>
      </c>
      <c r="N89">
        <v>158</v>
      </c>
      <c r="O89">
        <v>633</v>
      </c>
      <c r="P89">
        <v>633039</v>
      </c>
      <c r="Q89">
        <v>1657252</v>
      </c>
      <c r="R89">
        <v>801973</v>
      </c>
      <c r="S89">
        <v>3092264</v>
      </c>
      <c r="T89">
        <v>2342</v>
      </c>
      <c r="U89">
        <v>9</v>
      </c>
      <c r="V89" s="24">
        <f t="shared" si="3"/>
        <v>1.2887180646619941E-2</v>
      </c>
      <c r="W89">
        <v>342</v>
      </c>
      <c r="X89">
        <v>308</v>
      </c>
      <c r="Y89" t="s">
        <v>49</v>
      </c>
      <c r="Z89">
        <v>658</v>
      </c>
      <c r="AA89">
        <v>122</v>
      </c>
      <c r="AB89">
        <v>4</v>
      </c>
      <c r="AC89">
        <f t="shared" si="4"/>
        <v>1000.0616113744076</v>
      </c>
      <c r="AD89">
        <f>IF(SUBTOTAL(103,tablo1[[#This Row],[MachineID]]), tablo1[[#This Row],[ConditionMonitoringScore]], "")</f>
        <v>658</v>
      </c>
      <c r="AE89">
        <f>IF(SUBTOTAL(103,tablo1[[#This Row],[MachineID]]), tablo1[[#This Row],[TimeToFailure]], "")</f>
        <v>7646</v>
      </c>
      <c r="AH89">
        <f t="shared" si="5"/>
        <v>34.95145631067961</v>
      </c>
      <c r="AI89" t="str">
        <f>IF(OR(tablo1[[#This Row],[visibletimetofailure]]&lt;5000,tablo1[[#This Row],[visibleconditionscore]]&lt;300),"YES","NO")</f>
        <v>NO</v>
      </c>
    </row>
    <row r="90" spans="1:35" x14ac:dyDescent="0.25">
      <c r="A90" t="s">
        <v>141</v>
      </c>
      <c r="B90" t="s">
        <v>42</v>
      </c>
      <c r="C90" t="s">
        <v>45</v>
      </c>
      <c r="D90" s="1">
        <v>43522</v>
      </c>
      <c r="E90">
        <v>5</v>
      </c>
      <c r="F90">
        <v>16300</v>
      </c>
      <c r="G90" s="1">
        <v>45302</v>
      </c>
      <c r="H90" t="s">
        <v>52</v>
      </c>
      <c r="I90">
        <v>84</v>
      </c>
      <c r="J90">
        <v>45</v>
      </c>
      <c r="K90">
        <v>3</v>
      </c>
      <c r="L90">
        <v>7236</v>
      </c>
      <c r="M90">
        <v>69673</v>
      </c>
      <c r="N90">
        <v>118</v>
      </c>
      <c r="O90">
        <v>353</v>
      </c>
      <c r="P90">
        <v>1060161</v>
      </c>
      <c r="Q90">
        <v>1685523</v>
      </c>
      <c r="R90">
        <v>748714</v>
      </c>
      <c r="S90">
        <v>3494399</v>
      </c>
      <c r="T90">
        <v>742</v>
      </c>
      <c r="U90">
        <v>10</v>
      </c>
      <c r="V90" s="24">
        <f t="shared" si="3"/>
        <v>1.1719044389177783E-2</v>
      </c>
      <c r="W90">
        <v>311</v>
      </c>
      <c r="X90">
        <v>311</v>
      </c>
      <c r="Y90" t="s">
        <v>35</v>
      </c>
      <c r="Z90">
        <v>682</v>
      </c>
      <c r="AA90">
        <v>121</v>
      </c>
      <c r="AB90">
        <v>4</v>
      </c>
      <c r="AC90">
        <f t="shared" si="4"/>
        <v>3003.2889518413599</v>
      </c>
      <c r="AD90">
        <f>IF(SUBTOTAL(103,tablo1[[#This Row],[MachineID]]), tablo1[[#This Row],[ConditionMonitoringScore]], "")</f>
        <v>682</v>
      </c>
      <c r="AE90">
        <f>IF(SUBTOTAL(103,tablo1[[#This Row],[MachineID]]), tablo1[[#This Row],[TimeToFailure]], "")</f>
        <v>7236</v>
      </c>
      <c r="AH90">
        <f t="shared" si="5"/>
        <v>34.627831715210355</v>
      </c>
      <c r="AI90" t="str">
        <f>IF(OR(tablo1[[#This Row],[visibletimetofailure]]&lt;5000,tablo1[[#This Row],[visibleconditionscore]]&lt;300),"YES","NO")</f>
        <v>NO</v>
      </c>
    </row>
    <row r="91" spans="1:35" x14ac:dyDescent="0.25">
      <c r="A91" t="s">
        <v>142</v>
      </c>
      <c r="B91" t="s">
        <v>47</v>
      </c>
      <c r="C91" t="s">
        <v>33</v>
      </c>
      <c r="D91" s="1">
        <v>41332</v>
      </c>
      <c r="E91">
        <v>11</v>
      </c>
      <c r="F91">
        <v>54516</v>
      </c>
      <c r="G91" s="1">
        <v>45310</v>
      </c>
      <c r="H91" t="s">
        <v>48</v>
      </c>
      <c r="I91">
        <v>56</v>
      </c>
      <c r="J91">
        <v>37</v>
      </c>
      <c r="K91">
        <v>13</v>
      </c>
      <c r="L91">
        <v>6557</v>
      </c>
      <c r="M91">
        <v>48154</v>
      </c>
      <c r="N91">
        <v>198</v>
      </c>
      <c r="O91">
        <v>2571</v>
      </c>
      <c r="P91">
        <v>7713843</v>
      </c>
      <c r="Q91">
        <v>888453</v>
      </c>
      <c r="R91">
        <v>292452</v>
      </c>
      <c r="S91">
        <v>8894749</v>
      </c>
      <c r="T91">
        <v>8999</v>
      </c>
      <c r="U91">
        <v>4</v>
      </c>
      <c r="V91" s="24">
        <f t="shared" si="3"/>
        <v>1.7069862084557991E-2</v>
      </c>
      <c r="W91">
        <v>453</v>
      </c>
      <c r="X91">
        <v>181</v>
      </c>
      <c r="Y91" t="s">
        <v>35</v>
      </c>
      <c r="Z91">
        <v>582</v>
      </c>
      <c r="AA91">
        <v>155</v>
      </c>
      <c r="AB91">
        <v>2</v>
      </c>
      <c r="AC91">
        <f t="shared" si="4"/>
        <v>3000.3278879813302</v>
      </c>
      <c r="AD91">
        <f>IF(SUBTOTAL(103,tablo1[[#This Row],[MachineID]]), tablo1[[#This Row],[ConditionMonitoringScore]], "")</f>
        <v>582</v>
      </c>
      <c r="AE91">
        <f>IF(SUBTOTAL(103,tablo1[[#This Row],[MachineID]]), tablo1[[#This Row],[TimeToFailure]], "")</f>
        <v>6557</v>
      </c>
      <c r="AH91">
        <f t="shared" si="5"/>
        <v>45.631067961165051</v>
      </c>
      <c r="AI91" t="str">
        <f>IF(OR(tablo1[[#This Row],[visibletimetofailure]]&lt;5000,tablo1[[#This Row],[visibleconditionscore]]&lt;300),"YES","NO")</f>
        <v>NO</v>
      </c>
    </row>
    <row r="92" spans="1:35" x14ac:dyDescent="0.25">
      <c r="A92" t="s">
        <v>143</v>
      </c>
      <c r="B92" t="s">
        <v>38</v>
      </c>
      <c r="C92" t="s">
        <v>33</v>
      </c>
      <c r="D92" s="1">
        <v>44252</v>
      </c>
      <c r="E92">
        <v>3</v>
      </c>
      <c r="F92">
        <v>9591</v>
      </c>
      <c r="G92" s="1">
        <v>45278</v>
      </c>
      <c r="H92" t="s">
        <v>48</v>
      </c>
      <c r="I92">
        <v>148</v>
      </c>
      <c r="J92">
        <v>69</v>
      </c>
      <c r="K92">
        <v>1</v>
      </c>
      <c r="L92">
        <v>10705</v>
      </c>
      <c r="M92">
        <v>84165</v>
      </c>
      <c r="N92">
        <v>247</v>
      </c>
      <c r="O92">
        <v>247</v>
      </c>
      <c r="P92">
        <v>247326</v>
      </c>
      <c r="Q92">
        <v>92397</v>
      </c>
      <c r="R92">
        <v>190948</v>
      </c>
      <c r="S92">
        <v>1362244</v>
      </c>
      <c r="T92">
        <v>791</v>
      </c>
      <c r="U92">
        <v>2</v>
      </c>
      <c r="V92" s="24">
        <f t="shared" si="3"/>
        <v>1.009872635466124E-2</v>
      </c>
      <c r="W92">
        <v>268</v>
      </c>
      <c r="X92">
        <v>54</v>
      </c>
      <c r="Y92" t="s">
        <v>49</v>
      </c>
      <c r="Z92">
        <v>743</v>
      </c>
      <c r="AA92">
        <v>98</v>
      </c>
      <c r="AB92">
        <v>1</v>
      </c>
      <c r="AC92">
        <f t="shared" si="4"/>
        <v>1001.3198380566802</v>
      </c>
      <c r="AD92">
        <f>IF(SUBTOTAL(103,tablo1[[#This Row],[MachineID]]), tablo1[[#This Row],[ConditionMonitoringScore]], "")</f>
        <v>743</v>
      </c>
      <c r="AE92">
        <f>IF(SUBTOTAL(103,tablo1[[#This Row],[MachineID]]), tablo1[[#This Row],[TimeToFailure]], "")</f>
        <v>10705</v>
      </c>
      <c r="AH92">
        <f t="shared" si="5"/>
        <v>27.184466019417474</v>
      </c>
      <c r="AI92" t="str">
        <f>IF(OR(tablo1[[#This Row],[visibletimetofailure]]&lt;5000,tablo1[[#This Row],[visibleconditionscore]]&lt;300),"YES","NO")</f>
        <v>NO</v>
      </c>
    </row>
    <row r="93" spans="1:35" x14ac:dyDescent="0.25">
      <c r="A93" t="s">
        <v>144</v>
      </c>
      <c r="B93" t="s">
        <v>32</v>
      </c>
      <c r="C93" t="s">
        <v>58</v>
      </c>
      <c r="D93" s="1">
        <v>40602</v>
      </c>
      <c r="E93">
        <v>13</v>
      </c>
      <c r="F93">
        <v>42991</v>
      </c>
      <c r="G93" s="1">
        <v>45223</v>
      </c>
      <c r="H93" t="s">
        <v>52</v>
      </c>
      <c r="I93">
        <v>86</v>
      </c>
      <c r="J93">
        <v>124</v>
      </c>
      <c r="K93">
        <v>17</v>
      </c>
      <c r="L93">
        <v>228</v>
      </c>
      <c r="M93">
        <v>24315</v>
      </c>
      <c r="N93">
        <v>246</v>
      </c>
      <c r="O93">
        <v>4178</v>
      </c>
      <c r="P93">
        <v>12534907</v>
      </c>
      <c r="Q93">
        <v>1851194</v>
      </c>
      <c r="R93">
        <v>696979</v>
      </c>
      <c r="S93">
        <v>1508308</v>
      </c>
      <c r="T93">
        <v>14624</v>
      </c>
      <c r="U93">
        <v>6</v>
      </c>
      <c r="V93" s="24">
        <f t="shared" si="3"/>
        <v>2.645263395885146E-2</v>
      </c>
      <c r="W93">
        <v>702</v>
      </c>
      <c r="X93">
        <v>421</v>
      </c>
      <c r="Y93" t="s">
        <v>35</v>
      </c>
      <c r="Z93">
        <v>362</v>
      </c>
      <c r="AA93">
        <v>220</v>
      </c>
      <c r="AB93">
        <v>5</v>
      </c>
      <c r="AC93">
        <f t="shared" si="4"/>
        <v>3000.217089516515</v>
      </c>
      <c r="AD93">
        <f>IF(SUBTOTAL(103,tablo1[[#This Row],[MachineID]]), tablo1[[#This Row],[ConditionMonitoringScore]], "")</f>
        <v>362</v>
      </c>
      <c r="AE93">
        <f>IF(SUBTOTAL(103,tablo1[[#This Row],[MachineID]]), tablo1[[#This Row],[TimeToFailure]], "")</f>
        <v>228</v>
      </c>
      <c r="AH93">
        <f t="shared" si="5"/>
        <v>66.666666666666657</v>
      </c>
      <c r="AI93" t="str">
        <f>IF(OR(tablo1[[#This Row],[visibletimetofailure]]&lt;5000,tablo1[[#This Row],[visibleconditionscore]]&lt;300),"YES","NO")</f>
        <v>YES</v>
      </c>
    </row>
    <row r="94" spans="1:35" x14ac:dyDescent="0.25">
      <c r="A94" t="s">
        <v>145</v>
      </c>
      <c r="B94" t="s">
        <v>54</v>
      </c>
      <c r="C94" t="s">
        <v>58</v>
      </c>
      <c r="D94" s="1">
        <v>38777</v>
      </c>
      <c r="E94">
        <v>18</v>
      </c>
      <c r="F94">
        <v>75024</v>
      </c>
      <c r="G94" s="1">
        <v>45271</v>
      </c>
      <c r="H94" t="s">
        <v>52</v>
      </c>
      <c r="I94">
        <v>29</v>
      </c>
      <c r="J94">
        <v>76</v>
      </c>
      <c r="K94">
        <v>41</v>
      </c>
      <c r="L94">
        <v>1410</v>
      </c>
      <c r="M94">
        <v>19167</v>
      </c>
      <c r="N94">
        <v>255</v>
      </c>
      <c r="O94">
        <v>10453</v>
      </c>
      <c r="P94">
        <v>52265735</v>
      </c>
      <c r="Q94">
        <v>1719127</v>
      </c>
      <c r="R94">
        <v>329644</v>
      </c>
      <c r="S94">
        <v>54314505</v>
      </c>
      <c r="T94">
        <v>15679</v>
      </c>
      <c r="U94">
        <v>5</v>
      </c>
      <c r="V94" s="24">
        <f t="shared" si="3"/>
        <v>2.8449770140929986E-2</v>
      </c>
      <c r="W94">
        <v>755</v>
      </c>
      <c r="X94">
        <v>378</v>
      </c>
      <c r="Y94" t="s">
        <v>62</v>
      </c>
      <c r="Z94">
        <v>318</v>
      </c>
      <c r="AA94">
        <v>224</v>
      </c>
      <c r="AB94">
        <v>5</v>
      </c>
      <c r="AC94">
        <f t="shared" si="4"/>
        <v>5000.0703147421791</v>
      </c>
      <c r="AD94">
        <f>IF(SUBTOTAL(103,tablo1[[#This Row],[MachineID]]), tablo1[[#This Row],[ConditionMonitoringScore]], "")</f>
        <v>318</v>
      </c>
      <c r="AE94">
        <f>IF(SUBTOTAL(103,tablo1[[#This Row],[MachineID]]), tablo1[[#This Row],[TimeToFailure]], "")</f>
        <v>1410</v>
      </c>
      <c r="AH94">
        <f t="shared" si="5"/>
        <v>67.961165048543691</v>
      </c>
      <c r="AI94" t="str">
        <f>IF(OR(tablo1[[#This Row],[visibletimetofailure]]&lt;5000,tablo1[[#This Row],[visibleconditionscore]]&lt;300),"YES","NO")</f>
        <v>YES</v>
      </c>
    </row>
    <row r="95" spans="1:35" x14ac:dyDescent="0.25">
      <c r="A95" t="s">
        <v>146</v>
      </c>
      <c r="B95" t="s">
        <v>47</v>
      </c>
      <c r="C95" t="s">
        <v>33</v>
      </c>
      <c r="D95" s="1">
        <v>42062</v>
      </c>
      <c r="E95">
        <v>9</v>
      </c>
      <c r="F95">
        <v>37008</v>
      </c>
      <c r="G95" s="1">
        <v>45270</v>
      </c>
      <c r="H95" t="s">
        <v>52</v>
      </c>
      <c r="I95">
        <v>23</v>
      </c>
      <c r="J95">
        <v>77</v>
      </c>
      <c r="K95">
        <v>17</v>
      </c>
      <c r="L95">
        <v>3682</v>
      </c>
      <c r="M95">
        <v>23351</v>
      </c>
      <c r="N95">
        <v>208</v>
      </c>
      <c r="O95">
        <v>3538</v>
      </c>
      <c r="P95">
        <v>17689568</v>
      </c>
      <c r="Q95">
        <v>2257413</v>
      </c>
      <c r="R95">
        <v>757371</v>
      </c>
      <c r="S95">
        <v>20704352</v>
      </c>
      <c r="T95">
        <v>11321</v>
      </c>
      <c r="U95">
        <v>6</v>
      </c>
      <c r="V95" s="24">
        <f t="shared" si="3"/>
        <v>1.7069862084557991E-2</v>
      </c>
      <c r="W95">
        <v>453</v>
      </c>
      <c r="X95">
        <v>272</v>
      </c>
      <c r="Y95" t="s">
        <v>62</v>
      </c>
      <c r="Z95">
        <v>598</v>
      </c>
      <c r="AA95">
        <v>142</v>
      </c>
      <c r="AB95">
        <v>4</v>
      </c>
      <c r="AC95">
        <f t="shared" si="4"/>
        <v>4999.877897117015</v>
      </c>
      <c r="AD95">
        <f>IF(SUBTOTAL(103,tablo1[[#This Row],[MachineID]]), tablo1[[#This Row],[ConditionMonitoringScore]], "")</f>
        <v>598</v>
      </c>
      <c r="AE95">
        <f>IF(SUBTOTAL(103,tablo1[[#This Row],[MachineID]]), tablo1[[#This Row],[TimeToFailure]], "")</f>
        <v>3682</v>
      </c>
      <c r="AH95">
        <f t="shared" si="5"/>
        <v>41.42394822006473</v>
      </c>
      <c r="AI95" t="str">
        <f>IF(OR(tablo1[[#This Row],[visibletimetofailure]]&lt;5000,tablo1[[#This Row],[visibleconditionscore]]&lt;300),"YES","NO")</f>
        <v>YES</v>
      </c>
    </row>
    <row r="96" spans="1:35" x14ac:dyDescent="0.25">
      <c r="A96" t="s">
        <v>147</v>
      </c>
      <c r="B96" t="s">
        <v>54</v>
      </c>
      <c r="C96" t="s">
        <v>33</v>
      </c>
      <c r="D96" s="1">
        <v>41332</v>
      </c>
      <c r="E96">
        <v>11</v>
      </c>
      <c r="F96">
        <v>51304</v>
      </c>
      <c r="G96" s="1">
        <v>45148</v>
      </c>
      <c r="H96" t="s">
        <v>48</v>
      </c>
      <c r="I96">
        <v>143</v>
      </c>
      <c r="J96">
        <v>199</v>
      </c>
      <c r="K96">
        <v>12</v>
      </c>
      <c r="L96">
        <v>2290</v>
      </c>
      <c r="M96">
        <v>50215</v>
      </c>
      <c r="N96">
        <v>228</v>
      </c>
      <c r="O96">
        <v>2736</v>
      </c>
      <c r="P96">
        <v>2736033</v>
      </c>
      <c r="Q96">
        <v>2817947</v>
      </c>
      <c r="R96">
        <v>654543</v>
      </c>
      <c r="S96">
        <v>6208523</v>
      </c>
      <c r="T96">
        <v>9576</v>
      </c>
      <c r="U96">
        <v>9</v>
      </c>
      <c r="V96" s="24">
        <f t="shared" si="3"/>
        <v>2.893963373276057E-2</v>
      </c>
      <c r="W96">
        <v>768</v>
      </c>
      <c r="X96">
        <v>691</v>
      </c>
      <c r="Y96" t="s">
        <v>49</v>
      </c>
      <c r="Z96">
        <v>327</v>
      </c>
      <c r="AA96">
        <v>213</v>
      </c>
      <c r="AB96">
        <v>1</v>
      </c>
      <c r="AC96">
        <f t="shared" si="4"/>
        <v>1000.0120614035088</v>
      </c>
      <c r="AD96">
        <f>IF(SUBTOTAL(103,tablo1[[#This Row],[MachineID]]), tablo1[[#This Row],[ConditionMonitoringScore]], "")</f>
        <v>327</v>
      </c>
      <c r="AE96">
        <f>IF(SUBTOTAL(103,tablo1[[#This Row],[MachineID]]), tablo1[[#This Row],[TimeToFailure]], "")</f>
        <v>2290</v>
      </c>
      <c r="AH96">
        <f t="shared" si="5"/>
        <v>64.401294498381873</v>
      </c>
      <c r="AI96" t="str">
        <f>IF(OR(tablo1[[#This Row],[visibletimetofailure]]&lt;5000,tablo1[[#This Row],[visibleconditionscore]]&lt;300),"YES","NO")</f>
        <v>YES</v>
      </c>
    </row>
    <row r="97" spans="1:35" x14ac:dyDescent="0.25">
      <c r="A97" t="s">
        <v>148</v>
      </c>
      <c r="B97" t="s">
        <v>54</v>
      </c>
      <c r="C97" t="s">
        <v>45</v>
      </c>
      <c r="D97" s="1">
        <v>42427</v>
      </c>
      <c r="E97">
        <v>8</v>
      </c>
      <c r="F97">
        <v>37160</v>
      </c>
      <c r="G97" s="1">
        <v>45301</v>
      </c>
      <c r="H97" t="s">
        <v>48</v>
      </c>
      <c r="I97">
        <v>46</v>
      </c>
      <c r="J97">
        <v>46</v>
      </c>
      <c r="K97">
        <v>11</v>
      </c>
      <c r="L97">
        <v>5591</v>
      </c>
      <c r="M97">
        <v>32169</v>
      </c>
      <c r="N97">
        <v>174</v>
      </c>
      <c r="O97">
        <v>1916</v>
      </c>
      <c r="P97">
        <v>5748534</v>
      </c>
      <c r="Q97">
        <v>1401856</v>
      </c>
      <c r="R97">
        <v>528117</v>
      </c>
      <c r="S97">
        <v>7678507</v>
      </c>
      <c r="T97">
        <v>8239</v>
      </c>
      <c r="U97">
        <v>6</v>
      </c>
      <c r="V97" s="24">
        <f t="shared" si="3"/>
        <v>1.5411862235285251E-2</v>
      </c>
      <c r="W97">
        <v>409</v>
      </c>
      <c r="X97">
        <v>245</v>
      </c>
      <c r="Y97" t="s">
        <v>35</v>
      </c>
      <c r="Z97">
        <v>595</v>
      </c>
      <c r="AA97">
        <v>127</v>
      </c>
      <c r="AB97">
        <v>4</v>
      </c>
      <c r="AC97">
        <f t="shared" si="4"/>
        <v>3000.2787056367433</v>
      </c>
      <c r="AD97">
        <f>IF(SUBTOTAL(103,tablo1[[#This Row],[MachineID]]), tablo1[[#This Row],[ConditionMonitoringScore]], "")</f>
        <v>595</v>
      </c>
      <c r="AE97">
        <f>IF(SUBTOTAL(103,tablo1[[#This Row],[MachineID]]), tablo1[[#This Row],[TimeToFailure]], "")</f>
        <v>5591</v>
      </c>
      <c r="AH97">
        <f t="shared" si="5"/>
        <v>36.569579288025892</v>
      </c>
      <c r="AI97" t="str">
        <f>IF(OR(tablo1[[#This Row],[visibletimetofailure]]&lt;5000,tablo1[[#This Row],[visibleconditionscore]]&lt;300),"YES","NO")</f>
        <v>NO</v>
      </c>
    </row>
    <row r="98" spans="1:35" x14ac:dyDescent="0.25">
      <c r="A98" t="s">
        <v>149</v>
      </c>
      <c r="B98" t="s">
        <v>38</v>
      </c>
      <c r="C98" t="s">
        <v>45</v>
      </c>
      <c r="D98" s="1">
        <v>40967</v>
      </c>
      <c r="E98">
        <v>12</v>
      </c>
      <c r="F98">
        <v>57156</v>
      </c>
      <c r="G98" s="1">
        <v>45277</v>
      </c>
      <c r="H98" t="s">
        <v>34</v>
      </c>
      <c r="I98">
        <v>67</v>
      </c>
      <c r="J98">
        <v>70</v>
      </c>
      <c r="K98">
        <v>38</v>
      </c>
      <c r="L98">
        <v>423</v>
      </c>
      <c r="M98">
        <v>15564</v>
      </c>
      <c r="N98">
        <v>286</v>
      </c>
      <c r="O98">
        <v>10852</v>
      </c>
      <c r="P98">
        <v>32555656</v>
      </c>
      <c r="Q98">
        <v>2545975</v>
      </c>
      <c r="R98">
        <v>454066</v>
      </c>
      <c r="S98">
        <v>35555697</v>
      </c>
      <c r="T98">
        <v>39066</v>
      </c>
      <c r="U98">
        <v>6</v>
      </c>
      <c r="V98" s="24">
        <f t="shared" si="3"/>
        <v>2.1026452633958852E-2</v>
      </c>
      <c r="W98">
        <v>558</v>
      </c>
      <c r="X98">
        <v>335</v>
      </c>
      <c r="Y98" t="s">
        <v>35</v>
      </c>
      <c r="Z98">
        <v>487</v>
      </c>
      <c r="AA98">
        <v>161</v>
      </c>
      <c r="AB98">
        <v>3</v>
      </c>
      <c r="AC98">
        <f t="shared" si="4"/>
        <v>2999.9683007740509</v>
      </c>
      <c r="AD98">
        <f>IF(SUBTOTAL(103,tablo1[[#This Row],[MachineID]]), tablo1[[#This Row],[ConditionMonitoringScore]], "")</f>
        <v>487</v>
      </c>
      <c r="AE98">
        <f>IF(SUBTOTAL(103,tablo1[[#This Row],[MachineID]]), tablo1[[#This Row],[TimeToFailure]], "")</f>
        <v>423</v>
      </c>
      <c r="AH98">
        <f t="shared" si="5"/>
        <v>47.572815533980581</v>
      </c>
      <c r="AI98" t="str">
        <f>IF(OR(tablo1[[#This Row],[visibletimetofailure]]&lt;5000,tablo1[[#This Row],[visibleconditionscore]]&lt;300),"YES","NO")</f>
        <v>YES</v>
      </c>
    </row>
    <row r="99" spans="1:35" x14ac:dyDescent="0.25">
      <c r="A99" t="s">
        <v>150</v>
      </c>
      <c r="B99" t="s">
        <v>38</v>
      </c>
      <c r="C99" t="s">
        <v>45</v>
      </c>
      <c r="D99" s="1">
        <v>44252</v>
      </c>
      <c r="E99">
        <v>3</v>
      </c>
      <c r="F99">
        <v>14013</v>
      </c>
      <c r="G99" s="1">
        <v>45345</v>
      </c>
      <c r="H99" t="s">
        <v>48</v>
      </c>
      <c r="I99">
        <v>80</v>
      </c>
      <c r="J99">
        <v>2</v>
      </c>
      <c r="K99">
        <v>3</v>
      </c>
      <c r="L99">
        <v>10060</v>
      </c>
      <c r="M99">
        <v>66444</v>
      </c>
      <c r="N99">
        <v>150</v>
      </c>
      <c r="O99">
        <v>450</v>
      </c>
      <c r="P99">
        <v>1349512</v>
      </c>
      <c r="Q99">
        <v>1600843</v>
      </c>
      <c r="R99">
        <v>846332</v>
      </c>
      <c r="S99">
        <v>3796688</v>
      </c>
      <c r="T99">
        <v>2024</v>
      </c>
      <c r="U99">
        <v>7</v>
      </c>
      <c r="V99" s="24">
        <f t="shared" si="3"/>
        <v>3.4667269575702764E-3</v>
      </c>
      <c r="W99">
        <v>92</v>
      </c>
      <c r="X99">
        <v>64</v>
      </c>
      <c r="Y99" t="s">
        <v>35</v>
      </c>
      <c r="Z99">
        <v>926</v>
      </c>
      <c r="AA99">
        <v>32</v>
      </c>
      <c r="AB99">
        <v>4</v>
      </c>
      <c r="AC99">
        <f t="shared" si="4"/>
        <v>2998.9155555555553</v>
      </c>
      <c r="AD99">
        <f>IF(SUBTOTAL(103,tablo1[[#This Row],[MachineID]]), tablo1[[#This Row],[ConditionMonitoringScore]], "")</f>
        <v>926</v>
      </c>
      <c r="AE99">
        <f>IF(SUBTOTAL(103,tablo1[[#This Row],[MachineID]]), tablo1[[#This Row],[TimeToFailure]], "")</f>
        <v>10060</v>
      </c>
      <c r="AH99">
        <f t="shared" si="5"/>
        <v>5.825242718446602</v>
      </c>
      <c r="AI99" t="str">
        <f>IF(OR(tablo1[[#This Row],[visibletimetofailure]]&lt;5000,tablo1[[#This Row],[visibleconditionscore]]&lt;300),"YES","NO")</f>
        <v>NO</v>
      </c>
    </row>
    <row r="100" spans="1:35" x14ac:dyDescent="0.25">
      <c r="A100" t="s">
        <v>151</v>
      </c>
      <c r="B100" t="s">
        <v>32</v>
      </c>
      <c r="C100" t="s">
        <v>39</v>
      </c>
      <c r="D100" s="1">
        <v>42792</v>
      </c>
      <c r="E100">
        <v>7</v>
      </c>
      <c r="F100">
        <v>33915</v>
      </c>
      <c r="G100" s="1">
        <v>45241</v>
      </c>
      <c r="H100" t="s">
        <v>52</v>
      </c>
      <c r="I100">
        <v>89</v>
      </c>
      <c r="J100">
        <v>106</v>
      </c>
      <c r="K100">
        <v>10</v>
      </c>
      <c r="L100">
        <v>4982</v>
      </c>
      <c r="M100">
        <v>37395</v>
      </c>
      <c r="N100">
        <v>105</v>
      </c>
      <c r="O100">
        <v>1052</v>
      </c>
      <c r="P100">
        <v>3155326</v>
      </c>
      <c r="Q100">
        <v>1288104</v>
      </c>
      <c r="R100">
        <v>1265302</v>
      </c>
      <c r="S100">
        <v>5708733</v>
      </c>
      <c r="T100">
        <v>3470</v>
      </c>
      <c r="U100">
        <v>9</v>
      </c>
      <c r="V100" s="24">
        <f t="shared" si="3"/>
        <v>1.7371316602607583E-2</v>
      </c>
      <c r="W100">
        <v>461</v>
      </c>
      <c r="X100">
        <v>414</v>
      </c>
      <c r="Y100" t="s">
        <v>35</v>
      </c>
      <c r="Z100">
        <v>584</v>
      </c>
      <c r="AA100">
        <v>134</v>
      </c>
      <c r="AB100">
        <v>2</v>
      </c>
      <c r="AC100">
        <f t="shared" si="4"/>
        <v>2999.3593155893536</v>
      </c>
      <c r="AD100">
        <f>IF(SUBTOTAL(103,tablo1[[#This Row],[MachineID]]), tablo1[[#This Row],[ConditionMonitoringScore]], "")</f>
        <v>584</v>
      </c>
      <c r="AE100">
        <f>IF(SUBTOTAL(103,tablo1[[#This Row],[MachineID]]), tablo1[[#This Row],[TimeToFailure]], "")</f>
        <v>4982</v>
      </c>
      <c r="AH100">
        <f t="shared" si="5"/>
        <v>38.834951456310677</v>
      </c>
      <c r="AI100" t="str">
        <f>IF(OR(tablo1[[#This Row],[visibletimetofailure]]&lt;5000,tablo1[[#This Row],[visibleconditionscore]]&lt;300),"YES","NO")</f>
        <v>YES</v>
      </c>
    </row>
    <row r="101" spans="1:35" x14ac:dyDescent="0.25">
      <c r="A101" t="s">
        <v>152</v>
      </c>
      <c r="B101" t="s">
        <v>47</v>
      </c>
      <c r="C101" t="s">
        <v>58</v>
      </c>
      <c r="D101" s="1">
        <v>43522</v>
      </c>
      <c r="E101">
        <v>5</v>
      </c>
      <c r="F101">
        <v>23015</v>
      </c>
      <c r="G101" s="1">
        <v>45247</v>
      </c>
      <c r="H101" t="s">
        <v>52</v>
      </c>
      <c r="I101">
        <v>108</v>
      </c>
      <c r="J101">
        <v>100</v>
      </c>
      <c r="K101">
        <v>3</v>
      </c>
      <c r="L101">
        <v>6549</v>
      </c>
      <c r="M101">
        <v>64043</v>
      </c>
      <c r="N101">
        <v>214</v>
      </c>
      <c r="O101">
        <v>641</v>
      </c>
      <c r="P101">
        <v>640993</v>
      </c>
      <c r="Q101">
        <v>2463515</v>
      </c>
      <c r="R101">
        <v>735236</v>
      </c>
      <c r="S101">
        <v>3839744</v>
      </c>
      <c r="T101">
        <v>2756</v>
      </c>
      <c r="U101">
        <v>10</v>
      </c>
      <c r="V101" s="24">
        <f t="shared" si="3"/>
        <v>1.3904589645037305E-2</v>
      </c>
      <c r="W101">
        <v>369</v>
      </c>
      <c r="X101">
        <v>369</v>
      </c>
      <c r="Y101" t="s">
        <v>49</v>
      </c>
      <c r="Z101">
        <v>677</v>
      </c>
      <c r="AA101">
        <v>112</v>
      </c>
      <c r="AB101">
        <v>1</v>
      </c>
      <c r="AC101">
        <f t="shared" si="4"/>
        <v>999.98907956318249</v>
      </c>
      <c r="AD101">
        <f>IF(SUBTOTAL(103,tablo1[[#This Row],[MachineID]]), tablo1[[#This Row],[ConditionMonitoringScore]], "")</f>
        <v>677</v>
      </c>
      <c r="AE101">
        <f>IF(SUBTOTAL(103,tablo1[[#This Row],[MachineID]]), tablo1[[#This Row],[TimeToFailure]], "")</f>
        <v>6549</v>
      </c>
      <c r="AH101">
        <f t="shared" si="5"/>
        <v>31.715210355987054</v>
      </c>
      <c r="AI101" t="str">
        <f>IF(OR(tablo1[[#This Row],[visibletimetofailure]]&lt;5000,tablo1[[#This Row],[visibleconditionscore]]&lt;300),"YES","NO")</f>
        <v>NO</v>
      </c>
    </row>
    <row r="102" spans="1:35" x14ac:dyDescent="0.25">
      <c r="A102" t="s">
        <v>153</v>
      </c>
      <c r="B102" t="s">
        <v>47</v>
      </c>
      <c r="C102" t="s">
        <v>45</v>
      </c>
      <c r="D102" s="1">
        <v>39142</v>
      </c>
      <c r="E102">
        <v>17</v>
      </c>
      <c r="F102">
        <v>62237</v>
      </c>
      <c r="G102" s="1">
        <v>45184</v>
      </c>
      <c r="H102" t="s">
        <v>52</v>
      </c>
      <c r="I102">
        <v>104</v>
      </c>
      <c r="J102">
        <v>163</v>
      </c>
      <c r="K102">
        <v>39</v>
      </c>
      <c r="L102">
        <v>608</v>
      </c>
      <c r="M102">
        <v>15713</v>
      </c>
      <c r="N102">
        <v>118</v>
      </c>
      <c r="O102">
        <v>4597</v>
      </c>
      <c r="P102">
        <v>4596541</v>
      </c>
      <c r="Q102">
        <v>1694052</v>
      </c>
      <c r="R102">
        <v>1058257</v>
      </c>
      <c r="S102">
        <v>7348849</v>
      </c>
      <c r="T102">
        <v>22063</v>
      </c>
      <c r="U102">
        <v>9</v>
      </c>
      <c r="V102" s="24">
        <f t="shared" si="3"/>
        <v>3.6400633054487902E-2</v>
      </c>
      <c r="W102">
        <v>966</v>
      </c>
      <c r="X102">
        <v>869</v>
      </c>
      <c r="Y102" t="s">
        <v>49</v>
      </c>
      <c r="Z102">
        <v>87</v>
      </c>
      <c r="AA102">
        <v>286</v>
      </c>
      <c r="AB102">
        <v>2</v>
      </c>
      <c r="AC102">
        <f t="shared" si="4"/>
        <v>999.90015227322169</v>
      </c>
      <c r="AD102">
        <f>IF(SUBTOTAL(103,tablo1[[#This Row],[MachineID]]), tablo1[[#This Row],[ConditionMonitoringScore]], "")</f>
        <v>87</v>
      </c>
      <c r="AE102">
        <f>IF(SUBTOTAL(103,tablo1[[#This Row],[MachineID]]), tablo1[[#This Row],[TimeToFailure]], "")</f>
        <v>608</v>
      </c>
      <c r="AH102">
        <f t="shared" si="5"/>
        <v>88.025889967637539</v>
      </c>
      <c r="AI102" t="str">
        <f>IF(OR(tablo1[[#This Row],[visibletimetofailure]]&lt;5000,tablo1[[#This Row],[visibleconditionscore]]&lt;300),"YES","NO")</f>
        <v>YES</v>
      </c>
    </row>
    <row r="103" spans="1:35" x14ac:dyDescent="0.25">
      <c r="A103" t="s">
        <v>154</v>
      </c>
      <c r="B103" t="s">
        <v>47</v>
      </c>
      <c r="C103" t="s">
        <v>33</v>
      </c>
      <c r="D103" s="1">
        <v>41332</v>
      </c>
      <c r="E103">
        <v>11</v>
      </c>
      <c r="F103">
        <v>43978</v>
      </c>
      <c r="G103" s="1">
        <v>45279</v>
      </c>
      <c r="H103" t="s">
        <v>34</v>
      </c>
      <c r="I103">
        <v>63</v>
      </c>
      <c r="J103">
        <v>68</v>
      </c>
      <c r="K103">
        <v>19</v>
      </c>
      <c r="L103">
        <v>1290</v>
      </c>
      <c r="M103">
        <v>23204</v>
      </c>
      <c r="N103">
        <v>245</v>
      </c>
      <c r="O103">
        <v>4655</v>
      </c>
      <c r="P103">
        <v>13963689</v>
      </c>
      <c r="Q103">
        <v>116792</v>
      </c>
      <c r="R103">
        <v>329349</v>
      </c>
      <c r="S103">
        <v>15460958</v>
      </c>
      <c r="T103">
        <v>6981</v>
      </c>
      <c r="U103">
        <v>4</v>
      </c>
      <c r="V103" s="24">
        <f t="shared" si="3"/>
        <v>1.9029316451880322E-2</v>
      </c>
      <c r="W103">
        <v>505</v>
      </c>
      <c r="X103">
        <v>202</v>
      </c>
      <c r="Y103" t="s">
        <v>35</v>
      </c>
      <c r="Z103">
        <v>547</v>
      </c>
      <c r="AA103">
        <v>163</v>
      </c>
      <c r="AB103">
        <v>5</v>
      </c>
      <c r="AC103">
        <f t="shared" si="4"/>
        <v>2999.718367346939</v>
      </c>
      <c r="AD103">
        <f>IF(SUBTOTAL(103,tablo1[[#This Row],[MachineID]]), tablo1[[#This Row],[ConditionMonitoringScore]], "")</f>
        <v>547</v>
      </c>
      <c r="AE103">
        <f>IF(SUBTOTAL(103,tablo1[[#This Row],[MachineID]]), tablo1[[#This Row],[TimeToFailure]], "")</f>
        <v>1290</v>
      </c>
      <c r="AH103">
        <f t="shared" si="5"/>
        <v>48.220064724919091</v>
      </c>
      <c r="AI103" t="str">
        <f>IF(OR(tablo1[[#This Row],[visibletimetofailure]]&lt;5000,tablo1[[#This Row],[visibleconditionscore]]&lt;300),"YES","NO")</f>
        <v>YES</v>
      </c>
    </row>
    <row r="104" spans="1:35" x14ac:dyDescent="0.25">
      <c r="A104" t="s">
        <v>155</v>
      </c>
      <c r="B104" t="s">
        <v>47</v>
      </c>
      <c r="C104" t="s">
        <v>45</v>
      </c>
      <c r="D104" s="1">
        <v>43887</v>
      </c>
      <c r="E104">
        <v>4</v>
      </c>
      <c r="F104">
        <v>19216</v>
      </c>
      <c r="G104" s="1">
        <v>45287</v>
      </c>
      <c r="H104" t="s">
        <v>48</v>
      </c>
      <c r="I104">
        <v>46</v>
      </c>
      <c r="J104">
        <v>60</v>
      </c>
      <c r="K104">
        <v>4</v>
      </c>
      <c r="L104">
        <v>8099</v>
      </c>
      <c r="M104">
        <v>63649</v>
      </c>
      <c r="N104">
        <v>183</v>
      </c>
      <c r="O104">
        <v>733</v>
      </c>
      <c r="P104">
        <v>2198316</v>
      </c>
      <c r="Q104">
        <v>146518</v>
      </c>
      <c r="R104">
        <v>701692</v>
      </c>
      <c r="S104">
        <v>4365188</v>
      </c>
      <c r="T104">
        <v>2344</v>
      </c>
      <c r="U104">
        <v>6</v>
      </c>
      <c r="V104" s="24">
        <f t="shared" si="3"/>
        <v>9.721908207099254E-3</v>
      </c>
      <c r="W104">
        <v>258</v>
      </c>
      <c r="X104">
        <v>155</v>
      </c>
      <c r="Y104" t="s">
        <v>35</v>
      </c>
      <c r="Z104">
        <v>770</v>
      </c>
      <c r="AA104">
        <v>82</v>
      </c>
      <c r="AB104">
        <v>4</v>
      </c>
      <c r="AC104">
        <f t="shared" si="4"/>
        <v>2999.0668485675305</v>
      </c>
      <c r="AD104">
        <f>IF(SUBTOTAL(103,tablo1[[#This Row],[MachineID]]), tablo1[[#This Row],[ConditionMonitoringScore]], "")</f>
        <v>770</v>
      </c>
      <c r="AE104">
        <f>IF(SUBTOTAL(103,tablo1[[#This Row],[MachineID]]), tablo1[[#This Row],[TimeToFailure]], "")</f>
        <v>8099</v>
      </c>
      <c r="AH104">
        <f t="shared" si="5"/>
        <v>22.006472491909385</v>
      </c>
      <c r="AI104" t="str">
        <f>IF(OR(tablo1[[#This Row],[visibletimetofailure]]&lt;5000,tablo1[[#This Row],[visibleconditionscore]]&lt;300),"YES","NO")</f>
        <v>NO</v>
      </c>
    </row>
    <row r="105" spans="1:35" x14ac:dyDescent="0.25">
      <c r="A105" t="s">
        <v>156</v>
      </c>
      <c r="B105" t="s">
        <v>32</v>
      </c>
      <c r="C105" t="s">
        <v>58</v>
      </c>
      <c r="D105" s="1">
        <v>43157</v>
      </c>
      <c r="E105">
        <v>6</v>
      </c>
      <c r="F105">
        <v>25392</v>
      </c>
      <c r="G105" s="1">
        <v>45317</v>
      </c>
      <c r="H105" t="s">
        <v>34</v>
      </c>
      <c r="I105">
        <v>37</v>
      </c>
      <c r="J105">
        <v>30</v>
      </c>
      <c r="K105">
        <v>4</v>
      </c>
      <c r="L105">
        <v>10419</v>
      </c>
      <c r="M105">
        <v>68009</v>
      </c>
      <c r="N105">
        <v>262</v>
      </c>
      <c r="O105">
        <v>1046</v>
      </c>
      <c r="P105">
        <v>5231329</v>
      </c>
      <c r="Q105">
        <v>3414316</v>
      </c>
      <c r="R105">
        <v>1130547</v>
      </c>
      <c r="S105">
        <v>9776192</v>
      </c>
      <c r="T105">
        <v>2720</v>
      </c>
      <c r="U105">
        <v>9</v>
      </c>
      <c r="V105" s="24">
        <f t="shared" si="3"/>
        <v>1.0626271761248021E-2</v>
      </c>
      <c r="W105">
        <v>282</v>
      </c>
      <c r="X105">
        <v>254</v>
      </c>
      <c r="Y105" t="s">
        <v>62</v>
      </c>
      <c r="Z105">
        <v>730</v>
      </c>
      <c r="AA105">
        <v>88</v>
      </c>
      <c r="AB105">
        <v>2</v>
      </c>
      <c r="AC105">
        <f t="shared" si="4"/>
        <v>5001.2705544933078</v>
      </c>
      <c r="AD105">
        <f>IF(SUBTOTAL(103,tablo1[[#This Row],[MachineID]]), tablo1[[#This Row],[ConditionMonitoringScore]], "")</f>
        <v>730</v>
      </c>
      <c r="AE105">
        <f>IF(SUBTOTAL(103,tablo1[[#This Row],[MachineID]]), tablo1[[#This Row],[TimeToFailure]], "")</f>
        <v>10419</v>
      </c>
      <c r="AH105">
        <f t="shared" si="5"/>
        <v>23.948220064724918</v>
      </c>
      <c r="AI105" t="str">
        <f>IF(OR(tablo1[[#This Row],[visibletimetofailure]]&lt;5000,tablo1[[#This Row],[visibleconditionscore]]&lt;300),"YES","NO")</f>
        <v>NO</v>
      </c>
    </row>
    <row r="106" spans="1:35" x14ac:dyDescent="0.25">
      <c r="A106" t="s">
        <v>157</v>
      </c>
      <c r="B106" t="s">
        <v>32</v>
      </c>
      <c r="C106" t="s">
        <v>39</v>
      </c>
      <c r="D106" s="1">
        <v>44252</v>
      </c>
      <c r="E106">
        <v>3</v>
      </c>
      <c r="F106">
        <v>14037</v>
      </c>
      <c r="G106" s="1">
        <v>45255</v>
      </c>
      <c r="H106" t="s">
        <v>52</v>
      </c>
      <c r="I106">
        <v>67</v>
      </c>
      <c r="J106">
        <v>92</v>
      </c>
      <c r="K106">
        <v>3</v>
      </c>
      <c r="L106">
        <v>5192</v>
      </c>
      <c r="M106">
        <v>40858</v>
      </c>
      <c r="N106">
        <v>172</v>
      </c>
      <c r="O106">
        <v>517</v>
      </c>
      <c r="P106">
        <v>154970</v>
      </c>
      <c r="Q106">
        <v>518922</v>
      </c>
      <c r="R106">
        <v>131861</v>
      </c>
      <c r="S106">
        <v>2200482</v>
      </c>
      <c r="T106">
        <v>1188</v>
      </c>
      <c r="U106">
        <v>2</v>
      </c>
      <c r="V106" s="24">
        <f t="shared" si="3"/>
        <v>1.1266862612103398E-2</v>
      </c>
      <c r="W106">
        <v>299</v>
      </c>
      <c r="X106">
        <v>60</v>
      </c>
      <c r="Y106" t="s">
        <v>35</v>
      </c>
      <c r="Z106">
        <v>730</v>
      </c>
      <c r="AA106">
        <v>101</v>
      </c>
      <c r="AB106">
        <v>1</v>
      </c>
      <c r="AC106">
        <f t="shared" si="4"/>
        <v>299.74854932301741</v>
      </c>
      <c r="AD106">
        <f>IF(SUBTOTAL(103,tablo1[[#This Row],[MachineID]]), tablo1[[#This Row],[ConditionMonitoringScore]], "")</f>
        <v>730</v>
      </c>
      <c r="AE106">
        <f>IF(SUBTOTAL(103,tablo1[[#This Row],[MachineID]]), tablo1[[#This Row],[TimeToFailure]], "")</f>
        <v>5192</v>
      </c>
      <c r="AH106">
        <f t="shared" si="5"/>
        <v>28.155339805825243</v>
      </c>
      <c r="AI106" t="str">
        <f>IF(OR(tablo1[[#This Row],[visibletimetofailure]]&lt;5000,tablo1[[#This Row],[visibleconditionscore]]&lt;300),"YES","NO")</f>
        <v>NO</v>
      </c>
    </row>
    <row r="107" spans="1:35" x14ac:dyDescent="0.25">
      <c r="A107" t="s">
        <v>158</v>
      </c>
      <c r="B107" t="s">
        <v>32</v>
      </c>
      <c r="C107" t="s">
        <v>33</v>
      </c>
      <c r="D107" s="1">
        <v>38777</v>
      </c>
      <c r="E107">
        <v>18</v>
      </c>
      <c r="F107">
        <v>67464</v>
      </c>
      <c r="G107" s="1">
        <v>45345</v>
      </c>
      <c r="H107" t="s">
        <v>52</v>
      </c>
      <c r="I107">
        <v>65</v>
      </c>
      <c r="J107">
        <v>2</v>
      </c>
      <c r="K107">
        <v>46</v>
      </c>
      <c r="L107">
        <v>934</v>
      </c>
      <c r="M107">
        <v>15210</v>
      </c>
      <c r="N107">
        <v>197</v>
      </c>
      <c r="O107">
        <v>9077</v>
      </c>
      <c r="P107">
        <v>27232359</v>
      </c>
      <c r="Q107">
        <v>2093686</v>
      </c>
      <c r="R107">
        <v>993574</v>
      </c>
      <c r="S107">
        <v>30319619</v>
      </c>
      <c r="T107">
        <v>21785</v>
      </c>
      <c r="U107">
        <v>7</v>
      </c>
      <c r="V107" s="24">
        <f t="shared" si="3"/>
        <v>2.1667043484814227E-2</v>
      </c>
      <c r="W107">
        <v>575</v>
      </c>
      <c r="X107">
        <v>402</v>
      </c>
      <c r="Y107" t="s">
        <v>35</v>
      </c>
      <c r="Z107">
        <v>495</v>
      </c>
      <c r="AA107">
        <v>172</v>
      </c>
      <c r="AB107">
        <v>2</v>
      </c>
      <c r="AC107">
        <f t="shared" si="4"/>
        <v>3000.1497190701775</v>
      </c>
      <c r="AD107">
        <f>IF(SUBTOTAL(103,tablo1[[#This Row],[MachineID]]), tablo1[[#This Row],[ConditionMonitoringScore]], "")</f>
        <v>495</v>
      </c>
      <c r="AE107">
        <f>IF(SUBTOTAL(103,tablo1[[#This Row],[MachineID]]), tablo1[[#This Row],[TimeToFailure]], "")</f>
        <v>934</v>
      </c>
      <c r="AH107">
        <f t="shared" si="5"/>
        <v>51.132686084142399</v>
      </c>
      <c r="AI107" t="str">
        <f>IF(OR(tablo1[[#This Row],[visibletimetofailure]]&lt;5000,tablo1[[#This Row],[visibleconditionscore]]&lt;300),"YES","NO")</f>
        <v>YES</v>
      </c>
    </row>
    <row r="108" spans="1:35" x14ac:dyDescent="0.25">
      <c r="A108" t="s">
        <v>159</v>
      </c>
      <c r="B108" t="s">
        <v>32</v>
      </c>
      <c r="C108" t="s">
        <v>33</v>
      </c>
      <c r="D108" s="1">
        <v>41697</v>
      </c>
      <c r="E108">
        <v>10</v>
      </c>
      <c r="F108">
        <v>30110</v>
      </c>
      <c r="G108" s="1">
        <v>45309</v>
      </c>
      <c r="H108" t="s">
        <v>34</v>
      </c>
      <c r="I108">
        <v>24</v>
      </c>
      <c r="J108">
        <v>38</v>
      </c>
      <c r="K108">
        <v>6</v>
      </c>
      <c r="L108">
        <v>5836</v>
      </c>
      <c r="M108">
        <v>57037</v>
      </c>
      <c r="N108">
        <v>101</v>
      </c>
      <c r="O108">
        <v>606</v>
      </c>
      <c r="P108">
        <v>3032435</v>
      </c>
      <c r="Q108">
        <v>935779</v>
      </c>
      <c r="R108">
        <v>366026</v>
      </c>
      <c r="S108">
        <v>433424</v>
      </c>
      <c r="T108">
        <v>2183</v>
      </c>
      <c r="U108">
        <v>7</v>
      </c>
      <c r="V108" s="24">
        <f t="shared" si="3"/>
        <v>1.3904589645037305E-2</v>
      </c>
      <c r="W108">
        <v>369</v>
      </c>
      <c r="X108">
        <v>259</v>
      </c>
      <c r="Y108" t="s">
        <v>62</v>
      </c>
      <c r="Z108">
        <v>698</v>
      </c>
      <c r="AA108">
        <v>116</v>
      </c>
      <c r="AB108">
        <v>4</v>
      </c>
      <c r="AC108">
        <f t="shared" si="4"/>
        <v>5004.0181518151812</v>
      </c>
      <c r="AD108">
        <f>IF(SUBTOTAL(103,tablo1[[#This Row],[MachineID]]), tablo1[[#This Row],[ConditionMonitoringScore]], "")</f>
        <v>698</v>
      </c>
      <c r="AE108">
        <f>IF(SUBTOTAL(103,tablo1[[#This Row],[MachineID]]), tablo1[[#This Row],[TimeToFailure]], "")</f>
        <v>5836</v>
      </c>
      <c r="AH108">
        <f t="shared" si="5"/>
        <v>33.009708737864081</v>
      </c>
      <c r="AI108" t="str">
        <f>IF(OR(tablo1[[#This Row],[visibletimetofailure]]&lt;5000,tablo1[[#This Row],[visibleconditionscore]]&lt;300),"YES","NO")</f>
        <v>NO</v>
      </c>
    </row>
    <row r="109" spans="1:35" x14ac:dyDescent="0.25">
      <c r="A109" t="s">
        <v>160</v>
      </c>
      <c r="B109" t="s">
        <v>42</v>
      </c>
      <c r="C109" t="s">
        <v>45</v>
      </c>
      <c r="D109" s="1">
        <v>38777</v>
      </c>
      <c r="E109">
        <v>18</v>
      </c>
      <c r="F109">
        <v>76122</v>
      </c>
      <c r="G109" s="1">
        <v>45322</v>
      </c>
      <c r="H109" t="s">
        <v>34</v>
      </c>
      <c r="I109">
        <v>24</v>
      </c>
      <c r="J109">
        <v>25</v>
      </c>
      <c r="K109">
        <v>152</v>
      </c>
      <c r="L109">
        <v>409</v>
      </c>
      <c r="M109">
        <v>5000</v>
      </c>
      <c r="N109">
        <v>179</v>
      </c>
      <c r="O109">
        <v>27211</v>
      </c>
      <c r="P109">
        <v>13605527</v>
      </c>
      <c r="Q109">
        <v>34959</v>
      </c>
      <c r="R109">
        <v>13252</v>
      </c>
      <c r="S109">
        <v>13653738</v>
      </c>
      <c r="T109">
        <v>59864</v>
      </c>
      <c r="U109">
        <v>1</v>
      </c>
      <c r="V109" s="24">
        <f t="shared" si="3"/>
        <v>2.3211997889818373E-2</v>
      </c>
      <c r="W109">
        <v>616</v>
      </c>
      <c r="X109">
        <v>62</v>
      </c>
      <c r="Y109" t="s">
        <v>62</v>
      </c>
      <c r="Z109">
        <v>464</v>
      </c>
      <c r="AA109">
        <v>174</v>
      </c>
      <c r="AB109">
        <v>5</v>
      </c>
      <c r="AC109">
        <f t="shared" si="4"/>
        <v>500.00099224578298</v>
      </c>
      <c r="AD109">
        <f>IF(SUBTOTAL(103,tablo1[[#This Row],[MachineID]]), tablo1[[#This Row],[ConditionMonitoringScore]], "")</f>
        <v>464</v>
      </c>
      <c r="AE109">
        <f>IF(SUBTOTAL(103,tablo1[[#This Row],[MachineID]]), tablo1[[#This Row],[TimeToFailure]], "")</f>
        <v>409</v>
      </c>
      <c r="AH109">
        <f t="shared" si="5"/>
        <v>51.779935275080902</v>
      </c>
      <c r="AI109" t="str">
        <f>IF(OR(tablo1[[#This Row],[visibletimetofailure]]&lt;5000,tablo1[[#This Row],[visibleconditionscore]]&lt;300),"YES","NO")</f>
        <v>YES</v>
      </c>
    </row>
    <row r="110" spans="1:35" x14ac:dyDescent="0.25">
      <c r="A110" t="s">
        <v>161</v>
      </c>
      <c r="B110" t="s">
        <v>38</v>
      </c>
      <c r="C110" t="s">
        <v>58</v>
      </c>
      <c r="D110" s="1">
        <v>42427</v>
      </c>
      <c r="E110">
        <v>8</v>
      </c>
      <c r="F110">
        <v>31328</v>
      </c>
      <c r="G110" s="1">
        <v>45268</v>
      </c>
      <c r="H110" t="s">
        <v>48</v>
      </c>
      <c r="I110">
        <v>114</v>
      </c>
      <c r="J110">
        <v>79</v>
      </c>
      <c r="K110">
        <v>5</v>
      </c>
      <c r="L110">
        <v>6398</v>
      </c>
      <c r="M110">
        <v>58564</v>
      </c>
      <c r="N110">
        <v>171</v>
      </c>
      <c r="O110">
        <v>857</v>
      </c>
      <c r="P110">
        <v>856756</v>
      </c>
      <c r="Q110">
        <v>562315</v>
      </c>
      <c r="R110">
        <v>143208</v>
      </c>
      <c r="S110">
        <v>1562279</v>
      </c>
      <c r="T110">
        <v>942</v>
      </c>
      <c r="U110">
        <v>2</v>
      </c>
      <c r="V110" s="24">
        <f t="shared" si="3"/>
        <v>1.5939407641872034E-2</v>
      </c>
      <c r="W110">
        <v>423</v>
      </c>
      <c r="X110">
        <v>85</v>
      </c>
      <c r="Y110" t="s">
        <v>49</v>
      </c>
      <c r="Z110">
        <v>627</v>
      </c>
      <c r="AA110">
        <v>119</v>
      </c>
      <c r="AB110">
        <v>5</v>
      </c>
      <c r="AC110">
        <f t="shared" si="4"/>
        <v>999.71528588098022</v>
      </c>
      <c r="AD110">
        <f>IF(SUBTOTAL(103,tablo1[[#This Row],[MachineID]]), tablo1[[#This Row],[ConditionMonitoringScore]], "")</f>
        <v>627</v>
      </c>
      <c r="AE110">
        <f>IF(SUBTOTAL(103,tablo1[[#This Row],[MachineID]]), tablo1[[#This Row],[TimeToFailure]], "")</f>
        <v>6398</v>
      </c>
      <c r="AH110">
        <f t="shared" si="5"/>
        <v>33.980582524271846</v>
      </c>
      <c r="AI110" t="str">
        <f>IF(OR(tablo1[[#This Row],[visibletimetofailure]]&lt;5000,tablo1[[#This Row],[visibleconditionscore]]&lt;300),"YES","NO")</f>
        <v>NO</v>
      </c>
    </row>
    <row r="111" spans="1:35" x14ac:dyDescent="0.25">
      <c r="A111" t="s">
        <v>162</v>
      </c>
      <c r="B111" t="s">
        <v>32</v>
      </c>
      <c r="C111" t="s">
        <v>45</v>
      </c>
      <c r="D111" s="1">
        <v>38412</v>
      </c>
      <c r="E111">
        <v>19</v>
      </c>
      <c r="F111">
        <v>62434</v>
      </c>
      <c r="G111" s="1">
        <v>45185</v>
      </c>
      <c r="H111" t="s">
        <v>34</v>
      </c>
      <c r="I111">
        <v>172</v>
      </c>
      <c r="J111">
        <v>162</v>
      </c>
      <c r="K111">
        <v>21</v>
      </c>
      <c r="L111">
        <v>789</v>
      </c>
      <c r="M111">
        <v>30552</v>
      </c>
      <c r="N111">
        <v>128</v>
      </c>
      <c r="O111">
        <v>2682</v>
      </c>
      <c r="P111">
        <v>2681946</v>
      </c>
      <c r="Q111">
        <v>1196061</v>
      </c>
      <c r="R111">
        <v>459704</v>
      </c>
      <c r="S111">
        <v>4337711</v>
      </c>
      <c r="T111">
        <v>9923</v>
      </c>
      <c r="U111">
        <v>8</v>
      </c>
      <c r="V111" s="24">
        <f t="shared" si="3"/>
        <v>3.700354209058708E-2</v>
      </c>
      <c r="W111">
        <v>982</v>
      </c>
      <c r="X111">
        <v>785</v>
      </c>
      <c r="Y111" t="s">
        <v>49</v>
      </c>
      <c r="Z111">
        <v>109</v>
      </c>
      <c r="AA111">
        <v>283</v>
      </c>
      <c r="AB111">
        <v>1</v>
      </c>
      <c r="AC111">
        <f t="shared" si="4"/>
        <v>999.97986577181211</v>
      </c>
      <c r="AD111">
        <f>IF(SUBTOTAL(103,tablo1[[#This Row],[MachineID]]), tablo1[[#This Row],[ConditionMonitoringScore]], "")</f>
        <v>109</v>
      </c>
      <c r="AE111">
        <f>IF(SUBTOTAL(103,tablo1[[#This Row],[MachineID]]), tablo1[[#This Row],[TimeToFailure]], "")</f>
        <v>789</v>
      </c>
      <c r="AH111">
        <f t="shared" si="5"/>
        <v>87.055016181229774</v>
      </c>
      <c r="AI111" t="str">
        <f>IF(OR(tablo1[[#This Row],[visibletimetofailure]]&lt;5000,tablo1[[#This Row],[visibleconditionscore]]&lt;300),"YES","NO")</f>
        <v>YES</v>
      </c>
    </row>
    <row r="112" spans="1:35" x14ac:dyDescent="0.25">
      <c r="A112" t="s">
        <v>163</v>
      </c>
      <c r="B112" t="s">
        <v>54</v>
      </c>
      <c r="C112" t="s">
        <v>45</v>
      </c>
      <c r="D112" s="1">
        <v>39507</v>
      </c>
      <c r="E112">
        <v>16</v>
      </c>
      <c r="F112">
        <v>54384</v>
      </c>
      <c r="G112" s="1">
        <v>45343</v>
      </c>
      <c r="H112" t="s">
        <v>52</v>
      </c>
      <c r="I112">
        <v>93</v>
      </c>
      <c r="J112">
        <v>4</v>
      </c>
      <c r="K112">
        <v>52</v>
      </c>
      <c r="L112">
        <v>919</v>
      </c>
      <c r="M112">
        <v>10442</v>
      </c>
      <c r="N112">
        <v>244</v>
      </c>
      <c r="O112">
        <v>12701</v>
      </c>
      <c r="P112">
        <v>12701479</v>
      </c>
      <c r="Q112">
        <v>2764923</v>
      </c>
      <c r="R112">
        <v>569871</v>
      </c>
      <c r="S112">
        <v>16036272</v>
      </c>
      <c r="T112">
        <v>55886</v>
      </c>
      <c r="U112">
        <v>6</v>
      </c>
      <c r="V112" s="24">
        <f t="shared" si="3"/>
        <v>2.1064134448715049E-2</v>
      </c>
      <c r="W112">
        <v>559</v>
      </c>
      <c r="X112">
        <v>335</v>
      </c>
      <c r="Y112" t="s">
        <v>49</v>
      </c>
      <c r="Z112">
        <v>475</v>
      </c>
      <c r="AA112">
        <v>166</v>
      </c>
      <c r="AB112">
        <v>2</v>
      </c>
      <c r="AC112">
        <f t="shared" si="4"/>
        <v>1000.0377135658609</v>
      </c>
      <c r="AD112">
        <f>IF(SUBTOTAL(103,tablo1[[#This Row],[MachineID]]), tablo1[[#This Row],[ConditionMonitoringScore]], "")</f>
        <v>475</v>
      </c>
      <c r="AE112">
        <f>IF(SUBTOTAL(103,tablo1[[#This Row],[MachineID]]), tablo1[[#This Row],[TimeToFailure]], "")</f>
        <v>919</v>
      </c>
      <c r="AH112">
        <f t="shared" si="5"/>
        <v>49.190938511326863</v>
      </c>
      <c r="AI112" t="str">
        <f>IF(OR(tablo1[[#This Row],[visibletimetofailure]]&lt;5000,tablo1[[#This Row],[visibleconditionscore]]&lt;300),"YES","NO")</f>
        <v>YES</v>
      </c>
    </row>
    <row r="113" spans="1:35" x14ac:dyDescent="0.25">
      <c r="A113" t="s">
        <v>164</v>
      </c>
      <c r="B113" t="s">
        <v>54</v>
      </c>
      <c r="C113" t="s">
        <v>39</v>
      </c>
      <c r="D113" s="1">
        <v>40237</v>
      </c>
      <c r="E113">
        <v>14</v>
      </c>
      <c r="F113">
        <v>48356</v>
      </c>
      <c r="G113" s="1">
        <v>45342</v>
      </c>
      <c r="H113" t="s">
        <v>34</v>
      </c>
      <c r="I113">
        <v>66</v>
      </c>
      <c r="J113">
        <v>5</v>
      </c>
      <c r="K113">
        <v>11</v>
      </c>
      <c r="L113">
        <v>7078</v>
      </c>
      <c r="M113">
        <v>47857</v>
      </c>
      <c r="N113">
        <v>264</v>
      </c>
      <c r="O113">
        <v>2903</v>
      </c>
      <c r="P113">
        <v>8707852</v>
      </c>
      <c r="Q113">
        <v>1569649</v>
      </c>
      <c r="R113">
        <v>559474</v>
      </c>
      <c r="S113">
        <v>10836976</v>
      </c>
      <c r="T113">
        <v>6385</v>
      </c>
      <c r="U113">
        <v>5</v>
      </c>
      <c r="V113" s="24">
        <f t="shared" si="3"/>
        <v>1.8652498304318334E-2</v>
      </c>
      <c r="W113">
        <v>495</v>
      </c>
      <c r="X113">
        <v>248</v>
      </c>
      <c r="Y113" t="s">
        <v>35</v>
      </c>
      <c r="Z113">
        <v>533</v>
      </c>
      <c r="AA113">
        <v>162</v>
      </c>
      <c r="AB113">
        <v>2</v>
      </c>
      <c r="AC113">
        <f t="shared" si="4"/>
        <v>2999.6045470203239</v>
      </c>
      <c r="AD113">
        <f>IF(SUBTOTAL(103,tablo1[[#This Row],[MachineID]]), tablo1[[#This Row],[ConditionMonitoringScore]], "")</f>
        <v>533</v>
      </c>
      <c r="AE113">
        <f>IF(SUBTOTAL(103,tablo1[[#This Row],[MachineID]]), tablo1[[#This Row],[TimeToFailure]], "")</f>
        <v>7078</v>
      </c>
      <c r="AH113">
        <f t="shared" si="5"/>
        <v>47.896440129449836</v>
      </c>
      <c r="AI113" t="str">
        <f>IF(OR(tablo1[[#This Row],[visibletimetofailure]]&lt;5000,tablo1[[#This Row],[visibleconditionscore]]&lt;300),"YES","NO")</f>
        <v>NO</v>
      </c>
    </row>
    <row r="114" spans="1:35" x14ac:dyDescent="0.25">
      <c r="A114" t="s">
        <v>165</v>
      </c>
      <c r="B114" t="s">
        <v>38</v>
      </c>
      <c r="C114" t="s">
        <v>58</v>
      </c>
      <c r="D114" s="1">
        <v>38777</v>
      </c>
      <c r="E114">
        <v>18</v>
      </c>
      <c r="F114">
        <v>62856</v>
      </c>
      <c r="G114" s="1">
        <v>45302</v>
      </c>
      <c r="H114" t="s">
        <v>48</v>
      </c>
      <c r="I114">
        <v>32</v>
      </c>
      <c r="J114">
        <v>45</v>
      </c>
      <c r="K114">
        <v>16</v>
      </c>
      <c r="L114">
        <v>2455</v>
      </c>
      <c r="M114">
        <v>37086</v>
      </c>
      <c r="N114">
        <v>169</v>
      </c>
      <c r="O114">
        <v>2696</v>
      </c>
      <c r="P114">
        <v>13481939</v>
      </c>
      <c r="Q114">
        <v>1571202</v>
      </c>
      <c r="R114">
        <v>371739</v>
      </c>
      <c r="S114">
        <v>15424881</v>
      </c>
      <c r="T114">
        <v>7280</v>
      </c>
      <c r="U114">
        <v>5</v>
      </c>
      <c r="V114" s="24">
        <f t="shared" si="3"/>
        <v>2.5962770367020875E-2</v>
      </c>
      <c r="W114">
        <v>689</v>
      </c>
      <c r="X114">
        <v>345</v>
      </c>
      <c r="Y114" t="s">
        <v>62</v>
      </c>
      <c r="Z114">
        <v>376</v>
      </c>
      <c r="AA114">
        <v>195</v>
      </c>
      <c r="AB114">
        <v>2</v>
      </c>
      <c r="AC114">
        <f t="shared" si="4"/>
        <v>5000.7192136498516</v>
      </c>
      <c r="AD114">
        <f>IF(SUBTOTAL(103,tablo1[[#This Row],[MachineID]]), tablo1[[#This Row],[ConditionMonitoringScore]], "")</f>
        <v>376</v>
      </c>
      <c r="AE114">
        <f>IF(SUBTOTAL(103,tablo1[[#This Row],[MachineID]]), tablo1[[#This Row],[TimeToFailure]], "")</f>
        <v>2455</v>
      </c>
      <c r="AH114">
        <f t="shared" si="5"/>
        <v>58.576051779935277</v>
      </c>
      <c r="AI114" t="str">
        <f>IF(OR(tablo1[[#This Row],[visibletimetofailure]]&lt;5000,tablo1[[#This Row],[visibleconditionscore]]&lt;300),"YES","NO")</f>
        <v>YES</v>
      </c>
    </row>
    <row r="115" spans="1:35" x14ac:dyDescent="0.25">
      <c r="A115" t="s">
        <v>166</v>
      </c>
      <c r="B115" t="s">
        <v>54</v>
      </c>
      <c r="C115" t="s">
        <v>33</v>
      </c>
      <c r="D115" s="1">
        <v>43157</v>
      </c>
      <c r="E115">
        <v>6</v>
      </c>
      <c r="F115">
        <v>21318</v>
      </c>
      <c r="G115" s="1">
        <v>45234</v>
      </c>
      <c r="H115" t="s">
        <v>48</v>
      </c>
      <c r="I115">
        <v>57</v>
      </c>
      <c r="J115">
        <v>113</v>
      </c>
      <c r="K115">
        <v>7</v>
      </c>
      <c r="L115">
        <v>3164</v>
      </c>
      <c r="M115">
        <v>27402</v>
      </c>
      <c r="N115">
        <v>201</v>
      </c>
      <c r="O115">
        <v>1410</v>
      </c>
      <c r="P115">
        <v>4229182</v>
      </c>
      <c r="Q115">
        <v>252353</v>
      </c>
      <c r="R115">
        <v>128117</v>
      </c>
      <c r="S115">
        <v>4609652</v>
      </c>
      <c r="T115">
        <v>5215</v>
      </c>
      <c r="U115">
        <v>1</v>
      </c>
      <c r="V115" s="24">
        <f t="shared" si="3"/>
        <v>1.793654382395056E-2</v>
      </c>
      <c r="W115">
        <v>476</v>
      </c>
      <c r="X115">
        <v>48</v>
      </c>
      <c r="Y115" t="s">
        <v>35</v>
      </c>
      <c r="Z115">
        <v>545</v>
      </c>
      <c r="AA115">
        <v>165</v>
      </c>
      <c r="AB115">
        <v>2</v>
      </c>
      <c r="AC115">
        <f t="shared" si="4"/>
        <v>2999.4198581560286</v>
      </c>
      <c r="AD115">
        <f>IF(SUBTOTAL(103,tablo1[[#This Row],[MachineID]]), tablo1[[#This Row],[ConditionMonitoringScore]], "")</f>
        <v>545</v>
      </c>
      <c r="AE115">
        <f>IF(SUBTOTAL(103,tablo1[[#This Row],[MachineID]]), tablo1[[#This Row],[TimeToFailure]], "")</f>
        <v>3164</v>
      </c>
      <c r="AH115">
        <f t="shared" si="5"/>
        <v>48.867313915857608</v>
      </c>
      <c r="AI115" t="str">
        <f>IF(OR(tablo1[[#This Row],[visibletimetofailure]]&lt;5000,tablo1[[#This Row],[visibleconditionscore]]&lt;300),"YES","NO")</f>
        <v>YES</v>
      </c>
    </row>
    <row r="116" spans="1:35" x14ac:dyDescent="0.25">
      <c r="A116" t="s">
        <v>167</v>
      </c>
      <c r="B116" t="s">
        <v>54</v>
      </c>
      <c r="C116" t="s">
        <v>45</v>
      </c>
      <c r="D116" s="1">
        <v>44617</v>
      </c>
      <c r="E116">
        <v>2</v>
      </c>
      <c r="F116">
        <v>7550</v>
      </c>
      <c r="G116" s="1">
        <v>45298</v>
      </c>
      <c r="H116" t="s">
        <v>52</v>
      </c>
      <c r="I116">
        <v>22</v>
      </c>
      <c r="J116">
        <v>49</v>
      </c>
      <c r="K116">
        <v>1</v>
      </c>
      <c r="L116">
        <v>9641</v>
      </c>
      <c r="M116">
        <v>63705</v>
      </c>
      <c r="N116">
        <v>49</v>
      </c>
      <c r="O116">
        <v>49</v>
      </c>
      <c r="P116">
        <v>243271</v>
      </c>
      <c r="Q116">
        <v>53781</v>
      </c>
      <c r="R116">
        <v>53557</v>
      </c>
      <c r="S116">
        <v>350609</v>
      </c>
      <c r="T116">
        <v>141</v>
      </c>
      <c r="U116">
        <v>1</v>
      </c>
      <c r="V116" s="24">
        <f t="shared" si="3"/>
        <v>6.707363026603361E-3</v>
      </c>
      <c r="W116">
        <v>178</v>
      </c>
      <c r="X116">
        <v>18</v>
      </c>
      <c r="Y116" t="s">
        <v>62</v>
      </c>
      <c r="Z116">
        <v>836</v>
      </c>
      <c r="AA116">
        <v>74</v>
      </c>
      <c r="AB116">
        <v>5</v>
      </c>
      <c r="AC116">
        <f t="shared" si="4"/>
        <v>4964.7142857142853</v>
      </c>
      <c r="AD116">
        <f>IF(SUBTOTAL(103,tablo1[[#This Row],[MachineID]]), tablo1[[#This Row],[ConditionMonitoringScore]], "")</f>
        <v>836</v>
      </c>
      <c r="AE116">
        <f>IF(SUBTOTAL(103,tablo1[[#This Row],[MachineID]]), tablo1[[#This Row],[TimeToFailure]], "")</f>
        <v>9641</v>
      </c>
      <c r="AH116">
        <f t="shared" si="5"/>
        <v>19.417475728155338</v>
      </c>
      <c r="AI116" t="str">
        <f>IF(OR(tablo1[[#This Row],[visibletimetofailure]]&lt;5000,tablo1[[#This Row],[visibleconditionscore]]&lt;300),"YES","NO")</f>
        <v>NO</v>
      </c>
    </row>
    <row r="117" spans="1:35" x14ac:dyDescent="0.25">
      <c r="A117" t="s">
        <v>168</v>
      </c>
      <c r="B117" t="s">
        <v>38</v>
      </c>
      <c r="C117" t="s">
        <v>39</v>
      </c>
      <c r="D117" s="1">
        <v>40237</v>
      </c>
      <c r="E117">
        <v>14</v>
      </c>
      <c r="F117">
        <v>59514</v>
      </c>
      <c r="G117" s="1">
        <v>45264</v>
      </c>
      <c r="H117" t="s">
        <v>52</v>
      </c>
      <c r="I117">
        <v>59</v>
      </c>
      <c r="J117">
        <v>83</v>
      </c>
      <c r="K117">
        <v>23</v>
      </c>
      <c r="L117">
        <v>2589</v>
      </c>
      <c r="M117">
        <v>27307</v>
      </c>
      <c r="N117">
        <v>112</v>
      </c>
      <c r="O117">
        <v>2568</v>
      </c>
      <c r="P117">
        <v>7703646</v>
      </c>
      <c r="Q117">
        <v>724928</v>
      </c>
      <c r="R117">
        <v>880716</v>
      </c>
      <c r="S117">
        <v>930929</v>
      </c>
      <c r="T117">
        <v>10271</v>
      </c>
      <c r="U117">
        <v>6</v>
      </c>
      <c r="V117" s="24">
        <f t="shared" si="3"/>
        <v>2.3174316075062176E-2</v>
      </c>
      <c r="W117">
        <v>615</v>
      </c>
      <c r="X117">
        <v>369</v>
      </c>
      <c r="Y117" t="s">
        <v>35</v>
      </c>
      <c r="Z117">
        <v>463</v>
      </c>
      <c r="AA117">
        <v>167</v>
      </c>
      <c r="AB117">
        <v>2</v>
      </c>
      <c r="AC117">
        <f t="shared" si="4"/>
        <v>2999.8621495327102</v>
      </c>
      <c r="AD117">
        <f>IF(SUBTOTAL(103,tablo1[[#This Row],[MachineID]]), tablo1[[#This Row],[ConditionMonitoringScore]], "")</f>
        <v>463</v>
      </c>
      <c r="AE117">
        <f>IF(SUBTOTAL(103,tablo1[[#This Row],[MachineID]]), tablo1[[#This Row],[TimeToFailure]], "")</f>
        <v>2589</v>
      </c>
      <c r="AH117">
        <f t="shared" si="5"/>
        <v>49.514563106796118</v>
      </c>
      <c r="AI117" t="str">
        <f>IF(OR(tablo1[[#This Row],[visibletimetofailure]]&lt;5000,tablo1[[#This Row],[visibleconditionscore]]&lt;300),"YES","NO")</f>
        <v>YES</v>
      </c>
    </row>
    <row r="118" spans="1:35" x14ac:dyDescent="0.25">
      <c r="A118" t="s">
        <v>169</v>
      </c>
      <c r="B118" t="s">
        <v>47</v>
      </c>
      <c r="C118" t="s">
        <v>33</v>
      </c>
      <c r="D118" s="1">
        <v>44617</v>
      </c>
      <c r="E118">
        <v>2</v>
      </c>
      <c r="F118">
        <v>6924</v>
      </c>
      <c r="G118" s="1">
        <v>45311</v>
      </c>
      <c r="H118" t="s">
        <v>34</v>
      </c>
      <c r="I118">
        <v>138</v>
      </c>
      <c r="J118">
        <v>36</v>
      </c>
      <c r="K118">
        <v>1</v>
      </c>
      <c r="L118">
        <v>12845</v>
      </c>
      <c r="M118">
        <v>85605</v>
      </c>
      <c r="N118">
        <v>227</v>
      </c>
      <c r="O118">
        <v>227</v>
      </c>
      <c r="P118">
        <v>227079</v>
      </c>
      <c r="Q118">
        <v>3347911</v>
      </c>
      <c r="R118">
        <v>613957</v>
      </c>
      <c r="S118">
        <v>4188947</v>
      </c>
      <c r="T118">
        <v>499</v>
      </c>
      <c r="U118">
        <v>10</v>
      </c>
      <c r="V118" s="24">
        <f t="shared" si="3"/>
        <v>5.7276358429421961E-3</v>
      </c>
      <c r="W118">
        <v>152</v>
      </c>
      <c r="X118">
        <v>152</v>
      </c>
      <c r="Y118" t="s">
        <v>49</v>
      </c>
      <c r="Z118">
        <v>857</v>
      </c>
      <c r="AA118">
        <v>51</v>
      </c>
      <c r="AB118">
        <v>5</v>
      </c>
      <c r="AC118">
        <f t="shared" si="4"/>
        <v>1000.3480176211453</v>
      </c>
      <c r="AD118">
        <f>IF(SUBTOTAL(103,tablo1[[#This Row],[MachineID]]), tablo1[[#This Row],[ConditionMonitoringScore]], "")</f>
        <v>857</v>
      </c>
      <c r="AE118">
        <f>IF(SUBTOTAL(103,tablo1[[#This Row],[MachineID]]), tablo1[[#This Row],[TimeToFailure]], "")</f>
        <v>12845</v>
      </c>
      <c r="AH118">
        <f t="shared" si="5"/>
        <v>11.974110032362459</v>
      </c>
      <c r="AI118" t="str">
        <f>IF(OR(tablo1[[#This Row],[visibletimetofailure]]&lt;5000,tablo1[[#This Row],[visibleconditionscore]]&lt;300),"YES","NO")</f>
        <v>NO</v>
      </c>
    </row>
    <row r="119" spans="1:35" x14ac:dyDescent="0.25">
      <c r="A119" t="s">
        <v>170</v>
      </c>
      <c r="B119" t="s">
        <v>38</v>
      </c>
      <c r="C119" t="s">
        <v>39</v>
      </c>
      <c r="D119" s="1">
        <v>39507</v>
      </c>
      <c r="E119">
        <v>16</v>
      </c>
      <c r="F119">
        <v>68976</v>
      </c>
      <c r="G119" s="1">
        <v>45336</v>
      </c>
      <c r="H119" t="s">
        <v>34</v>
      </c>
      <c r="I119">
        <v>78</v>
      </c>
      <c r="J119">
        <v>11</v>
      </c>
      <c r="K119">
        <v>15</v>
      </c>
      <c r="L119">
        <v>1035</v>
      </c>
      <c r="M119">
        <v>45223</v>
      </c>
      <c r="N119">
        <v>232</v>
      </c>
      <c r="O119">
        <v>3475</v>
      </c>
      <c r="P119">
        <v>10425463</v>
      </c>
      <c r="Q119">
        <v>3232085</v>
      </c>
      <c r="R119">
        <v>799788</v>
      </c>
      <c r="S119">
        <v>14457335</v>
      </c>
      <c r="T119">
        <v>10772</v>
      </c>
      <c r="U119">
        <v>9</v>
      </c>
      <c r="V119" s="24">
        <f t="shared" si="3"/>
        <v>2.0951089004446453E-2</v>
      </c>
      <c r="W119">
        <v>556</v>
      </c>
      <c r="X119">
        <v>500</v>
      </c>
      <c r="Y119" t="s">
        <v>35</v>
      </c>
      <c r="Z119">
        <v>492</v>
      </c>
      <c r="AA119">
        <v>167</v>
      </c>
      <c r="AB119">
        <v>1</v>
      </c>
      <c r="AC119">
        <f t="shared" si="4"/>
        <v>3000.1332374100721</v>
      </c>
      <c r="AD119">
        <f>IF(SUBTOTAL(103,tablo1[[#This Row],[MachineID]]), tablo1[[#This Row],[ConditionMonitoringScore]], "")</f>
        <v>492</v>
      </c>
      <c r="AE119">
        <f>IF(SUBTOTAL(103,tablo1[[#This Row],[MachineID]]), tablo1[[#This Row],[TimeToFailure]], "")</f>
        <v>1035</v>
      </c>
      <c r="AH119">
        <f t="shared" si="5"/>
        <v>49.514563106796118</v>
      </c>
      <c r="AI119" t="str">
        <f>IF(OR(tablo1[[#This Row],[visibletimetofailure]]&lt;5000,tablo1[[#This Row],[visibleconditionscore]]&lt;300),"YES","NO")</f>
        <v>YES</v>
      </c>
    </row>
    <row r="120" spans="1:35" x14ac:dyDescent="0.25">
      <c r="A120" t="s">
        <v>171</v>
      </c>
      <c r="B120" t="s">
        <v>32</v>
      </c>
      <c r="C120" t="s">
        <v>58</v>
      </c>
      <c r="D120" s="1">
        <v>40967</v>
      </c>
      <c r="E120">
        <v>12</v>
      </c>
      <c r="F120">
        <v>51732</v>
      </c>
      <c r="G120" s="1">
        <v>45248</v>
      </c>
      <c r="H120" t="s">
        <v>34</v>
      </c>
      <c r="I120">
        <v>65</v>
      </c>
      <c r="J120">
        <v>99</v>
      </c>
      <c r="K120">
        <v>15</v>
      </c>
      <c r="L120">
        <v>3090</v>
      </c>
      <c r="M120">
        <v>33393</v>
      </c>
      <c r="N120">
        <v>135</v>
      </c>
      <c r="O120">
        <v>2032</v>
      </c>
      <c r="P120">
        <v>6097186</v>
      </c>
      <c r="Q120">
        <v>894294</v>
      </c>
      <c r="R120">
        <v>626594</v>
      </c>
      <c r="S120">
        <v>7618074</v>
      </c>
      <c r="T120">
        <v>6910</v>
      </c>
      <c r="U120">
        <v>5</v>
      </c>
      <c r="V120" s="24">
        <f t="shared" si="3"/>
        <v>2.2797497927500188E-2</v>
      </c>
      <c r="W120">
        <v>605</v>
      </c>
      <c r="X120">
        <v>302</v>
      </c>
      <c r="Y120" t="s">
        <v>35</v>
      </c>
      <c r="Z120">
        <v>457</v>
      </c>
      <c r="AA120">
        <v>169</v>
      </c>
      <c r="AB120">
        <v>4</v>
      </c>
      <c r="AC120">
        <f t="shared" si="4"/>
        <v>3000.5836614173227</v>
      </c>
      <c r="AD120">
        <f>IF(SUBTOTAL(103,tablo1[[#This Row],[MachineID]]), tablo1[[#This Row],[ConditionMonitoringScore]], "")</f>
        <v>457</v>
      </c>
      <c r="AE120">
        <f>IF(SUBTOTAL(103,tablo1[[#This Row],[MachineID]]), tablo1[[#This Row],[TimeToFailure]], "")</f>
        <v>3090</v>
      </c>
      <c r="AH120">
        <f t="shared" si="5"/>
        <v>50.161812297734635</v>
      </c>
      <c r="AI120" t="str">
        <f>IF(OR(tablo1[[#This Row],[visibletimetofailure]]&lt;5000,tablo1[[#This Row],[visibleconditionscore]]&lt;300),"YES","NO")</f>
        <v>YES</v>
      </c>
    </row>
    <row r="121" spans="1:35" x14ac:dyDescent="0.25">
      <c r="A121" t="s">
        <v>172</v>
      </c>
      <c r="B121" t="s">
        <v>32</v>
      </c>
      <c r="C121" t="s">
        <v>33</v>
      </c>
      <c r="D121" s="1">
        <v>40602</v>
      </c>
      <c r="E121">
        <v>13</v>
      </c>
      <c r="F121">
        <v>58357</v>
      </c>
      <c r="G121" s="1">
        <v>45140</v>
      </c>
      <c r="H121" t="s">
        <v>52</v>
      </c>
      <c r="I121">
        <v>174</v>
      </c>
      <c r="J121">
        <v>207</v>
      </c>
      <c r="K121">
        <v>16</v>
      </c>
      <c r="L121">
        <v>1530</v>
      </c>
      <c r="M121">
        <v>39016</v>
      </c>
      <c r="N121">
        <v>270</v>
      </c>
      <c r="O121">
        <v>4319</v>
      </c>
      <c r="P121">
        <v>4319275</v>
      </c>
      <c r="Q121">
        <v>2823872</v>
      </c>
      <c r="R121">
        <v>667164</v>
      </c>
      <c r="S121">
        <v>7810311</v>
      </c>
      <c r="T121">
        <v>12093</v>
      </c>
      <c r="U121">
        <v>6</v>
      </c>
      <c r="V121" s="24">
        <f t="shared" si="3"/>
        <v>3.3009269726430028E-2</v>
      </c>
      <c r="W121">
        <v>876</v>
      </c>
      <c r="X121">
        <v>526</v>
      </c>
      <c r="Y121" t="s">
        <v>49</v>
      </c>
      <c r="Z121">
        <v>209</v>
      </c>
      <c r="AA121">
        <v>261</v>
      </c>
      <c r="AB121">
        <v>3</v>
      </c>
      <c r="AC121">
        <f t="shared" si="4"/>
        <v>1000.0636721463302</v>
      </c>
      <c r="AD121">
        <f>IF(SUBTOTAL(103,tablo1[[#This Row],[MachineID]]), tablo1[[#This Row],[ConditionMonitoringScore]], "")</f>
        <v>209</v>
      </c>
      <c r="AE121">
        <f>IF(SUBTOTAL(103,tablo1[[#This Row],[MachineID]]), tablo1[[#This Row],[TimeToFailure]], "")</f>
        <v>1530</v>
      </c>
      <c r="AH121">
        <f t="shared" si="5"/>
        <v>79.935275080906152</v>
      </c>
      <c r="AI121" t="str">
        <f>IF(OR(tablo1[[#This Row],[visibletimetofailure]]&lt;5000,tablo1[[#This Row],[visibleconditionscore]]&lt;300),"YES","NO")</f>
        <v>YES</v>
      </c>
    </row>
    <row r="122" spans="1:35" x14ac:dyDescent="0.25">
      <c r="A122" t="s">
        <v>173</v>
      </c>
      <c r="B122" t="s">
        <v>38</v>
      </c>
      <c r="C122" t="s">
        <v>58</v>
      </c>
      <c r="D122" s="1">
        <v>42792</v>
      </c>
      <c r="E122">
        <v>7</v>
      </c>
      <c r="F122">
        <v>21749</v>
      </c>
      <c r="G122" s="1">
        <v>45236</v>
      </c>
      <c r="H122" t="s">
        <v>34</v>
      </c>
      <c r="I122">
        <v>81</v>
      </c>
      <c r="J122">
        <v>111</v>
      </c>
      <c r="K122">
        <v>7</v>
      </c>
      <c r="L122">
        <v>4196</v>
      </c>
      <c r="M122">
        <v>37486</v>
      </c>
      <c r="N122">
        <v>116</v>
      </c>
      <c r="O122">
        <v>813</v>
      </c>
      <c r="P122">
        <v>2438908</v>
      </c>
      <c r="Q122">
        <v>456748</v>
      </c>
      <c r="R122">
        <v>372704</v>
      </c>
      <c r="S122">
        <v>326836</v>
      </c>
      <c r="T122">
        <v>3902</v>
      </c>
      <c r="U122">
        <v>3</v>
      </c>
      <c r="V122" s="24">
        <f t="shared" si="3"/>
        <v>1.6391589418946417E-2</v>
      </c>
      <c r="W122">
        <v>435</v>
      </c>
      <c r="X122">
        <v>131</v>
      </c>
      <c r="Y122" t="s">
        <v>35</v>
      </c>
      <c r="Z122">
        <v>634</v>
      </c>
      <c r="AA122">
        <v>131</v>
      </c>
      <c r="AB122">
        <v>2</v>
      </c>
      <c r="AC122">
        <f t="shared" si="4"/>
        <v>2999.8868388683886</v>
      </c>
      <c r="AD122">
        <f>IF(SUBTOTAL(103,tablo1[[#This Row],[MachineID]]), tablo1[[#This Row],[ConditionMonitoringScore]], "")</f>
        <v>634</v>
      </c>
      <c r="AE122">
        <f>IF(SUBTOTAL(103,tablo1[[#This Row],[MachineID]]), tablo1[[#This Row],[TimeToFailure]], "")</f>
        <v>4196</v>
      </c>
      <c r="AH122">
        <f t="shared" si="5"/>
        <v>37.864077669902912</v>
      </c>
      <c r="AI122" t="str">
        <f>IF(OR(tablo1[[#This Row],[visibletimetofailure]]&lt;5000,tablo1[[#This Row],[visibleconditionscore]]&lt;300),"YES","NO")</f>
        <v>YES</v>
      </c>
    </row>
    <row r="123" spans="1:35" x14ac:dyDescent="0.25">
      <c r="A123" t="s">
        <v>174</v>
      </c>
      <c r="B123" t="s">
        <v>54</v>
      </c>
      <c r="C123" t="s">
        <v>45</v>
      </c>
      <c r="D123" s="1">
        <v>44617</v>
      </c>
      <c r="E123">
        <v>2</v>
      </c>
      <c r="F123">
        <v>7872</v>
      </c>
      <c r="G123" s="1">
        <v>45311</v>
      </c>
      <c r="H123" t="s">
        <v>34</v>
      </c>
      <c r="I123">
        <v>53</v>
      </c>
      <c r="J123">
        <v>36</v>
      </c>
      <c r="K123">
        <v>2</v>
      </c>
      <c r="L123">
        <v>6856</v>
      </c>
      <c r="M123">
        <v>65432</v>
      </c>
      <c r="N123">
        <v>38</v>
      </c>
      <c r="O123">
        <v>76</v>
      </c>
      <c r="P123">
        <v>226611</v>
      </c>
      <c r="Q123">
        <v>51665</v>
      </c>
      <c r="R123">
        <v>82693</v>
      </c>
      <c r="S123">
        <v>360969</v>
      </c>
      <c r="T123">
        <v>302</v>
      </c>
      <c r="U123">
        <v>1</v>
      </c>
      <c r="V123" s="24">
        <f t="shared" si="3"/>
        <v>5.2000904363554146E-3</v>
      </c>
      <c r="W123">
        <v>138</v>
      </c>
      <c r="X123">
        <v>14</v>
      </c>
      <c r="Y123" t="s">
        <v>35</v>
      </c>
      <c r="Z123">
        <v>880</v>
      </c>
      <c r="AA123">
        <v>65</v>
      </c>
      <c r="AB123">
        <v>1</v>
      </c>
      <c r="AC123">
        <f t="shared" si="4"/>
        <v>2981.7236842105262</v>
      </c>
      <c r="AD123">
        <f>IF(SUBTOTAL(103,tablo1[[#This Row],[MachineID]]), tablo1[[#This Row],[ConditionMonitoringScore]], "")</f>
        <v>880</v>
      </c>
      <c r="AE123">
        <f>IF(SUBTOTAL(103,tablo1[[#This Row],[MachineID]]), tablo1[[#This Row],[TimeToFailure]], "")</f>
        <v>6856</v>
      </c>
      <c r="AH123">
        <f t="shared" si="5"/>
        <v>16.50485436893204</v>
      </c>
      <c r="AI123" t="str">
        <f>IF(OR(tablo1[[#This Row],[visibletimetofailure]]&lt;5000,tablo1[[#This Row],[visibleconditionscore]]&lt;300),"YES","NO")</f>
        <v>NO</v>
      </c>
    </row>
    <row r="124" spans="1:35" x14ac:dyDescent="0.25">
      <c r="A124" t="s">
        <v>175</v>
      </c>
      <c r="B124" t="s">
        <v>54</v>
      </c>
      <c r="C124" t="s">
        <v>33</v>
      </c>
      <c r="D124" s="1">
        <v>43887</v>
      </c>
      <c r="E124">
        <v>4</v>
      </c>
      <c r="F124">
        <v>18584</v>
      </c>
      <c r="G124" s="1">
        <v>45337</v>
      </c>
      <c r="H124" t="s">
        <v>34</v>
      </c>
      <c r="I124">
        <v>64</v>
      </c>
      <c r="J124">
        <v>10</v>
      </c>
      <c r="K124">
        <v>4</v>
      </c>
      <c r="L124">
        <v>14403</v>
      </c>
      <c r="M124">
        <v>85120</v>
      </c>
      <c r="N124">
        <v>80</v>
      </c>
      <c r="O124">
        <v>320</v>
      </c>
      <c r="P124">
        <v>958683</v>
      </c>
      <c r="Q124">
        <v>473261</v>
      </c>
      <c r="R124">
        <v>45693</v>
      </c>
      <c r="S124">
        <v>1888874</v>
      </c>
      <c r="T124">
        <v>1054</v>
      </c>
      <c r="U124">
        <v>4</v>
      </c>
      <c r="V124" s="24">
        <f t="shared" si="3"/>
        <v>7.7247720250207246E-3</v>
      </c>
      <c r="W124">
        <v>205</v>
      </c>
      <c r="X124">
        <v>82</v>
      </c>
      <c r="Y124" t="s">
        <v>35</v>
      </c>
      <c r="Z124">
        <v>775</v>
      </c>
      <c r="AA124">
        <v>87</v>
      </c>
      <c r="AB124">
        <v>1</v>
      </c>
      <c r="AC124">
        <f t="shared" si="4"/>
        <v>2995.8843750000001</v>
      </c>
      <c r="AD124">
        <f>IF(SUBTOTAL(103,tablo1[[#This Row],[MachineID]]), tablo1[[#This Row],[ConditionMonitoringScore]], "")</f>
        <v>775</v>
      </c>
      <c r="AE124">
        <f>IF(SUBTOTAL(103,tablo1[[#This Row],[MachineID]]), tablo1[[#This Row],[TimeToFailure]], "")</f>
        <v>14403</v>
      </c>
      <c r="AH124">
        <f t="shared" si="5"/>
        <v>23.624595469255663</v>
      </c>
      <c r="AI124" t="str">
        <f>IF(OR(tablo1[[#This Row],[visibletimetofailure]]&lt;5000,tablo1[[#This Row],[visibleconditionscore]]&lt;300),"YES","NO")</f>
        <v>NO</v>
      </c>
    </row>
    <row r="125" spans="1:35" x14ac:dyDescent="0.25">
      <c r="A125" t="s">
        <v>176</v>
      </c>
      <c r="B125" t="s">
        <v>38</v>
      </c>
      <c r="C125" t="s">
        <v>39</v>
      </c>
      <c r="D125" s="1">
        <v>43887</v>
      </c>
      <c r="E125">
        <v>4</v>
      </c>
      <c r="F125">
        <v>19644</v>
      </c>
      <c r="G125" s="1">
        <v>45265</v>
      </c>
      <c r="H125" t="s">
        <v>52</v>
      </c>
      <c r="I125">
        <v>78</v>
      </c>
      <c r="J125">
        <v>82</v>
      </c>
      <c r="K125">
        <v>4</v>
      </c>
      <c r="L125">
        <v>10678</v>
      </c>
      <c r="M125">
        <v>67903</v>
      </c>
      <c r="N125">
        <v>180</v>
      </c>
      <c r="O125">
        <v>720</v>
      </c>
      <c r="P125">
        <v>2160335</v>
      </c>
      <c r="Q125">
        <v>107043</v>
      </c>
      <c r="R125">
        <v>212953</v>
      </c>
      <c r="S125">
        <v>3443717</v>
      </c>
      <c r="T125">
        <v>3240</v>
      </c>
      <c r="U125">
        <v>3</v>
      </c>
      <c r="V125" s="24">
        <f t="shared" si="3"/>
        <v>1.013640816941744E-2</v>
      </c>
      <c r="W125">
        <v>269</v>
      </c>
      <c r="X125">
        <v>81</v>
      </c>
      <c r="Y125" t="s">
        <v>35</v>
      </c>
      <c r="Z125">
        <v>789</v>
      </c>
      <c r="AA125">
        <v>87</v>
      </c>
      <c r="AB125">
        <v>5</v>
      </c>
      <c r="AC125">
        <f t="shared" si="4"/>
        <v>3000.4652777777778</v>
      </c>
      <c r="AD125">
        <f>IF(SUBTOTAL(103,tablo1[[#This Row],[MachineID]]), tablo1[[#This Row],[ConditionMonitoringScore]], "")</f>
        <v>789</v>
      </c>
      <c r="AE125">
        <f>IF(SUBTOTAL(103,tablo1[[#This Row],[MachineID]]), tablo1[[#This Row],[TimeToFailure]], "")</f>
        <v>10678</v>
      </c>
      <c r="AH125">
        <f t="shared" si="5"/>
        <v>23.624595469255663</v>
      </c>
      <c r="AI125" t="str">
        <f>IF(OR(tablo1[[#This Row],[visibletimetofailure]]&lt;5000,tablo1[[#This Row],[visibleconditionscore]]&lt;300),"YES","NO")</f>
        <v>NO</v>
      </c>
    </row>
    <row r="126" spans="1:35" x14ac:dyDescent="0.25">
      <c r="A126" t="s">
        <v>177</v>
      </c>
      <c r="B126" t="s">
        <v>54</v>
      </c>
      <c r="C126" t="s">
        <v>39</v>
      </c>
      <c r="D126" s="1">
        <v>40602</v>
      </c>
      <c r="E126">
        <v>13</v>
      </c>
      <c r="F126">
        <v>48607</v>
      </c>
      <c r="G126" s="1">
        <v>45201</v>
      </c>
      <c r="H126" t="s">
        <v>52</v>
      </c>
      <c r="I126">
        <v>144</v>
      </c>
      <c r="J126">
        <v>146</v>
      </c>
      <c r="K126">
        <v>17</v>
      </c>
      <c r="L126">
        <v>1070</v>
      </c>
      <c r="M126">
        <v>31742</v>
      </c>
      <c r="N126">
        <v>246</v>
      </c>
      <c r="O126">
        <v>4189</v>
      </c>
      <c r="P126">
        <v>4188723</v>
      </c>
      <c r="Q126">
        <v>2420914</v>
      </c>
      <c r="R126">
        <v>59770</v>
      </c>
      <c r="S126">
        <v>7207337</v>
      </c>
      <c r="T126">
        <v>15079</v>
      </c>
      <c r="U126">
        <v>6</v>
      </c>
      <c r="V126" s="24">
        <f t="shared" si="3"/>
        <v>2.7733815660562211E-2</v>
      </c>
      <c r="W126">
        <v>736</v>
      </c>
      <c r="X126">
        <v>441</v>
      </c>
      <c r="Y126" t="s">
        <v>49</v>
      </c>
      <c r="Z126">
        <v>342</v>
      </c>
      <c r="AA126">
        <v>207</v>
      </c>
      <c r="AB126">
        <v>5</v>
      </c>
      <c r="AC126">
        <f t="shared" si="4"/>
        <v>999.93387443303891</v>
      </c>
      <c r="AD126">
        <f>IF(SUBTOTAL(103,tablo1[[#This Row],[MachineID]]), tablo1[[#This Row],[ConditionMonitoringScore]], "")</f>
        <v>342</v>
      </c>
      <c r="AE126">
        <f>IF(SUBTOTAL(103,tablo1[[#This Row],[MachineID]]), tablo1[[#This Row],[TimeToFailure]], "")</f>
        <v>1070</v>
      </c>
      <c r="AH126">
        <f t="shared" si="5"/>
        <v>62.459546925566343</v>
      </c>
      <c r="AI126" t="str">
        <f>IF(OR(tablo1[[#This Row],[visibletimetofailure]]&lt;5000,tablo1[[#This Row],[visibleconditionscore]]&lt;300),"YES","NO")</f>
        <v>YES</v>
      </c>
    </row>
    <row r="127" spans="1:35" x14ac:dyDescent="0.25">
      <c r="A127" t="s">
        <v>178</v>
      </c>
      <c r="B127" t="s">
        <v>32</v>
      </c>
      <c r="C127" t="s">
        <v>45</v>
      </c>
      <c r="D127" s="1">
        <v>42792</v>
      </c>
      <c r="E127">
        <v>7</v>
      </c>
      <c r="F127">
        <v>21952</v>
      </c>
      <c r="G127" s="1">
        <v>45286</v>
      </c>
      <c r="H127" t="s">
        <v>34</v>
      </c>
      <c r="I127">
        <v>19</v>
      </c>
      <c r="J127">
        <v>61</v>
      </c>
      <c r="K127">
        <v>6</v>
      </c>
      <c r="L127">
        <v>8286</v>
      </c>
      <c r="M127">
        <v>45908</v>
      </c>
      <c r="N127">
        <v>184</v>
      </c>
      <c r="O127">
        <v>1103</v>
      </c>
      <c r="P127">
        <v>5516347</v>
      </c>
      <c r="Q127">
        <v>2128887</v>
      </c>
      <c r="R127">
        <v>769549</v>
      </c>
      <c r="S127">
        <v>8414783</v>
      </c>
      <c r="T127">
        <v>3089</v>
      </c>
      <c r="U127">
        <v>6</v>
      </c>
      <c r="V127" s="24">
        <f t="shared" si="3"/>
        <v>1.5298816791016655E-2</v>
      </c>
      <c r="W127">
        <v>406</v>
      </c>
      <c r="X127">
        <v>244</v>
      </c>
      <c r="Y127" t="s">
        <v>62</v>
      </c>
      <c r="Z127">
        <v>600</v>
      </c>
      <c r="AA127">
        <v>143</v>
      </c>
      <c r="AB127">
        <v>5</v>
      </c>
      <c r="AC127">
        <f t="shared" si="4"/>
        <v>5001.2212148685403</v>
      </c>
      <c r="AD127">
        <f>IF(SUBTOTAL(103,tablo1[[#This Row],[MachineID]]), tablo1[[#This Row],[ConditionMonitoringScore]], "")</f>
        <v>600</v>
      </c>
      <c r="AE127">
        <f>IF(SUBTOTAL(103,tablo1[[#This Row],[MachineID]]), tablo1[[#This Row],[TimeToFailure]], "")</f>
        <v>8286</v>
      </c>
      <c r="AH127">
        <f t="shared" si="5"/>
        <v>41.747572815533978</v>
      </c>
      <c r="AI127" t="str">
        <f>IF(OR(tablo1[[#This Row],[visibletimetofailure]]&lt;5000,tablo1[[#This Row],[visibleconditionscore]]&lt;300),"YES","NO")</f>
        <v>NO</v>
      </c>
    </row>
    <row r="128" spans="1:35" x14ac:dyDescent="0.25">
      <c r="A128" t="s">
        <v>179</v>
      </c>
      <c r="B128" t="s">
        <v>42</v>
      </c>
      <c r="C128" t="s">
        <v>45</v>
      </c>
      <c r="D128" s="1">
        <v>40237</v>
      </c>
      <c r="E128">
        <v>14</v>
      </c>
      <c r="F128">
        <v>54894</v>
      </c>
      <c r="G128" s="1">
        <v>45283</v>
      </c>
      <c r="H128" t="s">
        <v>48</v>
      </c>
      <c r="I128">
        <v>43</v>
      </c>
      <c r="J128">
        <v>64</v>
      </c>
      <c r="K128">
        <v>67</v>
      </c>
      <c r="L128">
        <v>455</v>
      </c>
      <c r="M128">
        <v>8188</v>
      </c>
      <c r="N128">
        <v>119</v>
      </c>
      <c r="O128">
        <v>7997</v>
      </c>
      <c r="P128">
        <v>39987474</v>
      </c>
      <c r="Q128">
        <v>849985</v>
      </c>
      <c r="R128">
        <v>202812</v>
      </c>
      <c r="S128">
        <v>4104027</v>
      </c>
      <c r="T128">
        <v>31989</v>
      </c>
      <c r="U128">
        <v>4</v>
      </c>
      <c r="V128" s="24">
        <f t="shared" si="3"/>
        <v>2.5774361293239883E-2</v>
      </c>
      <c r="W128">
        <v>684</v>
      </c>
      <c r="X128">
        <v>274</v>
      </c>
      <c r="Y128" t="s">
        <v>62</v>
      </c>
      <c r="Z128">
        <v>316</v>
      </c>
      <c r="AA128">
        <v>233</v>
      </c>
      <c r="AB128">
        <v>2</v>
      </c>
      <c r="AC128">
        <f t="shared" si="4"/>
        <v>5000.3093660122549</v>
      </c>
      <c r="AD128">
        <f>IF(SUBTOTAL(103,tablo1[[#This Row],[MachineID]]), tablo1[[#This Row],[ConditionMonitoringScore]], "")</f>
        <v>316</v>
      </c>
      <c r="AE128">
        <f>IF(SUBTOTAL(103,tablo1[[#This Row],[MachineID]]), tablo1[[#This Row],[TimeToFailure]], "")</f>
        <v>455</v>
      </c>
      <c r="AH128">
        <f t="shared" si="5"/>
        <v>70.873786407766985</v>
      </c>
      <c r="AI128" t="str">
        <f>IF(OR(tablo1[[#This Row],[visibletimetofailure]]&lt;5000,tablo1[[#This Row],[visibleconditionscore]]&lt;300),"YES","NO")</f>
        <v>YES</v>
      </c>
    </row>
    <row r="129" spans="1:35" x14ac:dyDescent="0.25">
      <c r="A129" t="s">
        <v>180</v>
      </c>
      <c r="B129" t="s">
        <v>32</v>
      </c>
      <c r="C129" t="s">
        <v>39</v>
      </c>
      <c r="D129" s="1">
        <v>43887</v>
      </c>
      <c r="E129">
        <v>4</v>
      </c>
      <c r="F129">
        <v>14896</v>
      </c>
      <c r="G129" s="1">
        <v>45261</v>
      </c>
      <c r="H129" t="s">
        <v>52</v>
      </c>
      <c r="I129">
        <v>119</v>
      </c>
      <c r="J129">
        <v>86</v>
      </c>
      <c r="K129">
        <v>6</v>
      </c>
      <c r="L129">
        <v>6907</v>
      </c>
      <c r="M129">
        <v>36168</v>
      </c>
      <c r="N129">
        <v>213</v>
      </c>
      <c r="O129">
        <v>1279</v>
      </c>
      <c r="P129">
        <v>1279007</v>
      </c>
      <c r="Q129">
        <v>2703265</v>
      </c>
      <c r="R129">
        <v>656382</v>
      </c>
      <c r="S129">
        <v>4638654</v>
      </c>
      <c r="T129">
        <v>5755</v>
      </c>
      <c r="U129">
        <v>10</v>
      </c>
      <c r="V129" s="24">
        <f t="shared" si="3"/>
        <v>1.3000226090888536E-2</v>
      </c>
      <c r="W129">
        <v>345</v>
      </c>
      <c r="X129">
        <v>345</v>
      </c>
      <c r="Y129" t="s">
        <v>49</v>
      </c>
      <c r="Z129">
        <v>668</v>
      </c>
      <c r="AA129">
        <v>126</v>
      </c>
      <c r="AB129">
        <v>2</v>
      </c>
      <c r="AC129">
        <f t="shared" si="4"/>
        <v>1000.0054730258014</v>
      </c>
      <c r="AD129">
        <f>IF(SUBTOTAL(103,tablo1[[#This Row],[MachineID]]), tablo1[[#This Row],[ConditionMonitoringScore]], "")</f>
        <v>668</v>
      </c>
      <c r="AE129">
        <f>IF(SUBTOTAL(103,tablo1[[#This Row],[MachineID]]), tablo1[[#This Row],[TimeToFailure]], "")</f>
        <v>6907</v>
      </c>
      <c r="AH129">
        <f t="shared" si="5"/>
        <v>36.245954692556637</v>
      </c>
      <c r="AI129" t="str">
        <f>IF(OR(tablo1[[#This Row],[visibletimetofailure]]&lt;5000,tablo1[[#This Row],[visibleconditionscore]]&lt;300),"YES","NO")</f>
        <v>NO</v>
      </c>
    </row>
    <row r="130" spans="1:35" x14ac:dyDescent="0.25">
      <c r="A130" t="s">
        <v>181</v>
      </c>
      <c r="B130" t="s">
        <v>54</v>
      </c>
      <c r="C130" t="s">
        <v>39</v>
      </c>
      <c r="D130" s="1">
        <v>38777</v>
      </c>
      <c r="E130">
        <v>18</v>
      </c>
      <c r="F130">
        <v>58482</v>
      </c>
      <c r="G130" s="1">
        <v>45279</v>
      </c>
      <c r="H130" t="s">
        <v>34</v>
      </c>
      <c r="I130">
        <v>65</v>
      </c>
      <c r="J130">
        <v>68</v>
      </c>
      <c r="K130">
        <v>117</v>
      </c>
      <c r="L130">
        <v>259</v>
      </c>
      <c r="M130">
        <v>5000</v>
      </c>
      <c r="N130">
        <v>256</v>
      </c>
      <c r="O130">
        <v>29956</v>
      </c>
      <c r="P130">
        <v>8986784</v>
      </c>
      <c r="Q130">
        <v>1453036</v>
      </c>
      <c r="R130">
        <v>304063</v>
      </c>
      <c r="S130">
        <v>91624938</v>
      </c>
      <c r="T130">
        <v>137797</v>
      </c>
      <c r="U130">
        <v>4</v>
      </c>
      <c r="V130" s="24">
        <f t="shared" ref="V130:V193" si="6">W130/$K$1002</f>
        <v>2.9994724545934132E-2</v>
      </c>
      <c r="W130">
        <v>796</v>
      </c>
      <c r="X130">
        <v>319</v>
      </c>
      <c r="Y130" t="s">
        <v>35</v>
      </c>
      <c r="Z130">
        <v>236</v>
      </c>
      <c r="AA130">
        <v>236</v>
      </c>
      <c r="AB130">
        <v>5</v>
      </c>
      <c r="AC130">
        <f t="shared" ref="AC130:AC193" si="7">IF(O130=0,0,P130/O130)</f>
        <v>299.9994658832955</v>
      </c>
      <c r="AD130">
        <f>IF(SUBTOTAL(103,tablo1[[#This Row],[MachineID]]), tablo1[[#This Row],[ConditionMonitoringScore]], "")</f>
        <v>236</v>
      </c>
      <c r="AE130">
        <f>IF(SUBTOTAL(103,tablo1[[#This Row],[MachineID]]), tablo1[[#This Row],[TimeToFailure]], "")</f>
        <v>259</v>
      </c>
      <c r="AH130">
        <f t="shared" ref="AH130:AH193" si="8">(AA130-MIN($AA$2:$AA$1001))/(MAX($AA$2:$AA$1001)-MIN($AA$2:$AA$1001))*100</f>
        <v>71.844660194174764</v>
      </c>
      <c r="AI130" t="str">
        <f>IF(OR(tablo1[[#This Row],[visibletimetofailure]]&lt;5000,tablo1[[#This Row],[visibleconditionscore]]&lt;300),"YES","NO")</f>
        <v>YES</v>
      </c>
    </row>
    <row r="131" spans="1:35" x14ac:dyDescent="0.25">
      <c r="A131" t="s">
        <v>182</v>
      </c>
      <c r="B131" t="s">
        <v>42</v>
      </c>
      <c r="C131" t="s">
        <v>33</v>
      </c>
      <c r="D131" s="1">
        <v>38777</v>
      </c>
      <c r="E131">
        <v>18</v>
      </c>
      <c r="F131">
        <v>82872</v>
      </c>
      <c r="G131" s="1">
        <v>45298</v>
      </c>
      <c r="H131" t="s">
        <v>52</v>
      </c>
      <c r="I131">
        <v>70</v>
      </c>
      <c r="J131">
        <v>49</v>
      </c>
      <c r="K131">
        <v>165</v>
      </c>
      <c r="L131">
        <v>440</v>
      </c>
      <c r="M131">
        <v>5000</v>
      </c>
      <c r="N131">
        <v>244</v>
      </c>
      <c r="O131">
        <v>40240</v>
      </c>
      <c r="P131">
        <v>12071862</v>
      </c>
      <c r="Q131">
        <v>2526853</v>
      </c>
      <c r="R131">
        <v>652785</v>
      </c>
      <c r="S131">
        <v>123898258</v>
      </c>
      <c r="T131">
        <v>64383</v>
      </c>
      <c r="U131">
        <v>9</v>
      </c>
      <c r="V131" s="24">
        <f t="shared" si="6"/>
        <v>2.7620770216293618E-2</v>
      </c>
      <c r="W131">
        <v>733</v>
      </c>
      <c r="X131">
        <v>659</v>
      </c>
      <c r="Y131" t="s">
        <v>35</v>
      </c>
      <c r="Z131">
        <v>311</v>
      </c>
      <c r="AA131">
        <v>215</v>
      </c>
      <c r="AB131">
        <v>5</v>
      </c>
      <c r="AC131">
        <f t="shared" si="7"/>
        <v>299.99657057654076</v>
      </c>
      <c r="AD131">
        <f>IF(SUBTOTAL(103,tablo1[[#This Row],[MachineID]]), tablo1[[#This Row],[ConditionMonitoringScore]], "")</f>
        <v>311</v>
      </c>
      <c r="AE131">
        <f>IF(SUBTOTAL(103,tablo1[[#This Row],[MachineID]]), tablo1[[#This Row],[TimeToFailure]], "")</f>
        <v>440</v>
      </c>
      <c r="AH131">
        <f t="shared" si="8"/>
        <v>65.048543689320397</v>
      </c>
      <c r="AI131" t="str">
        <f>IF(OR(tablo1[[#This Row],[visibletimetofailure]]&lt;5000,tablo1[[#This Row],[visibleconditionscore]]&lt;300),"YES","NO")</f>
        <v>YES</v>
      </c>
    </row>
    <row r="132" spans="1:35" x14ac:dyDescent="0.25">
      <c r="A132" t="s">
        <v>183</v>
      </c>
      <c r="B132" t="s">
        <v>47</v>
      </c>
      <c r="C132" t="s">
        <v>33</v>
      </c>
      <c r="D132" s="1">
        <v>44617</v>
      </c>
      <c r="E132">
        <v>2</v>
      </c>
      <c r="F132">
        <v>6054</v>
      </c>
      <c r="G132" s="1">
        <v>45261</v>
      </c>
      <c r="H132" t="s">
        <v>48</v>
      </c>
      <c r="I132">
        <v>85</v>
      </c>
      <c r="J132">
        <v>86</v>
      </c>
      <c r="K132">
        <v>1</v>
      </c>
      <c r="L132">
        <v>12060</v>
      </c>
      <c r="M132">
        <v>84130</v>
      </c>
      <c r="N132">
        <v>124</v>
      </c>
      <c r="O132">
        <v>124</v>
      </c>
      <c r="P132">
        <v>372896</v>
      </c>
      <c r="Q132">
        <v>755792</v>
      </c>
      <c r="R132">
        <v>298781</v>
      </c>
      <c r="S132">
        <v>142747</v>
      </c>
      <c r="T132">
        <v>310</v>
      </c>
      <c r="U132">
        <v>5</v>
      </c>
      <c r="V132" s="24">
        <f t="shared" si="6"/>
        <v>1.0550908131735624E-2</v>
      </c>
      <c r="W132">
        <v>280</v>
      </c>
      <c r="X132">
        <v>140</v>
      </c>
      <c r="Y132" t="s">
        <v>35</v>
      </c>
      <c r="Z132">
        <v>727</v>
      </c>
      <c r="AA132">
        <v>104</v>
      </c>
      <c r="AB132">
        <v>2</v>
      </c>
      <c r="AC132">
        <f t="shared" si="7"/>
        <v>3007.2258064516127</v>
      </c>
      <c r="AD132">
        <f>IF(SUBTOTAL(103,tablo1[[#This Row],[MachineID]]), tablo1[[#This Row],[ConditionMonitoringScore]], "")</f>
        <v>727</v>
      </c>
      <c r="AE132">
        <f>IF(SUBTOTAL(103,tablo1[[#This Row],[MachineID]]), tablo1[[#This Row],[TimeToFailure]], "")</f>
        <v>12060</v>
      </c>
      <c r="AH132">
        <f t="shared" si="8"/>
        <v>29.126213592233007</v>
      </c>
      <c r="AI132" t="str">
        <f>IF(OR(tablo1[[#This Row],[visibletimetofailure]]&lt;5000,tablo1[[#This Row],[visibleconditionscore]]&lt;300),"YES","NO")</f>
        <v>NO</v>
      </c>
    </row>
    <row r="133" spans="1:35" x14ac:dyDescent="0.25">
      <c r="A133" t="s">
        <v>184</v>
      </c>
      <c r="B133" t="s">
        <v>54</v>
      </c>
      <c r="C133" t="s">
        <v>33</v>
      </c>
      <c r="D133" s="1">
        <v>42792</v>
      </c>
      <c r="E133">
        <v>7</v>
      </c>
      <c r="F133">
        <v>28763</v>
      </c>
      <c r="G133" s="1">
        <v>45309</v>
      </c>
      <c r="H133" t="s">
        <v>52</v>
      </c>
      <c r="I133">
        <v>129</v>
      </c>
      <c r="J133">
        <v>38</v>
      </c>
      <c r="K133">
        <v>10</v>
      </c>
      <c r="L133">
        <v>5051</v>
      </c>
      <c r="M133">
        <v>31980</v>
      </c>
      <c r="N133">
        <v>164</v>
      </c>
      <c r="O133">
        <v>1644</v>
      </c>
      <c r="P133">
        <v>1643963</v>
      </c>
      <c r="Q133">
        <v>1530777</v>
      </c>
      <c r="R133">
        <v>879726</v>
      </c>
      <c r="S133">
        <v>4054466</v>
      </c>
      <c r="T133">
        <v>5096</v>
      </c>
      <c r="U133">
        <v>7</v>
      </c>
      <c r="V133" s="24">
        <f t="shared" si="6"/>
        <v>1.1756726203933981E-2</v>
      </c>
      <c r="W133">
        <v>312</v>
      </c>
      <c r="X133">
        <v>218</v>
      </c>
      <c r="Y133" t="s">
        <v>49</v>
      </c>
      <c r="Z133">
        <v>718</v>
      </c>
      <c r="AA133">
        <v>94</v>
      </c>
      <c r="AB133">
        <v>5</v>
      </c>
      <c r="AC133">
        <f t="shared" si="7"/>
        <v>999.97749391727496</v>
      </c>
      <c r="AD133">
        <f>IF(SUBTOTAL(103,tablo1[[#This Row],[MachineID]]), tablo1[[#This Row],[ConditionMonitoringScore]], "")</f>
        <v>718</v>
      </c>
      <c r="AE133">
        <f>IF(SUBTOTAL(103,tablo1[[#This Row],[MachineID]]), tablo1[[#This Row],[TimeToFailure]], "")</f>
        <v>5051</v>
      </c>
      <c r="AH133">
        <f t="shared" si="8"/>
        <v>25.889967637540451</v>
      </c>
      <c r="AI133" t="str">
        <f>IF(OR(tablo1[[#This Row],[visibletimetofailure]]&lt;5000,tablo1[[#This Row],[visibleconditionscore]]&lt;300),"YES","NO")</f>
        <v>NO</v>
      </c>
    </row>
    <row r="134" spans="1:35" x14ac:dyDescent="0.25">
      <c r="A134" t="s">
        <v>185</v>
      </c>
      <c r="B134" t="s">
        <v>38</v>
      </c>
      <c r="C134" t="s">
        <v>45</v>
      </c>
      <c r="D134" s="1">
        <v>40237</v>
      </c>
      <c r="E134">
        <v>14</v>
      </c>
      <c r="F134">
        <v>69244</v>
      </c>
      <c r="G134" s="1">
        <v>45289</v>
      </c>
      <c r="H134" t="s">
        <v>34</v>
      </c>
      <c r="I134">
        <v>22</v>
      </c>
      <c r="J134">
        <v>58</v>
      </c>
      <c r="K134">
        <v>16</v>
      </c>
      <c r="L134">
        <v>1677</v>
      </c>
      <c r="M134">
        <v>42353</v>
      </c>
      <c r="N134">
        <v>200</v>
      </c>
      <c r="O134">
        <v>3192</v>
      </c>
      <c r="P134">
        <v>1596150</v>
      </c>
      <c r="Q134">
        <v>1672823</v>
      </c>
      <c r="R134">
        <v>356045</v>
      </c>
      <c r="S134">
        <v>17990368</v>
      </c>
      <c r="T134">
        <v>4469</v>
      </c>
      <c r="U134">
        <v>6</v>
      </c>
      <c r="V134" s="24">
        <f t="shared" si="6"/>
        <v>2.0159770894566283E-2</v>
      </c>
      <c r="W134">
        <v>535</v>
      </c>
      <c r="X134">
        <v>321</v>
      </c>
      <c r="Y134" t="s">
        <v>62</v>
      </c>
      <c r="Z134">
        <v>555</v>
      </c>
      <c r="AA134">
        <v>150</v>
      </c>
      <c r="AB134">
        <v>4</v>
      </c>
      <c r="AC134">
        <f t="shared" si="7"/>
        <v>500.04699248120301</v>
      </c>
      <c r="AD134">
        <f>IF(SUBTOTAL(103,tablo1[[#This Row],[MachineID]]), tablo1[[#This Row],[ConditionMonitoringScore]], "")</f>
        <v>555</v>
      </c>
      <c r="AE134">
        <f>IF(SUBTOTAL(103,tablo1[[#This Row],[MachineID]]), tablo1[[#This Row],[TimeToFailure]], "")</f>
        <v>1677</v>
      </c>
      <c r="AH134">
        <f t="shared" si="8"/>
        <v>44.01294498381877</v>
      </c>
      <c r="AI134" t="str">
        <f>IF(OR(tablo1[[#This Row],[visibletimetofailure]]&lt;5000,tablo1[[#This Row],[visibleconditionscore]]&lt;300),"YES","NO")</f>
        <v>YES</v>
      </c>
    </row>
    <row r="135" spans="1:35" x14ac:dyDescent="0.25">
      <c r="A135" t="s">
        <v>186</v>
      </c>
      <c r="B135" t="s">
        <v>54</v>
      </c>
      <c r="C135" t="s">
        <v>45</v>
      </c>
      <c r="D135" s="1">
        <v>40967</v>
      </c>
      <c r="E135">
        <v>12</v>
      </c>
      <c r="F135">
        <v>55308</v>
      </c>
      <c r="G135" s="1">
        <v>45183</v>
      </c>
      <c r="H135" t="s">
        <v>48</v>
      </c>
      <c r="I135">
        <v>130</v>
      </c>
      <c r="J135">
        <v>164</v>
      </c>
      <c r="K135">
        <v>12</v>
      </c>
      <c r="L135">
        <v>2385</v>
      </c>
      <c r="M135">
        <v>53578</v>
      </c>
      <c r="N135">
        <v>197</v>
      </c>
      <c r="O135">
        <v>2367</v>
      </c>
      <c r="P135">
        <v>2367196</v>
      </c>
      <c r="Q135">
        <v>3537501</v>
      </c>
      <c r="R135">
        <v>816762</v>
      </c>
      <c r="S135">
        <v>6721459</v>
      </c>
      <c r="T135">
        <v>2840</v>
      </c>
      <c r="U135">
        <v>10</v>
      </c>
      <c r="V135" s="24">
        <f t="shared" si="6"/>
        <v>2.6226543070314266E-2</v>
      </c>
      <c r="W135">
        <v>696</v>
      </c>
      <c r="X135">
        <v>696</v>
      </c>
      <c r="Y135" t="s">
        <v>49</v>
      </c>
      <c r="Z135">
        <v>413</v>
      </c>
      <c r="AA135">
        <v>199</v>
      </c>
      <c r="AB135">
        <v>4</v>
      </c>
      <c r="AC135">
        <f t="shared" si="7"/>
        <v>1000.0828052386988</v>
      </c>
      <c r="AD135">
        <f>IF(SUBTOTAL(103,tablo1[[#This Row],[MachineID]]), tablo1[[#This Row],[ConditionMonitoringScore]], "")</f>
        <v>413</v>
      </c>
      <c r="AE135">
        <f>IF(SUBTOTAL(103,tablo1[[#This Row],[MachineID]]), tablo1[[#This Row],[TimeToFailure]], "")</f>
        <v>2385</v>
      </c>
      <c r="AH135">
        <f t="shared" si="8"/>
        <v>59.870550161812297</v>
      </c>
      <c r="AI135" t="str">
        <f>IF(OR(tablo1[[#This Row],[visibletimetofailure]]&lt;5000,tablo1[[#This Row],[visibleconditionscore]]&lt;300),"YES","NO")</f>
        <v>YES</v>
      </c>
    </row>
    <row r="136" spans="1:35" x14ac:dyDescent="0.25">
      <c r="A136" t="s">
        <v>187</v>
      </c>
      <c r="B136" t="s">
        <v>38</v>
      </c>
      <c r="C136" t="s">
        <v>45</v>
      </c>
      <c r="D136" s="1">
        <v>38777</v>
      </c>
      <c r="E136">
        <v>18</v>
      </c>
      <c r="F136">
        <v>88164</v>
      </c>
      <c r="G136" s="1">
        <v>45346</v>
      </c>
      <c r="H136" t="s">
        <v>52</v>
      </c>
      <c r="I136">
        <v>15</v>
      </c>
      <c r="J136">
        <v>1</v>
      </c>
      <c r="K136">
        <v>69</v>
      </c>
      <c r="L136">
        <v>1065</v>
      </c>
      <c r="M136">
        <v>12821</v>
      </c>
      <c r="N136">
        <v>323</v>
      </c>
      <c r="O136">
        <v>22281</v>
      </c>
      <c r="P136">
        <v>111402671</v>
      </c>
      <c r="Q136">
        <v>1458122</v>
      </c>
      <c r="R136">
        <v>440138</v>
      </c>
      <c r="S136">
        <v>113300931</v>
      </c>
      <c r="T136">
        <v>66841</v>
      </c>
      <c r="U136">
        <v>3</v>
      </c>
      <c r="V136" s="24">
        <f t="shared" si="6"/>
        <v>2.355113422262416E-2</v>
      </c>
      <c r="W136">
        <v>625</v>
      </c>
      <c r="X136">
        <v>187</v>
      </c>
      <c r="Y136" t="s">
        <v>62</v>
      </c>
      <c r="Z136">
        <v>410</v>
      </c>
      <c r="AA136">
        <v>202</v>
      </c>
      <c r="AB136">
        <v>1</v>
      </c>
      <c r="AC136">
        <f t="shared" si="7"/>
        <v>4999.8954714779411</v>
      </c>
      <c r="AD136">
        <f>IF(SUBTOTAL(103,tablo1[[#This Row],[MachineID]]), tablo1[[#This Row],[ConditionMonitoringScore]], "")</f>
        <v>410</v>
      </c>
      <c r="AE136">
        <f>IF(SUBTOTAL(103,tablo1[[#This Row],[MachineID]]), tablo1[[#This Row],[TimeToFailure]], "")</f>
        <v>1065</v>
      </c>
      <c r="AH136">
        <f t="shared" si="8"/>
        <v>60.841423948220061</v>
      </c>
      <c r="AI136" t="str">
        <f>IF(OR(tablo1[[#This Row],[visibletimetofailure]]&lt;5000,tablo1[[#This Row],[visibleconditionscore]]&lt;300),"YES","NO")</f>
        <v>YES</v>
      </c>
    </row>
    <row r="137" spans="1:35" x14ac:dyDescent="0.25">
      <c r="A137" t="s">
        <v>188</v>
      </c>
      <c r="B137" t="s">
        <v>38</v>
      </c>
      <c r="C137" t="s">
        <v>58</v>
      </c>
      <c r="D137" s="1">
        <v>43887</v>
      </c>
      <c r="E137">
        <v>4</v>
      </c>
      <c r="F137">
        <v>15692</v>
      </c>
      <c r="G137" s="1">
        <v>45320</v>
      </c>
      <c r="H137" t="s">
        <v>48</v>
      </c>
      <c r="I137">
        <v>41</v>
      </c>
      <c r="J137">
        <v>27</v>
      </c>
      <c r="K137">
        <v>5</v>
      </c>
      <c r="L137">
        <v>7581</v>
      </c>
      <c r="M137">
        <v>51813</v>
      </c>
      <c r="N137">
        <v>46</v>
      </c>
      <c r="O137">
        <v>232</v>
      </c>
      <c r="P137">
        <v>1161503</v>
      </c>
      <c r="Q137">
        <v>256279</v>
      </c>
      <c r="R137">
        <v>589383</v>
      </c>
      <c r="S137">
        <v>2007165</v>
      </c>
      <c r="T137">
        <v>859</v>
      </c>
      <c r="U137">
        <v>4</v>
      </c>
      <c r="V137" s="24">
        <f t="shared" si="6"/>
        <v>6.7450448413595597E-3</v>
      </c>
      <c r="W137">
        <v>179</v>
      </c>
      <c r="X137">
        <v>71</v>
      </c>
      <c r="Y137" t="s">
        <v>62</v>
      </c>
      <c r="Z137">
        <v>847</v>
      </c>
      <c r="AA137">
        <v>56</v>
      </c>
      <c r="AB137">
        <v>2</v>
      </c>
      <c r="AC137">
        <f t="shared" si="7"/>
        <v>5006.4784482758623</v>
      </c>
      <c r="AD137">
        <f>IF(SUBTOTAL(103,tablo1[[#This Row],[MachineID]]), tablo1[[#This Row],[ConditionMonitoringScore]], "")</f>
        <v>847</v>
      </c>
      <c r="AE137">
        <f>IF(SUBTOTAL(103,tablo1[[#This Row],[MachineID]]), tablo1[[#This Row],[TimeToFailure]], "")</f>
        <v>7581</v>
      </c>
      <c r="AH137">
        <f t="shared" si="8"/>
        <v>13.592233009708737</v>
      </c>
      <c r="AI137" t="str">
        <f>IF(OR(tablo1[[#This Row],[visibletimetofailure]]&lt;5000,tablo1[[#This Row],[visibleconditionscore]]&lt;300),"YES","NO")</f>
        <v>NO</v>
      </c>
    </row>
    <row r="138" spans="1:35" x14ac:dyDescent="0.25">
      <c r="A138" t="s">
        <v>189</v>
      </c>
      <c r="B138" t="s">
        <v>38</v>
      </c>
      <c r="C138" t="s">
        <v>33</v>
      </c>
      <c r="D138" s="1">
        <v>43157</v>
      </c>
      <c r="E138">
        <v>6</v>
      </c>
      <c r="F138">
        <v>26742</v>
      </c>
      <c r="G138" s="1">
        <v>45175</v>
      </c>
      <c r="H138" t="s">
        <v>48</v>
      </c>
      <c r="I138">
        <v>149</v>
      </c>
      <c r="J138">
        <v>172</v>
      </c>
      <c r="K138">
        <v>5</v>
      </c>
      <c r="L138">
        <v>2872</v>
      </c>
      <c r="M138">
        <v>45621</v>
      </c>
      <c r="N138">
        <v>106</v>
      </c>
      <c r="O138">
        <v>530</v>
      </c>
      <c r="P138">
        <v>529754</v>
      </c>
      <c r="Q138">
        <v>969727</v>
      </c>
      <c r="R138">
        <v>446604</v>
      </c>
      <c r="S138">
        <v>1946085</v>
      </c>
      <c r="T138">
        <v>1960</v>
      </c>
      <c r="U138">
        <v>6</v>
      </c>
      <c r="V138" s="24">
        <f t="shared" si="6"/>
        <v>2.0235134524078678E-2</v>
      </c>
      <c r="W138">
        <v>537</v>
      </c>
      <c r="X138">
        <v>322</v>
      </c>
      <c r="Y138" t="s">
        <v>49</v>
      </c>
      <c r="Z138">
        <v>542</v>
      </c>
      <c r="AA138">
        <v>164</v>
      </c>
      <c r="AB138">
        <v>3</v>
      </c>
      <c r="AC138">
        <f t="shared" si="7"/>
        <v>999.53584905660375</v>
      </c>
      <c r="AD138">
        <f>IF(SUBTOTAL(103,tablo1[[#This Row],[MachineID]]), tablo1[[#This Row],[ConditionMonitoringScore]], "")</f>
        <v>542</v>
      </c>
      <c r="AE138">
        <f>IF(SUBTOTAL(103,tablo1[[#This Row],[MachineID]]), tablo1[[#This Row],[TimeToFailure]], "")</f>
        <v>2872</v>
      </c>
      <c r="AH138">
        <f t="shared" si="8"/>
        <v>48.543689320388353</v>
      </c>
      <c r="AI138" t="str">
        <f>IF(OR(tablo1[[#This Row],[visibletimetofailure]]&lt;5000,tablo1[[#This Row],[visibleconditionscore]]&lt;300),"YES","NO")</f>
        <v>YES</v>
      </c>
    </row>
    <row r="139" spans="1:35" x14ac:dyDescent="0.25">
      <c r="A139" t="s">
        <v>190</v>
      </c>
      <c r="B139" t="s">
        <v>42</v>
      </c>
      <c r="C139" t="s">
        <v>58</v>
      </c>
      <c r="D139" s="1">
        <v>44982</v>
      </c>
      <c r="E139">
        <v>1</v>
      </c>
      <c r="F139">
        <v>3980</v>
      </c>
      <c r="G139" s="1">
        <v>45306</v>
      </c>
      <c r="H139" t="s">
        <v>52</v>
      </c>
      <c r="I139">
        <v>78</v>
      </c>
      <c r="J139">
        <v>41</v>
      </c>
      <c r="K139">
        <v>1</v>
      </c>
      <c r="L139">
        <v>10104</v>
      </c>
      <c r="M139">
        <v>90063</v>
      </c>
      <c r="N139">
        <v>168</v>
      </c>
      <c r="O139">
        <v>168</v>
      </c>
      <c r="P139">
        <v>504757</v>
      </c>
      <c r="Q139">
        <v>1485286</v>
      </c>
      <c r="R139">
        <v>887463</v>
      </c>
      <c r="S139">
        <v>2877507</v>
      </c>
      <c r="T139">
        <v>740</v>
      </c>
      <c r="U139">
        <v>6</v>
      </c>
      <c r="V139" s="24">
        <f t="shared" si="6"/>
        <v>4.7855904740372298E-3</v>
      </c>
      <c r="W139">
        <v>127</v>
      </c>
      <c r="X139">
        <v>76</v>
      </c>
      <c r="Y139" t="s">
        <v>35</v>
      </c>
      <c r="Z139">
        <v>882</v>
      </c>
      <c r="AA139">
        <v>61</v>
      </c>
      <c r="AB139">
        <v>1</v>
      </c>
      <c r="AC139">
        <f t="shared" si="7"/>
        <v>3004.5059523809523</v>
      </c>
      <c r="AD139">
        <f>IF(SUBTOTAL(103,tablo1[[#This Row],[MachineID]]), tablo1[[#This Row],[ConditionMonitoringScore]], "")</f>
        <v>882</v>
      </c>
      <c r="AE139">
        <f>IF(SUBTOTAL(103,tablo1[[#This Row],[MachineID]]), tablo1[[#This Row],[TimeToFailure]], "")</f>
        <v>10104</v>
      </c>
      <c r="AH139">
        <f t="shared" si="8"/>
        <v>15.210355987055015</v>
      </c>
      <c r="AI139" t="str">
        <f>IF(OR(tablo1[[#This Row],[visibletimetofailure]]&lt;5000,tablo1[[#This Row],[visibleconditionscore]]&lt;300),"YES","NO")</f>
        <v>NO</v>
      </c>
    </row>
    <row r="140" spans="1:35" x14ac:dyDescent="0.25">
      <c r="A140" t="s">
        <v>191</v>
      </c>
      <c r="B140" t="s">
        <v>47</v>
      </c>
      <c r="C140" t="s">
        <v>39</v>
      </c>
      <c r="D140" s="1">
        <v>39507</v>
      </c>
      <c r="E140">
        <v>16</v>
      </c>
      <c r="F140">
        <v>79248</v>
      </c>
      <c r="G140" s="1">
        <v>45300</v>
      </c>
      <c r="H140" t="s">
        <v>52</v>
      </c>
      <c r="I140">
        <v>84</v>
      </c>
      <c r="J140">
        <v>47</v>
      </c>
      <c r="K140">
        <v>25</v>
      </c>
      <c r="L140">
        <v>739</v>
      </c>
      <c r="M140">
        <v>34127</v>
      </c>
      <c r="N140">
        <v>241</v>
      </c>
      <c r="O140">
        <v>6036</v>
      </c>
      <c r="P140">
        <v>18107552</v>
      </c>
      <c r="Q140">
        <v>1260586</v>
      </c>
      <c r="R140">
        <v>285058</v>
      </c>
      <c r="S140">
        <v>19653195</v>
      </c>
      <c r="T140">
        <v>26557</v>
      </c>
      <c r="U140">
        <v>4</v>
      </c>
      <c r="V140" s="24">
        <f t="shared" si="6"/>
        <v>2.3249679704574571E-2</v>
      </c>
      <c r="W140">
        <v>617</v>
      </c>
      <c r="X140">
        <v>247</v>
      </c>
      <c r="Y140" t="s">
        <v>35</v>
      </c>
      <c r="Z140">
        <v>449</v>
      </c>
      <c r="AA140">
        <v>183</v>
      </c>
      <c r="AB140">
        <v>2</v>
      </c>
      <c r="AC140">
        <f t="shared" si="7"/>
        <v>2999.9257786613653</v>
      </c>
      <c r="AD140">
        <f>IF(SUBTOTAL(103,tablo1[[#This Row],[MachineID]]), tablo1[[#This Row],[ConditionMonitoringScore]], "")</f>
        <v>449</v>
      </c>
      <c r="AE140">
        <f>IF(SUBTOTAL(103,tablo1[[#This Row],[MachineID]]), tablo1[[#This Row],[TimeToFailure]], "")</f>
        <v>739</v>
      </c>
      <c r="AH140">
        <f t="shared" si="8"/>
        <v>54.692556634304211</v>
      </c>
      <c r="AI140" t="str">
        <f>IF(OR(tablo1[[#This Row],[visibletimetofailure]]&lt;5000,tablo1[[#This Row],[visibleconditionscore]]&lt;300),"YES","NO")</f>
        <v>YES</v>
      </c>
    </row>
    <row r="141" spans="1:35" x14ac:dyDescent="0.25">
      <c r="A141" t="s">
        <v>192</v>
      </c>
      <c r="B141" t="s">
        <v>47</v>
      </c>
      <c r="C141" t="s">
        <v>33</v>
      </c>
      <c r="D141" s="1">
        <v>40237</v>
      </c>
      <c r="E141">
        <v>14</v>
      </c>
      <c r="F141">
        <v>65478</v>
      </c>
      <c r="G141" s="1">
        <v>45308</v>
      </c>
      <c r="H141" t="s">
        <v>48</v>
      </c>
      <c r="I141">
        <v>31</v>
      </c>
      <c r="J141">
        <v>39</v>
      </c>
      <c r="K141">
        <v>15</v>
      </c>
      <c r="L141">
        <v>3378</v>
      </c>
      <c r="M141">
        <v>41600</v>
      </c>
      <c r="N141">
        <v>147</v>
      </c>
      <c r="O141">
        <v>2209</v>
      </c>
      <c r="P141">
        <v>11044733</v>
      </c>
      <c r="Q141">
        <v>172163</v>
      </c>
      <c r="R141">
        <v>88976</v>
      </c>
      <c r="S141">
        <v>11305872</v>
      </c>
      <c r="T141">
        <v>10382</v>
      </c>
      <c r="U141">
        <v>1</v>
      </c>
      <c r="V141" s="24">
        <f t="shared" si="6"/>
        <v>2.1780088929082824E-2</v>
      </c>
      <c r="W141">
        <v>578</v>
      </c>
      <c r="X141">
        <v>58</v>
      </c>
      <c r="Y141" t="s">
        <v>62</v>
      </c>
      <c r="Z141">
        <v>452</v>
      </c>
      <c r="AA141">
        <v>170</v>
      </c>
      <c r="AB141">
        <v>3</v>
      </c>
      <c r="AC141">
        <f t="shared" si="7"/>
        <v>4999.879130828429</v>
      </c>
      <c r="AD141">
        <f>IF(SUBTOTAL(103,tablo1[[#This Row],[MachineID]]), tablo1[[#This Row],[ConditionMonitoringScore]], "")</f>
        <v>452</v>
      </c>
      <c r="AE141">
        <f>IF(SUBTOTAL(103,tablo1[[#This Row],[MachineID]]), tablo1[[#This Row],[TimeToFailure]], "")</f>
        <v>3378</v>
      </c>
      <c r="AH141">
        <f t="shared" si="8"/>
        <v>50.485436893203882</v>
      </c>
      <c r="AI141" t="str">
        <f>IF(OR(tablo1[[#This Row],[visibletimetofailure]]&lt;5000,tablo1[[#This Row],[visibleconditionscore]]&lt;300),"YES","NO")</f>
        <v>YES</v>
      </c>
    </row>
    <row r="142" spans="1:35" x14ac:dyDescent="0.25">
      <c r="A142" t="s">
        <v>193</v>
      </c>
      <c r="B142" t="s">
        <v>32</v>
      </c>
      <c r="C142" t="s">
        <v>33</v>
      </c>
      <c r="D142" s="1">
        <v>42427</v>
      </c>
      <c r="E142">
        <v>8</v>
      </c>
      <c r="F142">
        <v>29608</v>
      </c>
      <c r="G142" s="1">
        <v>45269</v>
      </c>
      <c r="H142" t="s">
        <v>52</v>
      </c>
      <c r="I142">
        <v>74</v>
      </c>
      <c r="J142">
        <v>78</v>
      </c>
      <c r="K142">
        <v>5</v>
      </c>
      <c r="L142">
        <v>8263</v>
      </c>
      <c r="M142">
        <v>65133</v>
      </c>
      <c r="N142">
        <v>88</v>
      </c>
      <c r="O142">
        <v>440</v>
      </c>
      <c r="P142">
        <v>1320598</v>
      </c>
      <c r="Q142">
        <v>1446878</v>
      </c>
      <c r="R142">
        <v>1079384</v>
      </c>
      <c r="S142">
        <v>384686</v>
      </c>
      <c r="T142">
        <v>1628</v>
      </c>
      <c r="U142">
        <v>9</v>
      </c>
      <c r="V142" s="24">
        <f t="shared" si="6"/>
        <v>1.7032180269801793E-2</v>
      </c>
      <c r="W142">
        <v>452</v>
      </c>
      <c r="X142">
        <v>406</v>
      </c>
      <c r="Y142" t="s">
        <v>35</v>
      </c>
      <c r="Z142">
        <v>577</v>
      </c>
      <c r="AA142">
        <v>156</v>
      </c>
      <c r="AB142">
        <v>3</v>
      </c>
      <c r="AC142">
        <f t="shared" si="7"/>
        <v>3001.3590909090908</v>
      </c>
      <c r="AD142">
        <f>IF(SUBTOTAL(103,tablo1[[#This Row],[MachineID]]), tablo1[[#This Row],[ConditionMonitoringScore]], "")</f>
        <v>577</v>
      </c>
      <c r="AE142">
        <f>IF(SUBTOTAL(103,tablo1[[#This Row],[MachineID]]), tablo1[[#This Row],[TimeToFailure]], "")</f>
        <v>8263</v>
      </c>
      <c r="AH142">
        <f t="shared" si="8"/>
        <v>45.954692556634299</v>
      </c>
      <c r="AI142" t="str">
        <f>IF(OR(tablo1[[#This Row],[visibletimetofailure]]&lt;5000,tablo1[[#This Row],[visibleconditionscore]]&lt;300),"YES","NO")</f>
        <v>NO</v>
      </c>
    </row>
    <row r="143" spans="1:35" x14ac:dyDescent="0.25">
      <c r="A143" t="s">
        <v>194</v>
      </c>
      <c r="B143" t="s">
        <v>32</v>
      </c>
      <c r="C143" t="s">
        <v>33</v>
      </c>
      <c r="D143" s="1">
        <v>42792</v>
      </c>
      <c r="E143">
        <v>7</v>
      </c>
      <c r="F143">
        <v>33187</v>
      </c>
      <c r="G143" s="1">
        <v>45300</v>
      </c>
      <c r="H143" t="s">
        <v>34</v>
      </c>
      <c r="I143">
        <v>63</v>
      </c>
      <c r="J143">
        <v>47</v>
      </c>
      <c r="K143">
        <v>9</v>
      </c>
      <c r="L143">
        <v>5165</v>
      </c>
      <c r="M143">
        <v>37059</v>
      </c>
      <c r="N143">
        <v>174</v>
      </c>
      <c r="O143">
        <v>1566</v>
      </c>
      <c r="P143">
        <v>4696749</v>
      </c>
      <c r="Q143">
        <v>1408891</v>
      </c>
      <c r="R143">
        <v>775014</v>
      </c>
      <c r="S143">
        <v>6880654</v>
      </c>
      <c r="T143">
        <v>5322</v>
      </c>
      <c r="U143">
        <v>8</v>
      </c>
      <c r="V143" s="24">
        <f t="shared" si="6"/>
        <v>1.2698771572838947E-2</v>
      </c>
      <c r="W143">
        <v>337</v>
      </c>
      <c r="X143">
        <v>270</v>
      </c>
      <c r="Y143" t="s">
        <v>35</v>
      </c>
      <c r="Z143">
        <v>691</v>
      </c>
      <c r="AA143">
        <v>104</v>
      </c>
      <c r="AB143">
        <v>1</v>
      </c>
      <c r="AC143">
        <f t="shared" si="7"/>
        <v>2999.2011494252874</v>
      </c>
      <c r="AD143">
        <f>IF(SUBTOTAL(103,tablo1[[#This Row],[MachineID]]), tablo1[[#This Row],[ConditionMonitoringScore]], "")</f>
        <v>691</v>
      </c>
      <c r="AE143">
        <f>IF(SUBTOTAL(103,tablo1[[#This Row],[MachineID]]), tablo1[[#This Row],[TimeToFailure]], "")</f>
        <v>5165</v>
      </c>
      <c r="AH143">
        <f t="shared" si="8"/>
        <v>29.126213592233007</v>
      </c>
      <c r="AI143" t="str">
        <f>IF(OR(tablo1[[#This Row],[visibletimetofailure]]&lt;5000,tablo1[[#This Row],[visibleconditionscore]]&lt;300),"YES","NO")</f>
        <v>NO</v>
      </c>
    </row>
    <row r="144" spans="1:35" x14ac:dyDescent="0.25">
      <c r="A144" t="s">
        <v>195</v>
      </c>
      <c r="B144" t="s">
        <v>54</v>
      </c>
      <c r="C144" t="s">
        <v>33</v>
      </c>
      <c r="D144" s="1">
        <v>44252</v>
      </c>
      <c r="E144">
        <v>3</v>
      </c>
      <c r="F144">
        <v>12000</v>
      </c>
      <c r="G144" s="1">
        <v>45279</v>
      </c>
      <c r="H144" t="s">
        <v>34</v>
      </c>
      <c r="I144">
        <v>130</v>
      </c>
      <c r="J144">
        <v>68</v>
      </c>
      <c r="K144">
        <v>3</v>
      </c>
      <c r="L144">
        <v>13261</v>
      </c>
      <c r="M144">
        <v>78879</v>
      </c>
      <c r="N144">
        <v>52</v>
      </c>
      <c r="O144">
        <v>157</v>
      </c>
      <c r="P144">
        <v>15712</v>
      </c>
      <c r="Q144">
        <v>104507</v>
      </c>
      <c r="R144">
        <v>13557</v>
      </c>
      <c r="S144">
        <v>397197</v>
      </c>
      <c r="T144">
        <v>471</v>
      </c>
      <c r="U144">
        <v>1</v>
      </c>
      <c r="V144" s="24">
        <f t="shared" si="6"/>
        <v>8.2899992463637048E-3</v>
      </c>
      <c r="W144">
        <v>220</v>
      </c>
      <c r="X144">
        <v>22</v>
      </c>
      <c r="Y144" t="s">
        <v>49</v>
      </c>
      <c r="Z144">
        <v>822</v>
      </c>
      <c r="AA144">
        <v>73</v>
      </c>
      <c r="AB144">
        <v>4</v>
      </c>
      <c r="AC144">
        <f t="shared" si="7"/>
        <v>100.07643312101911</v>
      </c>
      <c r="AD144">
        <f>IF(SUBTOTAL(103,tablo1[[#This Row],[MachineID]]), tablo1[[#This Row],[ConditionMonitoringScore]], "")</f>
        <v>822</v>
      </c>
      <c r="AE144">
        <f>IF(SUBTOTAL(103,tablo1[[#This Row],[MachineID]]), tablo1[[#This Row],[TimeToFailure]], "")</f>
        <v>13261</v>
      </c>
      <c r="AH144">
        <f t="shared" si="8"/>
        <v>19.093851132686083</v>
      </c>
      <c r="AI144" t="str">
        <f>IF(OR(tablo1[[#This Row],[visibletimetofailure]]&lt;5000,tablo1[[#This Row],[visibleconditionscore]]&lt;300),"YES","NO")</f>
        <v>NO</v>
      </c>
    </row>
    <row r="145" spans="1:35" x14ac:dyDescent="0.25">
      <c r="A145" t="s">
        <v>196</v>
      </c>
      <c r="B145" t="s">
        <v>38</v>
      </c>
      <c r="C145" t="s">
        <v>39</v>
      </c>
      <c r="D145" s="1">
        <v>43522</v>
      </c>
      <c r="E145">
        <v>5</v>
      </c>
      <c r="F145">
        <v>24930</v>
      </c>
      <c r="G145" s="1">
        <v>45286</v>
      </c>
      <c r="H145" t="s">
        <v>48</v>
      </c>
      <c r="I145">
        <v>53</v>
      </c>
      <c r="J145">
        <v>61</v>
      </c>
      <c r="K145">
        <v>5</v>
      </c>
      <c r="L145">
        <v>5037</v>
      </c>
      <c r="M145">
        <v>43101</v>
      </c>
      <c r="N145">
        <v>255</v>
      </c>
      <c r="O145">
        <v>1276</v>
      </c>
      <c r="P145">
        <v>3829221</v>
      </c>
      <c r="Q145">
        <v>2210139</v>
      </c>
      <c r="R145">
        <v>1128541</v>
      </c>
      <c r="S145">
        <v>7167901</v>
      </c>
      <c r="T145">
        <v>3063</v>
      </c>
      <c r="U145">
        <v>8</v>
      </c>
      <c r="V145" s="24">
        <f t="shared" si="6"/>
        <v>9.3450900595372678E-3</v>
      </c>
      <c r="W145">
        <v>248</v>
      </c>
      <c r="X145">
        <v>198</v>
      </c>
      <c r="Y145" t="s">
        <v>35</v>
      </c>
      <c r="Z145">
        <v>814</v>
      </c>
      <c r="AA145">
        <v>78</v>
      </c>
      <c r="AB145">
        <v>5</v>
      </c>
      <c r="AC145">
        <f t="shared" si="7"/>
        <v>3000.9568965517242</v>
      </c>
      <c r="AD145">
        <f>IF(SUBTOTAL(103,tablo1[[#This Row],[MachineID]]), tablo1[[#This Row],[ConditionMonitoringScore]], "")</f>
        <v>814</v>
      </c>
      <c r="AE145">
        <f>IF(SUBTOTAL(103,tablo1[[#This Row],[MachineID]]), tablo1[[#This Row],[TimeToFailure]], "")</f>
        <v>5037</v>
      </c>
      <c r="AH145">
        <f t="shared" si="8"/>
        <v>20.711974110032365</v>
      </c>
      <c r="AI145" t="str">
        <f>IF(OR(tablo1[[#This Row],[visibletimetofailure]]&lt;5000,tablo1[[#This Row],[visibleconditionscore]]&lt;300),"YES","NO")</f>
        <v>NO</v>
      </c>
    </row>
    <row r="146" spans="1:35" x14ac:dyDescent="0.25">
      <c r="A146" t="s">
        <v>197</v>
      </c>
      <c r="B146" t="s">
        <v>47</v>
      </c>
      <c r="C146" t="s">
        <v>45</v>
      </c>
      <c r="D146" s="1">
        <v>42427</v>
      </c>
      <c r="E146">
        <v>8</v>
      </c>
      <c r="F146">
        <v>28256</v>
      </c>
      <c r="G146" s="1">
        <v>45226</v>
      </c>
      <c r="H146" t="s">
        <v>48</v>
      </c>
      <c r="I146">
        <v>64</v>
      </c>
      <c r="J146">
        <v>121</v>
      </c>
      <c r="K146">
        <v>7</v>
      </c>
      <c r="L146">
        <v>5084</v>
      </c>
      <c r="M146">
        <v>45068</v>
      </c>
      <c r="N146">
        <v>203</v>
      </c>
      <c r="O146">
        <v>1424</v>
      </c>
      <c r="P146">
        <v>4273276</v>
      </c>
      <c r="Q146">
        <v>807381</v>
      </c>
      <c r="R146">
        <v>153792</v>
      </c>
      <c r="S146">
        <v>5234449</v>
      </c>
      <c r="T146">
        <v>6694</v>
      </c>
      <c r="U146">
        <v>2</v>
      </c>
      <c r="V146" s="24">
        <f t="shared" si="6"/>
        <v>1.8388725601024947E-2</v>
      </c>
      <c r="W146">
        <v>488</v>
      </c>
      <c r="X146">
        <v>98</v>
      </c>
      <c r="Y146" t="s">
        <v>35</v>
      </c>
      <c r="Z146">
        <v>588</v>
      </c>
      <c r="AA146">
        <v>140</v>
      </c>
      <c r="AB146">
        <v>2</v>
      </c>
      <c r="AC146">
        <f t="shared" si="7"/>
        <v>3000.8960674157302</v>
      </c>
      <c r="AD146">
        <f>IF(SUBTOTAL(103,tablo1[[#This Row],[MachineID]]), tablo1[[#This Row],[ConditionMonitoringScore]], "")</f>
        <v>588</v>
      </c>
      <c r="AE146">
        <f>IF(SUBTOTAL(103,tablo1[[#This Row],[MachineID]]), tablo1[[#This Row],[TimeToFailure]], "")</f>
        <v>5084</v>
      </c>
      <c r="AH146">
        <f t="shared" si="8"/>
        <v>40.776699029126213</v>
      </c>
      <c r="AI146" t="str">
        <f>IF(OR(tablo1[[#This Row],[visibletimetofailure]]&lt;5000,tablo1[[#This Row],[visibleconditionscore]]&lt;300),"YES","NO")</f>
        <v>NO</v>
      </c>
    </row>
    <row r="147" spans="1:35" x14ac:dyDescent="0.25">
      <c r="A147" t="s">
        <v>198</v>
      </c>
      <c r="B147" t="s">
        <v>47</v>
      </c>
      <c r="C147" t="s">
        <v>58</v>
      </c>
      <c r="D147" s="1">
        <v>39142</v>
      </c>
      <c r="E147">
        <v>17</v>
      </c>
      <c r="F147">
        <v>60724</v>
      </c>
      <c r="G147" s="1">
        <v>45320</v>
      </c>
      <c r="H147" t="s">
        <v>52</v>
      </c>
      <c r="I147">
        <v>70</v>
      </c>
      <c r="J147">
        <v>27</v>
      </c>
      <c r="K147">
        <v>22</v>
      </c>
      <c r="L147">
        <v>540</v>
      </c>
      <c r="M147">
        <v>27639</v>
      </c>
      <c r="N147">
        <v>178</v>
      </c>
      <c r="O147">
        <v>3914</v>
      </c>
      <c r="P147">
        <v>11741159</v>
      </c>
      <c r="Q147">
        <v>286552</v>
      </c>
      <c r="R147">
        <v>78068</v>
      </c>
      <c r="S147">
        <v>12105779</v>
      </c>
      <c r="T147">
        <v>8610</v>
      </c>
      <c r="U147">
        <v>1</v>
      </c>
      <c r="V147" s="24">
        <f t="shared" si="6"/>
        <v>2.2119225261888614E-2</v>
      </c>
      <c r="W147">
        <v>587</v>
      </c>
      <c r="X147">
        <v>59</v>
      </c>
      <c r="Y147" t="s">
        <v>35</v>
      </c>
      <c r="Z147">
        <v>491</v>
      </c>
      <c r="AA147">
        <v>162</v>
      </c>
      <c r="AB147">
        <v>3</v>
      </c>
      <c r="AC147">
        <f t="shared" si="7"/>
        <v>2999.7851303014818</v>
      </c>
      <c r="AD147">
        <f>IF(SUBTOTAL(103,tablo1[[#This Row],[MachineID]]), tablo1[[#This Row],[ConditionMonitoringScore]], "")</f>
        <v>491</v>
      </c>
      <c r="AE147">
        <f>IF(SUBTOTAL(103,tablo1[[#This Row],[MachineID]]), tablo1[[#This Row],[TimeToFailure]], "")</f>
        <v>540</v>
      </c>
      <c r="AH147">
        <f t="shared" si="8"/>
        <v>47.896440129449836</v>
      </c>
      <c r="AI147" t="str">
        <f>IF(OR(tablo1[[#This Row],[visibletimetofailure]]&lt;5000,tablo1[[#This Row],[visibleconditionscore]]&lt;300),"YES","NO")</f>
        <v>YES</v>
      </c>
    </row>
    <row r="148" spans="1:35" x14ac:dyDescent="0.25">
      <c r="A148" t="s">
        <v>199</v>
      </c>
      <c r="B148" t="s">
        <v>38</v>
      </c>
      <c r="C148" t="s">
        <v>58</v>
      </c>
      <c r="D148" s="1">
        <v>39142</v>
      </c>
      <c r="E148">
        <v>17</v>
      </c>
      <c r="F148">
        <v>73525</v>
      </c>
      <c r="G148" s="1">
        <v>45304</v>
      </c>
      <c r="H148" t="s">
        <v>48</v>
      </c>
      <c r="I148">
        <v>97</v>
      </c>
      <c r="J148">
        <v>43</v>
      </c>
      <c r="K148">
        <v>60</v>
      </c>
      <c r="L148">
        <v>717</v>
      </c>
      <c r="M148">
        <v>12449</v>
      </c>
      <c r="N148">
        <v>170</v>
      </c>
      <c r="O148">
        <v>10174</v>
      </c>
      <c r="P148">
        <v>10174052</v>
      </c>
      <c r="Q148">
        <v>1960381</v>
      </c>
      <c r="R148">
        <v>1186386</v>
      </c>
      <c r="S148">
        <v>13320819</v>
      </c>
      <c r="T148">
        <v>30522</v>
      </c>
      <c r="U148">
        <v>9</v>
      </c>
      <c r="V148" s="24">
        <f t="shared" si="6"/>
        <v>2.3475770593111765E-2</v>
      </c>
      <c r="W148">
        <v>623</v>
      </c>
      <c r="X148">
        <v>561</v>
      </c>
      <c r="Y148" t="s">
        <v>49</v>
      </c>
      <c r="Z148">
        <v>458</v>
      </c>
      <c r="AA148">
        <v>188</v>
      </c>
      <c r="AB148">
        <v>1</v>
      </c>
      <c r="AC148">
        <f t="shared" si="7"/>
        <v>1000.0051110674268</v>
      </c>
      <c r="AD148">
        <f>IF(SUBTOTAL(103,tablo1[[#This Row],[MachineID]]), tablo1[[#This Row],[ConditionMonitoringScore]], "")</f>
        <v>458</v>
      </c>
      <c r="AE148">
        <f>IF(SUBTOTAL(103,tablo1[[#This Row],[MachineID]]), tablo1[[#This Row],[TimeToFailure]], "")</f>
        <v>717</v>
      </c>
      <c r="AH148">
        <f t="shared" si="8"/>
        <v>56.310679611650485</v>
      </c>
      <c r="AI148" t="str">
        <f>IF(OR(tablo1[[#This Row],[visibletimetofailure]]&lt;5000,tablo1[[#This Row],[visibleconditionscore]]&lt;300),"YES","NO")</f>
        <v>YES</v>
      </c>
    </row>
    <row r="149" spans="1:35" x14ac:dyDescent="0.25">
      <c r="A149" t="s">
        <v>200</v>
      </c>
      <c r="B149" t="s">
        <v>54</v>
      </c>
      <c r="C149" t="s">
        <v>45</v>
      </c>
      <c r="D149" s="1">
        <v>42792</v>
      </c>
      <c r="E149">
        <v>7</v>
      </c>
      <c r="F149">
        <v>22274</v>
      </c>
      <c r="G149" s="1">
        <v>45283</v>
      </c>
      <c r="H149" t="s">
        <v>52</v>
      </c>
      <c r="I149">
        <v>27</v>
      </c>
      <c r="J149">
        <v>64</v>
      </c>
      <c r="K149">
        <v>7</v>
      </c>
      <c r="L149">
        <v>4933</v>
      </c>
      <c r="M149">
        <v>40279</v>
      </c>
      <c r="N149">
        <v>84</v>
      </c>
      <c r="O149">
        <v>587</v>
      </c>
      <c r="P149">
        <v>2937466</v>
      </c>
      <c r="Q149">
        <v>157973</v>
      </c>
      <c r="R149">
        <v>117094</v>
      </c>
      <c r="S149">
        <v>3212534</v>
      </c>
      <c r="T149">
        <v>1233</v>
      </c>
      <c r="U149">
        <v>1</v>
      </c>
      <c r="V149" s="24">
        <f t="shared" si="6"/>
        <v>1.4658225940161277E-2</v>
      </c>
      <c r="W149">
        <v>389</v>
      </c>
      <c r="X149">
        <v>39</v>
      </c>
      <c r="Y149" t="s">
        <v>62</v>
      </c>
      <c r="Z149">
        <v>633</v>
      </c>
      <c r="AA149">
        <v>133</v>
      </c>
      <c r="AB149">
        <v>4</v>
      </c>
      <c r="AC149">
        <f t="shared" si="7"/>
        <v>5004.201022146508</v>
      </c>
      <c r="AD149">
        <f>IF(SUBTOTAL(103,tablo1[[#This Row],[MachineID]]), tablo1[[#This Row],[ConditionMonitoringScore]], "")</f>
        <v>633</v>
      </c>
      <c r="AE149">
        <f>IF(SUBTOTAL(103,tablo1[[#This Row],[MachineID]]), tablo1[[#This Row],[TimeToFailure]], "")</f>
        <v>4933</v>
      </c>
      <c r="AH149">
        <f t="shared" si="8"/>
        <v>38.511326860841422</v>
      </c>
      <c r="AI149" t="str">
        <f>IF(OR(tablo1[[#This Row],[visibletimetofailure]]&lt;5000,tablo1[[#This Row],[visibleconditionscore]]&lt;300),"YES","NO")</f>
        <v>YES</v>
      </c>
    </row>
    <row r="150" spans="1:35" x14ac:dyDescent="0.25">
      <c r="A150" t="s">
        <v>201</v>
      </c>
      <c r="B150" t="s">
        <v>38</v>
      </c>
      <c r="C150" t="s">
        <v>39</v>
      </c>
      <c r="D150" s="1">
        <v>44982</v>
      </c>
      <c r="E150">
        <v>1</v>
      </c>
      <c r="F150">
        <v>4324</v>
      </c>
      <c r="G150" s="1">
        <v>45339</v>
      </c>
      <c r="H150" t="s">
        <v>48</v>
      </c>
      <c r="I150">
        <v>72</v>
      </c>
      <c r="J150">
        <v>8</v>
      </c>
      <c r="K150">
        <v>2</v>
      </c>
      <c r="L150">
        <v>8412</v>
      </c>
      <c r="M150">
        <v>76869</v>
      </c>
      <c r="N150">
        <v>34</v>
      </c>
      <c r="O150">
        <v>68</v>
      </c>
      <c r="P150">
        <v>203538</v>
      </c>
      <c r="Q150">
        <v>225966</v>
      </c>
      <c r="R150">
        <v>520142</v>
      </c>
      <c r="S150">
        <v>949646</v>
      </c>
      <c r="T150">
        <v>305</v>
      </c>
      <c r="U150">
        <v>4</v>
      </c>
      <c r="V150" s="24">
        <f t="shared" si="6"/>
        <v>2.4493179591529128E-3</v>
      </c>
      <c r="W150">
        <v>65</v>
      </c>
      <c r="X150">
        <v>26</v>
      </c>
      <c r="Y150" t="s">
        <v>35</v>
      </c>
      <c r="Z150">
        <v>930</v>
      </c>
      <c r="AA150">
        <v>32</v>
      </c>
      <c r="AB150">
        <v>2</v>
      </c>
      <c r="AC150">
        <f t="shared" si="7"/>
        <v>2993.205882352941</v>
      </c>
      <c r="AD150">
        <f>IF(SUBTOTAL(103,tablo1[[#This Row],[MachineID]]), tablo1[[#This Row],[ConditionMonitoringScore]], "")</f>
        <v>930</v>
      </c>
      <c r="AE150">
        <f>IF(SUBTOTAL(103,tablo1[[#This Row],[MachineID]]), tablo1[[#This Row],[TimeToFailure]], "")</f>
        <v>8412</v>
      </c>
      <c r="AH150">
        <f t="shared" si="8"/>
        <v>5.825242718446602</v>
      </c>
      <c r="AI150" t="str">
        <f>IF(OR(tablo1[[#This Row],[visibletimetofailure]]&lt;5000,tablo1[[#This Row],[visibleconditionscore]]&lt;300),"YES","NO")</f>
        <v>NO</v>
      </c>
    </row>
    <row r="151" spans="1:35" x14ac:dyDescent="0.25">
      <c r="A151" t="s">
        <v>202</v>
      </c>
      <c r="B151" t="s">
        <v>42</v>
      </c>
      <c r="C151" t="s">
        <v>33</v>
      </c>
      <c r="D151" s="1">
        <v>38412</v>
      </c>
      <c r="E151">
        <v>19</v>
      </c>
      <c r="F151">
        <v>90706</v>
      </c>
      <c r="G151" s="1">
        <v>45234</v>
      </c>
      <c r="H151" t="s">
        <v>48</v>
      </c>
      <c r="I151">
        <v>64</v>
      </c>
      <c r="J151">
        <v>113</v>
      </c>
      <c r="K151">
        <v>182</v>
      </c>
      <c r="L151">
        <v>342</v>
      </c>
      <c r="M151">
        <v>5000</v>
      </c>
      <c r="N151">
        <v>193</v>
      </c>
      <c r="O151">
        <v>35135</v>
      </c>
      <c r="P151">
        <v>105405128</v>
      </c>
      <c r="Q151">
        <v>2268467</v>
      </c>
      <c r="R151">
        <v>603344</v>
      </c>
      <c r="S151">
        <v>108276939</v>
      </c>
      <c r="T151">
        <v>70270</v>
      </c>
      <c r="U151">
        <v>7</v>
      </c>
      <c r="V151" s="24">
        <f t="shared" si="6"/>
        <v>3.2820860652649032E-2</v>
      </c>
      <c r="W151">
        <v>871</v>
      </c>
      <c r="X151">
        <v>610</v>
      </c>
      <c r="Y151" t="s">
        <v>35</v>
      </c>
      <c r="Z151">
        <v>211</v>
      </c>
      <c r="AA151">
        <v>258</v>
      </c>
      <c r="AB151">
        <v>2</v>
      </c>
      <c r="AC151">
        <f t="shared" si="7"/>
        <v>3000.0036430909349</v>
      </c>
      <c r="AD151">
        <f>IF(SUBTOTAL(103,tablo1[[#This Row],[MachineID]]), tablo1[[#This Row],[ConditionMonitoringScore]], "")</f>
        <v>211</v>
      </c>
      <c r="AE151">
        <f>IF(SUBTOTAL(103,tablo1[[#This Row],[MachineID]]), tablo1[[#This Row],[TimeToFailure]], "")</f>
        <v>342</v>
      </c>
      <c r="AH151">
        <f t="shared" si="8"/>
        <v>78.964401294498373</v>
      </c>
      <c r="AI151" t="str">
        <f>IF(OR(tablo1[[#This Row],[visibletimetofailure]]&lt;5000,tablo1[[#This Row],[visibleconditionscore]]&lt;300),"YES","NO")</f>
        <v>YES</v>
      </c>
    </row>
    <row r="152" spans="1:35" x14ac:dyDescent="0.25">
      <c r="A152" t="s">
        <v>203</v>
      </c>
      <c r="B152" t="s">
        <v>38</v>
      </c>
      <c r="C152" t="s">
        <v>58</v>
      </c>
      <c r="D152" s="1">
        <v>40237</v>
      </c>
      <c r="E152">
        <v>14</v>
      </c>
      <c r="F152">
        <v>44926</v>
      </c>
      <c r="G152" s="1">
        <v>45226</v>
      </c>
      <c r="H152" t="s">
        <v>52</v>
      </c>
      <c r="I152">
        <v>162</v>
      </c>
      <c r="J152">
        <v>121</v>
      </c>
      <c r="K152">
        <v>16</v>
      </c>
      <c r="L152">
        <v>1728</v>
      </c>
      <c r="M152">
        <v>27972</v>
      </c>
      <c r="N152">
        <v>105</v>
      </c>
      <c r="O152">
        <v>1674</v>
      </c>
      <c r="P152">
        <v>1673882</v>
      </c>
      <c r="Q152">
        <v>1190159</v>
      </c>
      <c r="R152">
        <v>636033</v>
      </c>
      <c r="S152">
        <v>3500074</v>
      </c>
      <c r="T152">
        <v>1673</v>
      </c>
      <c r="U152">
        <v>8</v>
      </c>
      <c r="V152" s="24">
        <f t="shared" si="6"/>
        <v>2.701786118019444E-2</v>
      </c>
      <c r="W152">
        <v>717</v>
      </c>
      <c r="X152">
        <v>573</v>
      </c>
      <c r="Y152" t="s">
        <v>49</v>
      </c>
      <c r="Z152">
        <v>357</v>
      </c>
      <c r="AA152">
        <v>198</v>
      </c>
      <c r="AB152">
        <v>2</v>
      </c>
      <c r="AC152">
        <f t="shared" si="7"/>
        <v>999.92951015531662</v>
      </c>
      <c r="AD152">
        <f>IF(SUBTOTAL(103,tablo1[[#This Row],[MachineID]]), tablo1[[#This Row],[ConditionMonitoringScore]], "")</f>
        <v>357</v>
      </c>
      <c r="AE152">
        <f>IF(SUBTOTAL(103,tablo1[[#This Row],[MachineID]]), tablo1[[#This Row],[TimeToFailure]], "")</f>
        <v>1728</v>
      </c>
      <c r="AH152">
        <f t="shared" si="8"/>
        <v>59.546925566343049</v>
      </c>
      <c r="AI152" t="str">
        <f>IF(OR(tablo1[[#This Row],[visibletimetofailure]]&lt;5000,tablo1[[#This Row],[visibleconditionscore]]&lt;300),"YES","NO")</f>
        <v>YES</v>
      </c>
    </row>
    <row r="153" spans="1:35" x14ac:dyDescent="0.25">
      <c r="A153" t="s">
        <v>204</v>
      </c>
      <c r="B153" t="s">
        <v>38</v>
      </c>
      <c r="C153" t="s">
        <v>45</v>
      </c>
      <c r="D153" s="1">
        <v>43522</v>
      </c>
      <c r="E153">
        <v>5</v>
      </c>
      <c r="F153">
        <v>21180</v>
      </c>
      <c r="G153" s="1">
        <v>45324</v>
      </c>
      <c r="H153" t="s">
        <v>48</v>
      </c>
      <c r="I153">
        <v>39</v>
      </c>
      <c r="J153">
        <v>23</v>
      </c>
      <c r="K153">
        <v>4</v>
      </c>
      <c r="L153">
        <v>6252</v>
      </c>
      <c r="M153">
        <v>51225</v>
      </c>
      <c r="N153">
        <v>140</v>
      </c>
      <c r="O153">
        <v>558</v>
      </c>
      <c r="P153">
        <v>2791697</v>
      </c>
      <c r="Q153">
        <v>547025</v>
      </c>
      <c r="R153">
        <v>386696</v>
      </c>
      <c r="S153">
        <v>3725417</v>
      </c>
      <c r="T153">
        <v>2400</v>
      </c>
      <c r="U153">
        <v>3</v>
      </c>
      <c r="V153" s="24">
        <f t="shared" si="6"/>
        <v>7.4233175069711357E-3</v>
      </c>
      <c r="W153">
        <v>197</v>
      </c>
      <c r="X153">
        <v>59</v>
      </c>
      <c r="Y153" t="s">
        <v>62</v>
      </c>
      <c r="Z153">
        <v>836</v>
      </c>
      <c r="AA153">
        <v>61</v>
      </c>
      <c r="AB153">
        <v>5</v>
      </c>
      <c r="AC153">
        <f t="shared" si="7"/>
        <v>5003.0412186379926</v>
      </c>
      <c r="AD153">
        <f>IF(SUBTOTAL(103,tablo1[[#This Row],[MachineID]]), tablo1[[#This Row],[ConditionMonitoringScore]], "")</f>
        <v>836</v>
      </c>
      <c r="AE153">
        <f>IF(SUBTOTAL(103,tablo1[[#This Row],[MachineID]]), tablo1[[#This Row],[TimeToFailure]], "")</f>
        <v>6252</v>
      </c>
      <c r="AH153">
        <f t="shared" si="8"/>
        <v>15.210355987055015</v>
      </c>
      <c r="AI153" t="str">
        <f>IF(OR(tablo1[[#This Row],[visibletimetofailure]]&lt;5000,tablo1[[#This Row],[visibleconditionscore]]&lt;300),"YES","NO")</f>
        <v>NO</v>
      </c>
    </row>
    <row r="154" spans="1:35" x14ac:dyDescent="0.25">
      <c r="A154" t="s">
        <v>205</v>
      </c>
      <c r="B154" t="s">
        <v>54</v>
      </c>
      <c r="C154" t="s">
        <v>45</v>
      </c>
      <c r="D154" s="1">
        <v>40967</v>
      </c>
      <c r="E154">
        <v>12</v>
      </c>
      <c r="F154">
        <v>46152</v>
      </c>
      <c r="G154" s="1">
        <v>45243</v>
      </c>
      <c r="H154" t="s">
        <v>52</v>
      </c>
      <c r="I154">
        <v>67</v>
      </c>
      <c r="J154">
        <v>104</v>
      </c>
      <c r="K154">
        <v>24</v>
      </c>
      <c r="L154">
        <v>778</v>
      </c>
      <c r="M154">
        <v>18611</v>
      </c>
      <c r="N154">
        <v>193</v>
      </c>
      <c r="O154">
        <v>4622</v>
      </c>
      <c r="P154">
        <v>13865033</v>
      </c>
      <c r="Q154">
        <v>1696451</v>
      </c>
      <c r="R154">
        <v>723322</v>
      </c>
      <c r="S154">
        <v>16284807</v>
      </c>
      <c r="T154">
        <v>12940</v>
      </c>
      <c r="U154">
        <v>5</v>
      </c>
      <c r="V154" s="24">
        <f t="shared" si="6"/>
        <v>2.5623634034215088E-2</v>
      </c>
      <c r="W154">
        <v>680</v>
      </c>
      <c r="X154">
        <v>340</v>
      </c>
      <c r="Y154" t="s">
        <v>35</v>
      </c>
      <c r="Z154">
        <v>340</v>
      </c>
      <c r="AA154">
        <v>204</v>
      </c>
      <c r="AB154">
        <v>4</v>
      </c>
      <c r="AC154">
        <f t="shared" si="7"/>
        <v>2999.7907832107312</v>
      </c>
      <c r="AD154">
        <f>IF(SUBTOTAL(103,tablo1[[#This Row],[MachineID]]), tablo1[[#This Row],[ConditionMonitoringScore]], "")</f>
        <v>340</v>
      </c>
      <c r="AE154">
        <f>IF(SUBTOTAL(103,tablo1[[#This Row],[MachineID]]), tablo1[[#This Row],[TimeToFailure]], "")</f>
        <v>778</v>
      </c>
      <c r="AH154">
        <f t="shared" si="8"/>
        <v>61.488673139158578</v>
      </c>
      <c r="AI154" t="str">
        <f>IF(OR(tablo1[[#This Row],[visibletimetofailure]]&lt;5000,tablo1[[#This Row],[visibleconditionscore]]&lt;300),"YES","NO")</f>
        <v>YES</v>
      </c>
    </row>
    <row r="155" spans="1:35" x14ac:dyDescent="0.25">
      <c r="A155" t="s">
        <v>206</v>
      </c>
      <c r="B155" t="s">
        <v>38</v>
      </c>
      <c r="C155" t="s">
        <v>58</v>
      </c>
      <c r="D155" s="1">
        <v>38777</v>
      </c>
      <c r="E155">
        <v>18</v>
      </c>
      <c r="F155">
        <v>79956</v>
      </c>
      <c r="G155" s="1">
        <v>45221</v>
      </c>
      <c r="H155" t="s">
        <v>52</v>
      </c>
      <c r="I155">
        <v>75</v>
      </c>
      <c r="J155">
        <v>126</v>
      </c>
      <c r="K155">
        <v>21</v>
      </c>
      <c r="L155">
        <v>1929</v>
      </c>
      <c r="M155">
        <v>36759</v>
      </c>
      <c r="N155">
        <v>296</v>
      </c>
      <c r="O155">
        <v>6224</v>
      </c>
      <c r="P155">
        <v>18671353</v>
      </c>
      <c r="Q155">
        <v>3746651</v>
      </c>
      <c r="R155">
        <v>847751</v>
      </c>
      <c r="S155">
        <v>23265755</v>
      </c>
      <c r="T155">
        <v>24895</v>
      </c>
      <c r="U155">
        <v>8</v>
      </c>
      <c r="V155" s="24">
        <f t="shared" si="6"/>
        <v>3.1501997136182076E-2</v>
      </c>
      <c r="W155">
        <v>836</v>
      </c>
      <c r="X155">
        <v>669</v>
      </c>
      <c r="Y155" t="s">
        <v>35</v>
      </c>
      <c r="Z155">
        <v>267</v>
      </c>
      <c r="AA155">
        <v>246</v>
      </c>
      <c r="AB155">
        <v>2</v>
      </c>
      <c r="AC155">
        <f t="shared" si="7"/>
        <v>2999.8960475578406</v>
      </c>
      <c r="AD155">
        <f>IF(SUBTOTAL(103,tablo1[[#This Row],[MachineID]]), tablo1[[#This Row],[ConditionMonitoringScore]], "")</f>
        <v>267</v>
      </c>
      <c r="AE155">
        <f>IF(SUBTOTAL(103,tablo1[[#This Row],[MachineID]]), tablo1[[#This Row],[TimeToFailure]], "")</f>
        <v>1929</v>
      </c>
      <c r="AH155">
        <f t="shared" si="8"/>
        <v>75.080906148867314</v>
      </c>
      <c r="AI155" t="str">
        <f>IF(OR(tablo1[[#This Row],[visibletimetofailure]]&lt;5000,tablo1[[#This Row],[visibleconditionscore]]&lt;300),"YES","NO")</f>
        <v>YES</v>
      </c>
    </row>
    <row r="156" spans="1:35" x14ac:dyDescent="0.25">
      <c r="A156" t="s">
        <v>207</v>
      </c>
      <c r="B156" t="s">
        <v>32</v>
      </c>
      <c r="C156" t="s">
        <v>33</v>
      </c>
      <c r="D156" s="1">
        <v>40602</v>
      </c>
      <c r="E156">
        <v>13</v>
      </c>
      <c r="F156">
        <v>57941</v>
      </c>
      <c r="G156" s="1">
        <v>45288</v>
      </c>
      <c r="H156" t="s">
        <v>52</v>
      </c>
      <c r="I156">
        <v>68</v>
      </c>
      <c r="J156">
        <v>59</v>
      </c>
      <c r="K156">
        <v>34</v>
      </c>
      <c r="L156">
        <v>462</v>
      </c>
      <c r="M156">
        <v>17161</v>
      </c>
      <c r="N156">
        <v>170</v>
      </c>
      <c r="O156">
        <v>5792</v>
      </c>
      <c r="P156">
        <v>17376423</v>
      </c>
      <c r="Q156">
        <v>2991834</v>
      </c>
      <c r="R156">
        <v>958523</v>
      </c>
      <c r="S156">
        <v>2132678</v>
      </c>
      <c r="T156">
        <v>22589</v>
      </c>
      <c r="U156">
        <v>10</v>
      </c>
      <c r="V156" s="24">
        <f t="shared" si="6"/>
        <v>2.1177179892983646E-2</v>
      </c>
      <c r="W156">
        <v>562</v>
      </c>
      <c r="X156">
        <v>562</v>
      </c>
      <c r="Y156" t="s">
        <v>35</v>
      </c>
      <c r="Z156">
        <v>487</v>
      </c>
      <c r="AA156">
        <v>160</v>
      </c>
      <c r="AB156">
        <v>3</v>
      </c>
      <c r="AC156">
        <f t="shared" si="7"/>
        <v>3000.0730317679559</v>
      </c>
      <c r="AD156">
        <f>IF(SUBTOTAL(103,tablo1[[#This Row],[MachineID]]), tablo1[[#This Row],[ConditionMonitoringScore]], "")</f>
        <v>487</v>
      </c>
      <c r="AE156">
        <f>IF(SUBTOTAL(103,tablo1[[#This Row],[MachineID]]), tablo1[[#This Row],[TimeToFailure]], "")</f>
        <v>462</v>
      </c>
      <c r="AH156">
        <f t="shared" si="8"/>
        <v>47.249190938511326</v>
      </c>
      <c r="AI156" t="str">
        <f>IF(OR(tablo1[[#This Row],[visibletimetofailure]]&lt;5000,tablo1[[#This Row],[visibleconditionscore]]&lt;300),"YES","NO")</f>
        <v>YES</v>
      </c>
    </row>
    <row r="157" spans="1:35" x14ac:dyDescent="0.25">
      <c r="A157" t="s">
        <v>208</v>
      </c>
      <c r="B157" t="s">
        <v>42</v>
      </c>
      <c r="C157" t="s">
        <v>33</v>
      </c>
      <c r="D157" s="1">
        <v>43522</v>
      </c>
      <c r="E157">
        <v>5</v>
      </c>
      <c r="F157">
        <v>15845</v>
      </c>
      <c r="G157" s="1">
        <v>45260</v>
      </c>
      <c r="H157" t="s">
        <v>34</v>
      </c>
      <c r="I157">
        <v>79</v>
      </c>
      <c r="J157">
        <v>87</v>
      </c>
      <c r="K157">
        <v>4</v>
      </c>
      <c r="L157">
        <v>6356</v>
      </c>
      <c r="M157">
        <v>39409</v>
      </c>
      <c r="N157">
        <v>64</v>
      </c>
      <c r="O157">
        <v>258</v>
      </c>
      <c r="P157">
        <v>772852</v>
      </c>
      <c r="Q157">
        <v>345307</v>
      </c>
      <c r="R157">
        <v>416563</v>
      </c>
      <c r="S157">
        <v>1534723</v>
      </c>
      <c r="T157">
        <v>1185</v>
      </c>
      <c r="U157">
        <v>4</v>
      </c>
      <c r="V157" s="24">
        <f t="shared" si="6"/>
        <v>1.2962544276132339E-2</v>
      </c>
      <c r="W157">
        <v>344</v>
      </c>
      <c r="X157">
        <v>138</v>
      </c>
      <c r="Y157" t="s">
        <v>35</v>
      </c>
      <c r="Z157">
        <v>696</v>
      </c>
      <c r="AA157">
        <v>106</v>
      </c>
      <c r="AB157">
        <v>1</v>
      </c>
      <c r="AC157">
        <f t="shared" si="7"/>
        <v>2995.5503875968993</v>
      </c>
      <c r="AD157">
        <f>IF(SUBTOTAL(103,tablo1[[#This Row],[MachineID]]), tablo1[[#This Row],[ConditionMonitoringScore]], "")</f>
        <v>696</v>
      </c>
      <c r="AE157">
        <f>IF(SUBTOTAL(103,tablo1[[#This Row],[MachineID]]), tablo1[[#This Row],[TimeToFailure]], "")</f>
        <v>6356</v>
      </c>
      <c r="AH157">
        <f t="shared" si="8"/>
        <v>29.773462783171524</v>
      </c>
      <c r="AI157" t="str">
        <f>IF(OR(tablo1[[#This Row],[visibletimetofailure]]&lt;5000,tablo1[[#This Row],[visibleconditionscore]]&lt;300),"YES","NO")</f>
        <v>NO</v>
      </c>
    </row>
    <row r="158" spans="1:35" x14ac:dyDescent="0.25">
      <c r="A158" t="s">
        <v>209</v>
      </c>
      <c r="B158" t="s">
        <v>47</v>
      </c>
      <c r="C158" t="s">
        <v>33</v>
      </c>
      <c r="D158" s="1">
        <v>40602</v>
      </c>
      <c r="E158">
        <v>13</v>
      </c>
      <c r="F158">
        <v>47749</v>
      </c>
      <c r="G158" s="1">
        <v>45224</v>
      </c>
      <c r="H158" t="s">
        <v>52</v>
      </c>
      <c r="I158">
        <v>142</v>
      </c>
      <c r="J158">
        <v>123</v>
      </c>
      <c r="K158">
        <v>26</v>
      </c>
      <c r="L158">
        <v>1686</v>
      </c>
      <c r="M158">
        <v>17854</v>
      </c>
      <c r="N158">
        <v>124</v>
      </c>
      <c r="O158">
        <v>3223</v>
      </c>
      <c r="P158">
        <v>3223418</v>
      </c>
      <c r="Q158">
        <v>1134822</v>
      </c>
      <c r="R158">
        <v>522414</v>
      </c>
      <c r="S158">
        <v>4880653</v>
      </c>
      <c r="T158">
        <v>3223</v>
      </c>
      <c r="U158">
        <v>5</v>
      </c>
      <c r="V158" s="24">
        <f t="shared" si="6"/>
        <v>2.8412088326173788E-2</v>
      </c>
      <c r="W158">
        <v>754</v>
      </c>
      <c r="X158">
        <v>377</v>
      </c>
      <c r="Y158" t="s">
        <v>49</v>
      </c>
      <c r="Z158">
        <v>274</v>
      </c>
      <c r="AA158">
        <v>229</v>
      </c>
      <c r="AB158">
        <v>4</v>
      </c>
      <c r="AC158">
        <f t="shared" si="7"/>
        <v>1000.1296928327645</v>
      </c>
      <c r="AD158">
        <f>IF(SUBTOTAL(103,tablo1[[#This Row],[MachineID]]), tablo1[[#This Row],[ConditionMonitoringScore]], "")</f>
        <v>274</v>
      </c>
      <c r="AE158">
        <f>IF(SUBTOTAL(103,tablo1[[#This Row],[MachineID]]), tablo1[[#This Row],[TimeToFailure]], "")</f>
        <v>1686</v>
      </c>
      <c r="AH158">
        <f t="shared" si="8"/>
        <v>69.579288025889966</v>
      </c>
      <c r="AI158" t="str">
        <f>IF(OR(tablo1[[#This Row],[visibletimetofailure]]&lt;5000,tablo1[[#This Row],[visibleconditionscore]]&lt;300),"YES","NO")</f>
        <v>YES</v>
      </c>
    </row>
    <row r="159" spans="1:35" x14ac:dyDescent="0.25">
      <c r="A159" t="s">
        <v>210</v>
      </c>
      <c r="B159" t="s">
        <v>32</v>
      </c>
      <c r="C159" t="s">
        <v>45</v>
      </c>
      <c r="D159" s="1">
        <v>44252</v>
      </c>
      <c r="E159">
        <v>3</v>
      </c>
      <c r="F159">
        <v>11724</v>
      </c>
      <c r="G159" s="1">
        <v>45247</v>
      </c>
      <c r="H159" t="s">
        <v>52</v>
      </c>
      <c r="I159">
        <v>55</v>
      </c>
      <c r="J159">
        <v>100</v>
      </c>
      <c r="K159">
        <v>2</v>
      </c>
      <c r="L159">
        <v>9085</v>
      </c>
      <c r="M159">
        <v>69347</v>
      </c>
      <c r="N159">
        <v>107</v>
      </c>
      <c r="O159">
        <v>213</v>
      </c>
      <c r="P159">
        <v>640087</v>
      </c>
      <c r="Q159">
        <v>1477164</v>
      </c>
      <c r="R159">
        <v>518387</v>
      </c>
      <c r="S159">
        <v>2635638</v>
      </c>
      <c r="T159">
        <v>298</v>
      </c>
      <c r="U159">
        <v>8</v>
      </c>
      <c r="V159" s="24">
        <f t="shared" si="6"/>
        <v>1.262340794332655E-2</v>
      </c>
      <c r="W159">
        <v>335</v>
      </c>
      <c r="X159">
        <v>268</v>
      </c>
      <c r="Y159" t="s">
        <v>35</v>
      </c>
      <c r="Z159">
        <v>683</v>
      </c>
      <c r="AA159">
        <v>112</v>
      </c>
      <c r="AB159">
        <v>2</v>
      </c>
      <c r="AC159">
        <f t="shared" si="7"/>
        <v>3005.1032863849764</v>
      </c>
      <c r="AD159">
        <f>IF(SUBTOTAL(103,tablo1[[#This Row],[MachineID]]), tablo1[[#This Row],[ConditionMonitoringScore]], "")</f>
        <v>683</v>
      </c>
      <c r="AE159">
        <f>IF(SUBTOTAL(103,tablo1[[#This Row],[MachineID]]), tablo1[[#This Row],[TimeToFailure]], "")</f>
        <v>9085</v>
      </c>
      <c r="AH159">
        <f t="shared" si="8"/>
        <v>31.715210355987054</v>
      </c>
      <c r="AI159" t="str">
        <f>IF(OR(tablo1[[#This Row],[visibletimetofailure]]&lt;5000,tablo1[[#This Row],[visibleconditionscore]]&lt;300),"YES","NO")</f>
        <v>NO</v>
      </c>
    </row>
    <row r="160" spans="1:35" x14ac:dyDescent="0.25">
      <c r="A160" t="s">
        <v>211</v>
      </c>
      <c r="B160" t="s">
        <v>47</v>
      </c>
      <c r="C160" t="s">
        <v>33</v>
      </c>
      <c r="D160" s="1">
        <v>43887</v>
      </c>
      <c r="E160">
        <v>4</v>
      </c>
      <c r="F160">
        <v>19636</v>
      </c>
      <c r="G160" s="1">
        <v>45256</v>
      </c>
      <c r="H160" t="s">
        <v>48</v>
      </c>
      <c r="I160">
        <v>153</v>
      </c>
      <c r="J160">
        <v>91</v>
      </c>
      <c r="K160">
        <v>3</v>
      </c>
      <c r="L160">
        <v>10779</v>
      </c>
      <c r="M160">
        <v>70471</v>
      </c>
      <c r="N160">
        <v>204</v>
      </c>
      <c r="O160">
        <v>612</v>
      </c>
      <c r="P160">
        <v>612268</v>
      </c>
      <c r="Q160">
        <v>2401169</v>
      </c>
      <c r="R160">
        <v>676747</v>
      </c>
      <c r="S160">
        <v>3690184</v>
      </c>
      <c r="T160">
        <v>1285</v>
      </c>
      <c r="U160">
        <v>7</v>
      </c>
      <c r="V160" s="24">
        <f t="shared" si="6"/>
        <v>1.4432135051624086E-2</v>
      </c>
      <c r="W160">
        <v>383</v>
      </c>
      <c r="X160">
        <v>268</v>
      </c>
      <c r="Y160" t="s">
        <v>49</v>
      </c>
      <c r="Z160">
        <v>614</v>
      </c>
      <c r="AA160">
        <v>122</v>
      </c>
      <c r="AB160">
        <v>4</v>
      </c>
      <c r="AC160">
        <f t="shared" si="7"/>
        <v>1000.437908496732</v>
      </c>
      <c r="AD160">
        <f>IF(SUBTOTAL(103,tablo1[[#This Row],[MachineID]]), tablo1[[#This Row],[ConditionMonitoringScore]], "")</f>
        <v>614</v>
      </c>
      <c r="AE160">
        <f>IF(SUBTOTAL(103,tablo1[[#This Row],[MachineID]]), tablo1[[#This Row],[TimeToFailure]], "")</f>
        <v>10779</v>
      </c>
      <c r="AH160">
        <f t="shared" si="8"/>
        <v>34.95145631067961</v>
      </c>
      <c r="AI160" t="str">
        <f>IF(OR(tablo1[[#This Row],[visibletimetofailure]]&lt;5000,tablo1[[#This Row],[visibleconditionscore]]&lt;300),"YES","NO")</f>
        <v>NO</v>
      </c>
    </row>
    <row r="161" spans="1:35" x14ac:dyDescent="0.25">
      <c r="A161" t="s">
        <v>212</v>
      </c>
      <c r="B161" t="s">
        <v>47</v>
      </c>
      <c r="C161" t="s">
        <v>45</v>
      </c>
      <c r="D161" s="1">
        <v>38412</v>
      </c>
      <c r="E161">
        <v>19</v>
      </c>
      <c r="F161">
        <v>69635</v>
      </c>
      <c r="G161" s="1">
        <v>45295</v>
      </c>
      <c r="H161" t="s">
        <v>34</v>
      </c>
      <c r="I161">
        <v>26</v>
      </c>
      <c r="J161">
        <v>52</v>
      </c>
      <c r="K161">
        <v>21</v>
      </c>
      <c r="L161">
        <v>1351</v>
      </c>
      <c r="M161">
        <v>33829</v>
      </c>
      <c r="N161">
        <v>178</v>
      </c>
      <c r="O161">
        <v>3735</v>
      </c>
      <c r="P161">
        <v>1867660</v>
      </c>
      <c r="Q161">
        <v>265443</v>
      </c>
      <c r="R161">
        <v>107728</v>
      </c>
      <c r="S161">
        <v>19049772</v>
      </c>
      <c r="T161">
        <v>8591</v>
      </c>
      <c r="U161">
        <v>1</v>
      </c>
      <c r="V161" s="24">
        <f t="shared" si="6"/>
        <v>2.6641043032632452E-2</v>
      </c>
      <c r="W161">
        <v>707</v>
      </c>
      <c r="X161">
        <v>71</v>
      </c>
      <c r="Y161" t="s">
        <v>62</v>
      </c>
      <c r="Z161">
        <v>383</v>
      </c>
      <c r="AA161">
        <v>203</v>
      </c>
      <c r="AB161">
        <v>3</v>
      </c>
      <c r="AC161">
        <f t="shared" si="7"/>
        <v>500.04283801874163</v>
      </c>
      <c r="AD161">
        <f>IF(SUBTOTAL(103,tablo1[[#This Row],[MachineID]]), tablo1[[#This Row],[ConditionMonitoringScore]], "")</f>
        <v>383</v>
      </c>
      <c r="AE161">
        <f>IF(SUBTOTAL(103,tablo1[[#This Row],[MachineID]]), tablo1[[#This Row],[TimeToFailure]], "")</f>
        <v>1351</v>
      </c>
      <c r="AH161">
        <f t="shared" si="8"/>
        <v>61.165048543689316</v>
      </c>
      <c r="AI161" t="str">
        <f>IF(OR(tablo1[[#This Row],[visibletimetofailure]]&lt;5000,tablo1[[#This Row],[visibleconditionscore]]&lt;300),"YES","NO")</f>
        <v>YES</v>
      </c>
    </row>
    <row r="162" spans="1:35" x14ac:dyDescent="0.25">
      <c r="A162" t="s">
        <v>213</v>
      </c>
      <c r="B162" t="s">
        <v>54</v>
      </c>
      <c r="C162" t="s">
        <v>58</v>
      </c>
      <c r="D162" s="1">
        <v>38412</v>
      </c>
      <c r="E162">
        <v>19</v>
      </c>
      <c r="F162">
        <v>89490</v>
      </c>
      <c r="G162" s="1">
        <v>45340</v>
      </c>
      <c r="H162" t="s">
        <v>48</v>
      </c>
      <c r="I162">
        <v>48</v>
      </c>
      <c r="J162">
        <v>7</v>
      </c>
      <c r="K162">
        <v>170</v>
      </c>
      <c r="L162">
        <v>436</v>
      </c>
      <c r="M162">
        <v>5255</v>
      </c>
      <c r="N162">
        <v>256</v>
      </c>
      <c r="O162">
        <v>43493</v>
      </c>
      <c r="P162">
        <v>130480251</v>
      </c>
      <c r="Q162">
        <v>321352</v>
      </c>
      <c r="R162">
        <v>53079</v>
      </c>
      <c r="S162">
        <v>130854681</v>
      </c>
      <c r="T162">
        <v>173973</v>
      </c>
      <c r="U162">
        <v>1</v>
      </c>
      <c r="V162" s="24">
        <f t="shared" si="6"/>
        <v>2.4040997814454745E-2</v>
      </c>
      <c r="W162">
        <v>638</v>
      </c>
      <c r="X162">
        <v>64</v>
      </c>
      <c r="Y162" t="s">
        <v>35</v>
      </c>
      <c r="Z162">
        <v>424</v>
      </c>
      <c r="AA162">
        <v>186</v>
      </c>
      <c r="AB162">
        <v>3</v>
      </c>
      <c r="AC162">
        <f t="shared" si="7"/>
        <v>3000.0287632492586</v>
      </c>
      <c r="AD162">
        <f>IF(SUBTOTAL(103,tablo1[[#This Row],[MachineID]]), tablo1[[#This Row],[ConditionMonitoringScore]], "")</f>
        <v>424</v>
      </c>
      <c r="AE162">
        <f>IF(SUBTOTAL(103,tablo1[[#This Row],[MachineID]]), tablo1[[#This Row],[TimeToFailure]], "")</f>
        <v>436</v>
      </c>
      <c r="AH162">
        <f t="shared" si="8"/>
        <v>55.663430420711975</v>
      </c>
      <c r="AI162" t="str">
        <f>IF(OR(tablo1[[#This Row],[visibletimetofailure]]&lt;5000,tablo1[[#This Row],[visibleconditionscore]]&lt;300),"YES","NO")</f>
        <v>YES</v>
      </c>
    </row>
    <row r="163" spans="1:35" x14ac:dyDescent="0.25">
      <c r="A163" t="s">
        <v>214</v>
      </c>
      <c r="B163" t="s">
        <v>42</v>
      </c>
      <c r="C163" t="s">
        <v>39</v>
      </c>
      <c r="D163" s="1">
        <v>41332</v>
      </c>
      <c r="E163">
        <v>11</v>
      </c>
      <c r="F163">
        <v>53438</v>
      </c>
      <c r="G163" s="1">
        <v>45283</v>
      </c>
      <c r="H163" t="s">
        <v>34</v>
      </c>
      <c r="I163">
        <v>86</v>
      </c>
      <c r="J163">
        <v>64</v>
      </c>
      <c r="K163">
        <v>37</v>
      </c>
      <c r="L163">
        <v>795</v>
      </c>
      <c r="M163">
        <v>14720</v>
      </c>
      <c r="N163">
        <v>191</v>
      </c>
      <c r="O163">
        <v>7078</v>
      </c>
      <c r="P163">
        <v>21232877</v>
      </c>
      <c r="Q163">
        <v>1144652</v>
      </c>
      <c r="R163">
        <v>176944</v>
      </c>
      <c r="S163">
        <v>22554473</v>
      </c>
      <c r="T163">
        <v>27602</v>
      </c>
      <c r="U163">
        <v>3</v>
      </c>
      <c r="V163" s="24">
        <f t="shared" si="6"/>
        <v>1.8991634637124125E-2</v>
      </c>
      <c r="W163">
        <v>504</v>
      </c>
      <c r="X163">
        <v>151</v>
      </c>
      <c r="Y163" t="s">
        <v>35</v>
      </c>
      <c r="Z163">
        <v>542</v>
      </c>
      <c r="AA163">
        <v>148</v>
      </c>
      <c r="AB163">
        <v>3</v>
      </c>
      <c r="AC163">
        <f t="shared" si="7"/>
        <v>2999.8413393614014</v>
      </c>
      <c r="AD163">
        <f>IF(SUBTOTAL(103,tablo1[[#This Row],[MachineID]]), tablo1[[#This Row],[ConditionMonitoringScore]], "")</f>
        <v>542</v>
      </c>
      <c r="AE163">
        <f>IF(SUBTOTAL(103,tablo1[[#This Row],[MachineID]]), tablo1[[#This Row],[TimeToFailure]], "")</f>
        <v>795</v>
      </c>
      <c r="AH163">
        <f t="shared" si="8"/>
        <v>43.36569579288026</v>
      </c>
      <c r="AI163" t="str">
        <f>IF(OR(tablo1[[#This Row],[visibletimetofailure]]&lt;5000,tablo1[[#This Row],[visibleconditionscore]]&lt;300),"YES","NO")</f>
        <v>YES</v>
      </c>
    </row>
    <row r="164" spans="1:35" x14ac:dyDescent="0.25">
      <c r="A164" t="s">
        <v>215</v>
      </c>
      <c r="B164" t="s">
        <v>54</v>
      </c>
      <c r="C164" t="s">
        <v>33</v>
      </c>
      <c r="D164" s="1">
        <v>43887</v>
      </c>
      <c r="E164">
        <v>4</v>
      </c>
      <c r="F164">
        <v>12096</v>
      </c>
      <c r="G164" s="1">
        <v>45310</v>
      </c>
      <c r="H164" t="s">
        <v>48</v>
      </c>
      <c r="I164">
        <v>59</v>
      </c>
      <c r="J164">
        <v>37</v>
      </c>
      <c r="K164">
        <v>5</v>
      </c>
      <c r="L164">
        <v>4066</v>
      </c>
      <c r="M164">
        <v>38106</v>
      </c>
      <c r="N164">
        <v>226</v>
      </c>
      <c r="O164">
        <v>1131</v>
      </c>
      <c r="P164">
        <v>3391541</v>
      </c>
      <c r="Q164">
        <v>578974</v>
      </c>
      <c r="R164">
        <v>237481</v>
      </c>
      <c r="S164">
        <v>4207996</v>
      </c>
      <c r="T164">
        <v>4522</v>
      </c>
      <c r="U164">
        <v>2</v>
      </c>
      <c r="V164" s="24">
        <f t="shared" si="6"/>
        <v>7.1218629889215467E-3</v>
      </c>
      <c r="W164">
        <v>189</v>
      </c>
      <c r="X164">
        <v>38</v>
      </c>
      <c r="Y164" t="s">
        <v>35</v>
      </c>
      <c r="Z164">
        <v>846</v>
      </c>
      <c r="AA164">
        <v>69</v>
      </c>
      <c r="AB164">
        <v>1</v>
      </c>
      <c r="AC164">
        <f t="shared" si="7"/>
        <v>2998.7099911582668</v>
      </c>
      <c r="AD164">
        <f>IF(SUBTOTAL(103,tablo1[[#This Row],[MachineID]]), tablo1[[#This Row],[ConditionMonitoringScore]], "")</f>
        <v>846</v>
      </c>
      <c r="AE164">
        <f>IF(SUBTOTAL(103,tablo1[[#This Row],[MachineID]]), tablo1[[#This Row],[TimeToFailure]], "")</f>
        <v>4066</v>
      </c>
      <c r="AH164">
        <f t="shared" si="8"/>
        <v>17.79935275080906</v>
      </c>
      <c r="AI164" t="str">
        <f>IF(OR(tablo1[[#This Row],[visibletimetofailure]]&lt;5000,tablo1[[#This Row],[visibleconditionscore]]&lt;300),"YES","NO")</f>
        <v>YES</v>
      </c>
    </row>
    <row r="165" spans="1:35" x14ac:dyDescent="0.25">
      <c r="A165" t="s">
        <v>216</v>
      </c>
      <c r="B165" t="s">
        <v>54</v>
      </c>
      <c r="C165" t="s">
        <v>45</v>
      </c>
      <c r="D165" s="1">
        <v>42427</v>
      </c>
      <c r="E165">
        <v>8</v>
      </c>
      <c r="F165">
        <v>38352</v>
      </c>
      <c r="G165" s="1">
        <v>45302</v>
      </c>
      <c r="H165" t="s">
        <v>34</v>
      </c>
      <c r="I165">
        <v>57</v>
      </c>
      <c r="J165">
        <v>45</v>
      </c>
      <c r="K165">
        <v>8</v>
      </c>
      <c r="L165">
        <v>6481</v>
      </c>
      <c r="M165">
        <v>43516</v>
      </c>
      <c r="N165">
        <v>175</v>
      </c>
      <c r="O165">
        <v>1400</v>
      </c>
      <c r="P165">
        <v>4199204</v>
      </c>
      <c r="Q165">
        <v>627961</v>
      </c>
      <c r="R165">
        <v>241417</v>
      </c>
      <c r="S165">
        <v>5068583</v>
      </c>
      <c r="T165">
        <v>1539</v>
      </c>
      <c r="U165">
        <v>2</v>
      </c>
      <c r="V165" s="24">
        <f t="shared" si="6"/>
        <v>1.2811817017107544E-2</v>
      </c>
      <c r="W165">
        <v>340</v>
      </c>
      <c r="X165">
        <v>68</v>
      </c>
      <c r="Y165" t="s">
        <v>35</v>
      </c>
      <c r="Z165">
        <v>708</v>
      </c>
      <c r="AA165">
        <v>105</v>
      </c>
      <c r="AB165">
        <v>1</v>
      </c>
      <c r="AC165">
        <f t="shared" si="7"/>
        <v>2999.4314285714286</v>
      </c>
      <c r="AD165">
        <f>IF(SUBTOTAL(103,tablo1[[#This Row],[MachineID]]), tablo1[[#This Row],[ConditionMonitoringScore]], "")</f>
        <v>708</v>
      </c>
      <c r="AE165">
        <f>IF(SUBTOTAL(103,tablo1[[#This Row],[MachineID]]), tablo1[[#This Row],[TimeToFailure]], "")</f>
        <v>6481</v>
      </c>
      <c r="AH165">
        <f t="shared" si="8"/>
        <v>29.449838187702266</v>
      </c>
      <c r="AI165" t="str">
        <f>IF(OR(tablo1[[#This Row],[visibletimetofailure]]&lt;5000,tablo1[[#This Row],[visibleconditionscore]]&lt;300),"YES","NO")</f>
        <v>NO</v>
      </c>
    </row>
    <row r="166" spans="1:35" x14ac:dyDescent="0.25">
      <c r="A166" t="s">
        <v>217</v>
      </c>
      <c r="B166" t="s">
        <v>42</v>
      </c>
      <c r="C166" t="s">
        <v>58</v>
      </c>
      <c r="D166" s="1">
        <v>40602</v>
      </c>
      <c r="E166">
        <v>13</v>
      </c>
      <c r="F166">
        <v>41379</v>
      </c>
      <c r="G166" s="1">
        <v>45308</v>
      </c>
      <c r="H166" t="s">
        <v>52</v>
      </c>
      <c r="I166">
        <v>123</v>
      </c>
      <c r="J166">
        <v>39</v>
      </c>
      <c r="K166">
        <v>14</v>
      </c>
      <c r="L166">
        <v>4978</v>
      </c>
      <c r="M166">
        <v>33901</v>
      </c>
      <c r="N166">
        <v>270</v>
      </c>
      <c r="O166">
        <v>3784</v>
      </c>
      <c r="P166">
        <v>3784071</v>
      </c>
      <c r="Q166">
        <v>279391</v>
      </c>
      <c r="R166">
        <v>71463</v>
      </c>
      <c r="S166">
        <v>4134925</v>
      </c>
      <c r="T166">
        <v>10595</v>
      </c>
      <c r="U166">
        <v>1</v>
      </c>
      <c r="V166" s="24">
        <f t="shared" si="6"/>
        <v>1.8464089230537342E-2</v>
      </c>
      <c r="W166">
        <v>490</v>
      </c>
      <c r="X166">
        <v>49</v>
      </c>
      <c r="Y166" t="s">
        <v>49</v>
      </c>
      <c r="Z166">
        <v>573</v>
      </c>
      <c r="AA166">
        <v>138</v>
      </c>
      <c r="AB166">
        <v>1</v>
      </c>
      <c r="AC166">
        <f t="shared" si="7"/>
        <v>1000.0187632135306</v>
      </c>
      <c r="AD166">
        <f>IF(SUBTOTAL(103,tablo1[[#This Row],[MachineID]]), tablo1[[#This Row],[ConditionMonitoringScore]], "")</f>
        <v>573</v>
      </c>
      <c r="AE166">
        <f>IF(SUBTOTAL(103,tablo1[[#This Row],[MachineID]]), tablo1[[#This Row],[TimeToFailure]], "")</f>
        <v>4978</v>
      </c>
      <c r="AH166">
        <f t="shared" si="8"/>
        <v>40.129449838187703</v>
      </c>
      <c r="AI166" t="str">
        <f>IF(OR(tablo1[[#This Row],[visibletimetofailure]]&lt;5000,tablo1[[#This Row],[visibleconditionscore]]&lt;300),"YES","NO")</f>
        <v>YES</v>
      </c>
    </row>
    <row r="167" spans="1:35" x14ac:dyDescent="0.25">
      <c r="A167" t="s">
        <v>218</v>
      </c>
      <c r="B167" t="s">
        <v>47</v>
      </c>
      <c r="C167" t="s">
        <v>33</v>
      </c>
      <c r="D167" s="1">
        <v>39142</v>
      </c>
      <c r="E167">
        <v>17</v>
      </c>
      <c r="F167">
        <v>54094</v>
      </c>
      <c r="G167" s="1">
        <v>45337</v>
      </c>
      <c r="H167" t="s">
        <v>34</v>
      </c>
      <c r="I167">
        <v>54</v>
      </c>
      <c r="J167">
        <v>10</v>
      </c>
      <c r="K167">
        <v>61</v>
      </c>
      <c r="L167">
        <v>113</v>
      </c>
      <c r="M167">
        <v>8982</v>
      </c>
      <c r="N167">
        <v>207</v>
      </c>
      <c r="O167">
        <v>12621</v>
      </c>
      <c r="P167">
        <v>37862334</v>
      </c>
      <c r="Q167">
        <v>1284837</v>
      </c>
      <c r="R167">
        <v>408068</v>
      </c>
      <c r="S167">
        <v>39555239</v>
      </c>
      <c r="T167">
        <v>27765</v>
      </c>
      <c r="U167">
        <v>4</v>
      </c>
      <c r="V167" s="24">
        <f t="shared" si="6"/>
        <v>2.219458889140101E-2</v>
      </c>
      <c r="W167">
        <v>589</v>
      </c>
      <c r="X167">
        <v>236</v>
      </c>
      <c r="Y167" t="s">
        <v>35</v>
      </c>
      <c r="Z167">
        <v>460</v>
      </c>
      <c r="AA167">
        <v>187</v>
      </c>
      <c r="AB167">
        <v>5</v>
      </c>
      <c r="AC167">
        <f t="shared" si="7"/>
        <v>2999.9472308057998</v>
      </c>
      <c r="AD167">
        <f>IF(SUBTOTAL(103,tablo1[[#This Row],[MachineID]]), tablo1[[#This Row],[ConditionMonitoringScore]], "")</f>
        <v>460</v>
      </c>
      <c r="AE167">
        <f>IF(SUBTOTAL(103,tablo1[[#This Row],[MachineID]]), tablo1[[#This Row],[TimeToFailure]], "")</f>
        <v>113</v>
      </c>
      <c r="AH167">
        <f t="shared" si="8"/>
        <v>55.98705501618123</v>
      </c>
      <c r="AI167" t="str">
        <f>IF(OR(tablo1[[#This Row],[visibletimetofailure]]&lt;5000,tablo1[[#This Row],[visibleconditionscore]]&lt;300),"YES","NO")</f>
        <v>YES</v>
      </c>
    </row>
    <row r="168" spans="1:35" x14ac:dyDescent="0.25">
      <c r="A168" t="s">
        <v>219</v>
      </c>
      <c r="B168" t="s">
        <v>54</v>
      </c>
      <c r="C168" t="s">
        <v>45</v>
      </c>
      <c r="D168" s="1">
        <v>42427</v>
      </c>
      <c r="E168">
        <v>8</v>
      </c>
      <c r="F168">
        <v>35912</v>
      </c>
      <c r="G168" s="1">
        <v>45313</v>
      </c>
      <c r="H168" t="s">
        <v>34</v>
      </c>
      <c r="I168">
        <v>75</v>
      </c>
      <c r="J168">
        <v>34</v>
      </c>
      <c r="K168">
        <v>11</v>
      </c>
      <c r="L168">
        <v>5425</v>
      </c>
      <c r="M168">
        <v>35419</v>
      </c>
      <c r="N168">
        <v>70</v>
      </c>
      <c r="O168">
        <v>773</v>
      </c>
      <c r="P168">
        <v>2320145</v>
      </c>
      <c r="Q168">
        <v>775915</v>
      </c>
      <c r="R168">
        <v>302292</v>
      </c>
      <c r="S168">
        <v>3398352</v>
      </c>
      <c r="T168">
        <v>1082</v>
      </c>
      <c r="U168">
        <v>6</v>
      </c>
      <c r="V168" s="24">
        <f t="shared" si="6"/>
        <v>1.2133544351495967E-2</v>
      </c>
      <c r="W168">
        <v>322</v>
      </c>
      <c r="X168">
        <v>193</v>
      </c>
      <c r="Y168" t="s">
        <v>35</v>
      </c>
      <c r="Z168">
        <v>720</v>
      </c>
      <c r="AA168">
        <v>91</v>
      </c>
      <c r="AB168">
        <v>1</v>
      </c>
      <c r="AC168">
        <f t="shared" si="7"/>
        <v>3001.4812419146183</v>
      </c>
      <c r="AD168">
        <f>IF(SUBTOTAL(103,tablo1[[#This Row],[MachineID]]), tablo1[[#This Row],[ConditionMonitoringScore]], "")</f>
        <v>720</v>
      </c>
      <c r="AE168">
        <f>IF(SUBTOTAL(103,tablo1[[#This Row],[MachineID]]), tablo1[[#This Row],[TimeToFailure]], "")</f>
        <v>5425</v>
      </c>
      <c r="AH168">
        <f t="shared" si="8"/>
        <v>24.919093851132686</v>
      </c>
      <c r="AI168" t="str">
        <f>IF(OR(tablo1[[#This Row],[visibletimetofailure]]&lt;5000,tablo1[[#This Row],[visibleconditionscore]]&lt;300),"YES","NO")</f>
        <v>NO</v>
      </c>
    </row>
    <row r="169" spans="1:35" x14ac:dyDescent="0.25">
      <c r="A169" t="s">
        <v>220</v>
      </c>
      <c r="B169" t="s">
        <v>32</v>
      </c>
      <c r="C169" t="s">
        <v>33</v>
      </c>
      <c r="D169" s="1">
        <v>41332</v>
      </c>
      <c r="E169">
        <v>11</v>
      </c>
      <c r="F169">
        <v>39952</v>
      </c>
      <c r="G169" s="1">
        <v>45338</v>
      </c>
      <c r="H169" t="s">
        <v>52</v>
      </c>
      <c r="I169">
        <v>63</v>
      </c>
      <c r="J169">
        <v>9</v>
      </c>
      <c r="K169">
        <v>7</v>
      </c>
      <c r="L169">
        <v>6682</v>
      </c>
      <c r="M169">
        <v>58646</v>
      </c>
      <c r="N169">
        <v>170</v>
      </c>
      <c r="O169">
        <v>1193</v>
      </c>
      <c r="P169">
        <v>3579236</v>
      </c>
      <c r="Q169">
        <v>190215</v>
      </c>
      <c r="R169">
        <v>54229</v>
      </c>
      <c r="S169">
        <v>382368</v>
      </c>
      <c r="T169">
        <v>4533</v>
      </c>
      <c r="U169">
        <v>1</v>
      </c>
      <c r="V169" s="24">
        <f t="shared" si="6"/>
        <v>1.3490089682719119E-2</v>
      </c>
      <c r="W169">
        <v>358</v>
      </c>
      <c r="X169">
        <v>36</v>
      </c>
      <c r="Y169" t="s">
        <v>35</v>
      </c>
      <c r="Z169">
        <v>693</v>
      </c>
      <c r="AA169">
        <v>114</v>
      </c>
      <c r="AB169">
        <v>4</v>
      </c>
      <c r="AC169">
        <f t="shared" si="7"/>
        <v>3000.1978206202848</v>
      </c>
      <c r="AD169">
        <f>IF(SUBTOTAL(103,tablo1[[#This Row],[MachineID]]), tablo1[[#This Row],[ConditionMonitoringScore]], "")</f>
        <v>693</v>
      </c>
      <c r="AE169">
        <f>IF(SUBTOTAL(103,tablo1[[#This Row],[MachineID]]), tablo1[[#This Row],[TimeToFailure]], "")</f>
        <v>6682</v>
      </c>
      <c r="AH169">
        <f t="shared" si="8"/>
        <v>32.362459546925564</v>
      </c>
      <c r="AI169" t="str">
        <f>IF(OR(tablo1[[#This Row],[visibletimetofailure]]&lt;5000,tablo1[[#This Row],[visibleconditionscore]]&lt;300),"YES","NO")</f>
        <v>NO</v>
      </c>
    </row>
    <row r="170" spans="1:35" x14ac:dyDescent="0.25">
      <c r="A170" t="s">
        <v>221</v>
      </c>
      <c r="B170" t="s">
        <v>47</v>
      </c>
      <c r="C170" t="s">
        <v>39</v>
      </c>
      <c r="D170" s="1">
        <v>41697</v>
      </c>
      <c r="E170">
        <v>10</v>
      </c>
      <c r="F170">
        <v>31740</v>
      </c>
      <c r="G170" s="1">
        <v>45334</v>
      </c>
      <c r="H170" t="s">
        <v>48</v>
      </c>
      <c r="I170">
        <v>110</v>
      </c>
      <c r="J170">
        <v>13</v>
      </c>
      <c r="K170">
        <v>9</v>
      </c>
      <c r="L170">
        <v>3805</v>
      </c>
      <c r="M170">
        <v>32731</v>
      </c>
      <c r="N170">
        <v>175</v>
      </c>
      <c r="O170">
        <v>1571</v>
      </c>
      <c r="P170">
        <v>1571305</v>
      </c>
      <c r="Q170">
        <v>578664</v>
      </c>
      <c r="R170">
        <v>299571</v>
      </c>
      <c r="S170">
        <v>244954</v>
      </c>
      <c r="T170">
        <v>7542</v>
      </c>
      <c r="U170">
        <v>3</v>
      </c>
      <c r="V170" s="24">
        <f t="shared" si="6"/>
        <v>1.3414726053206722E-2</v>
      </c>
      <c r="W170">
        <v>356</v>
      </c>
      <c r="X170">
        <v>107</v>
      </c>
      <c r="Y170" t="s">
        <v>49</v>
      </c>
      <c r="Z170">
        <v>678</v>
      </c>
      <c r="AA170">
        <v>126</v>
      </c>
      <c r="AB170">
        <v>4</v>
      </c>
      <c r="AC170">
        <f t="shared" si="7"/>
        <v>1000.1941438574156</v>
      </c>
      <c r="AD170">
        <f>IF(SUBTOTAL(103,tablo1[[#This Row],[MachineID]]), tablo1[[#This Row],[ConditionMonitoringScore]], "")</f>
        <v>678</v>
      </c>
      <c r="AE170">
        <f>IF(SUBTOTAL(103,tablo1[[#This Row],[MachineID]]), tablo1[[#This Row],[TimeToFailure]], "")</f>
        <v>3805</v>
      </c>
      <c r="AH170">
        <f t="shared" si="8"/>
        <v>36.245954692556637</v>
      </c>
      <c r="AI170" t="str">
        <f>IF(OR(tablo1[[#This Row],[visibletimetofailure]]&lt;5000,tablo1[[#This Row],[visibleconditionscore]]&lt;300),"YES","NO")</f>
        <v>YES</v>
      </c>
    </row>
    <row r="171" spans="1:35" x14ac:dyDescent="0.25">
      <c r="A171" t="s">
        <v>222</v>
      </c>
      <c r="B171" t="s">
        <v>32</v>
      </c>
      <c r="C171" t="s">
        <v>39</v>
      </c>
      <c r="D171" s="1">
        <v>42062</v>
      </c>
      <c r="E171">
        <v>9</v>
      </c>
      <c r="F171">
        <v>39402</v>
      </c>
      <c r="G171" s="1">
        <v>45269</v>
      </c>
      <c r="H171" t="s">
        <v>52</v>
      </c>
      <c r="I171">
        <v>62</v>
      </c>
      <c r="J171">
        <v>78</v>
      </c>
      <c r="K171">
        <v>7</v>
      </c>
      <c r="L171">
        <v>10877</v>
      </c>
      <c r="M171">
        <v>68053</v>
      </c>
      <c r="N171">
        <v>106</v>
      </c>
      <c r="O171">
        <v>741</v>
      </c>
      <c r="P171">
        <v>2224426</v>
      </c>
      <c r="Q171">
        <v>910772</v>
      </c>
      <c r="R171">
        <v>435581</v>
      </c>
      <c r="S171">
        <v>3570779</v>
      </c>
      <c r="T171">
        <v>3484</v>
      </c>
      <c r="U171">
        <v>5</v>
      </c>
      <c r="V171" s="24">
        <f t="shared" si="6"/>
        <v>1.7446680232119979E-2</v>
      </c>
      <c r="W171">
        <v>463</v>
      </c>
      <c r="X171">
        <v>231</v>
      </c>
      <c r="Y171" t="s">
        <v>35</v>
      </c>
      <c r="Z171">
        <v>584</v>
      </c>
      <c r="AA171">
        <v>140</v>
      </c>
      <c r="AB171">
        <v>5</v>
      </c>
      <c r="AC171">
        <f t="shared" si="7"/>
        <v>3001.9244264507424</v>
      </c>
      <c r="AD171">
        <f>IF(SUBTOTAL(103,tablo1[[#This Row],[MachineID]]), tablo1[[#This Row],[ConditionMonitoringScore]], "")</f>
        <v>584</v>
      </c>
      <c r="AE171">
        <f>IF(SUBTOTAL(103,tablo1[[#This Row],[MachineID]]), tablo1[[#This Row],[TimeToFailure]], "")</f>
        <v>10877</v>
      </c>
      <c r="AH171">
        <f t="shared" si="8"/>
        <v>40.776699029126213</v>
      </c>
      <c r="AI171" t="str">
        <f>IF(OR(tablo1[[#This Row],[visibletimetofailure]]&lt;5000,tablo1[[#This Row],[visibleconditionscore]]&lt;300),"YES","NO")</f>
        <v>NO</v>
      </c>
    </row>
    <row r="172" spans="1:35" x14ac:dyDescent="0.25">
      <c r="A172" t="s">
        <v>223</v>
      </c>
      <c r="B172" t="s">
        <v>54</v>
      </c>
      <c r="C172" t="s">
        <v>58</v>
      </c>
      <c r="D172" s="1">
        <v>44982</v>
      </c>
      <c r="E172">
        <v>1</v>
      </c>
      <c r="F172">
        <v>4123</v>
      </c>
      <c r="G172" s="1">
        <v>45210</v>
      </c>
      <c r="H172" t="s">
        <v>52</v>
      </c>
      <c r="I172">
        <v>89</v>
      </c>
      <c r="J172">
        <v>137</v>
      </c>
      <c r="K172">
        <v>0</v>
      </c>
      <c r="L172">
        <v>5854</v>
      </c>
      <c r="M172">
        <v>53158</v>
      </c>
      <c r="N172">
        <v>182</v>
      </c>
      <c r="O172">
        <v>0</v>
      </c>
      <c r="P172">
        <v>0</v>
      </c>
      <c r="Q172">
        <v>1405121</v>
      </c>
      <c r="R172">
        <v>520672</v>
      </c>
      <c r="S172">
        <v>1925793</v>
      </c>
      <c r="T172">
        <v>0</v>
      </c>
      <c r="U172">
        <v>6</v>
      </c>
      <c r="V172" s="24">
        <f t="shared" si="6"/>
        <v>1.2171226166252167E-2</v>
      </c>
      <c r="W172">
        <v>323</v>
      </c>
      <c r="X172">
        <v>194</v>
      </c>
      <c r="Y172" t="s">
        <v>35</v>
      </c>
      <c r="Z172">
        <v>715</v>
      </c>
      <c r="AA172">
        <v>113</v>
      </c>
      <c r="AB172">
        <v>1</v>
      </c>
      <c r="AC172">
        <f t="shared" si="7"/>
        <v>0</v>
      </c>
      <c r="AD172">
        <f>IF(SUBTOTAL(103,tablo1[[#This Row],[MachineID]]), tablo1[[#This Row],[ConditionMonitoringScore]], "")</f>
        <v>715</v>
      </c>
      <c r="AE172">
        <f>IF(SUBTOTAL(103,tablo1[[#This Row],[MachineID]]), tablo1[[#This Row],[TimeToFailure]], "")</f>
        <v>5854</v>
      </c>
      <c r="AH172">
        <f t="shared" si="8"/>
        <v>32.038834951456316</v>
      </c>
      <c r="AI172" t="str">
        <f>IF(OR(tablo1[[#This Row],[visibletimetofailure]]&lt;5000,tablo1[[#This Row],[visibleconditionscore]]&lt;300),"YES","NO")</f>
        <v>NO</v>
      </c>
    </row>
    <row r="173" spans="1:35" x14ac:dyDescent="0.25">
      <c r="A173" t="s">
        <v>224</v>
      </c>
      <c r="B173" t="s">
        <v>38</v>
      </c>
      <c r="C173" t="s">
        <v>39</v>
      </c>
      <c r="D173" s="1">
        <v>39872</v>
      </c>
      <c r="E173">
        <v>15</v>
      </c>
      <c r="F173">
        <v>45780</v>
      </c>
      <c r="G173" s="1">
        <v>45310</v>
      </c>
      <c r="H173" t="s">
        <v>34</v>
      </c>
      <c r="I173">
        <v>57</v>
      </c>
      <c r="J173">
        <v>37</v>
      </c>
      <c r="K173">
        <v>27</v>
      </c>
      <c r="L173">
        <v>967</v>
      </c>
      <c r="M173">
        <v>17210</v>
      </c>
      <c r="N173">
        <v>304</v>
      </c>
      <c r="O173">
        <v>8201</v>
      </c>
      <c r="P173">
        <v>24603435</v>
      </c>
      <c r="Q173">
        <v>1212168</v>
      </c>
      <c r="R173">
        <v>42182</v>
      </c>
      <c r="S173">
        <v>26237423</v>
      </c>
      <c r="T173">
        <v>27063</v>
      </c>
      <c r="U173">
        <v>3</v>
      </c>
      <c r="V173" s="24">
        <f t="shared" si="6"/>
        <v>2.2382997965182002E-2</v>
      </c>
      <c r="W173">
        <v>594</v>
      </c>
      <c r="X173">
        <v>178</v>
      </c>
      <c r="Y173" t="s">
        <v>35</v>
      </c>
      <c r="Z173">
        <v>447</v>
      </c>
      <c r="AA173">
        <v>189</v>
      </c>
      <c r="AB173">
        <v>1</v>
      </c>
      <c r="AC173">
        <f t="shared" si="7"/>
        <v>3000.053042311913</v>
      </c>
      <c r="AD173">
        <f>IF(SUBTOTAL(103,tablo1[[#This Row],[MachineID]]), tablo1[[#This Row],[ConditionMonitoringScore]], "")</f>
        <v>447</v>
      </c>
      <c r="AE173">
        <f>IF(SUBTOTAL(103,tablo1[[#This Row],[MachineID]]), tablo1[[#This Row],[TimeToFailure]], "")</f>
        <v>967</v>
      </c>
      <c r="AH173">
        <f t="shared" si="8"/>
        <v>56.634304207119747</v>
      </c>
      <c r="AI173" t="str">
        <f>IF(OR(tablo1[[#This Row],[visibletimetofailure]]&lt;5000,tablo1[[#This Row],[visibleconditionscore]]&lt;300),"YES","NO")</f>
        <v>YES</v>
      </c>
    </row>
    <row r="174" spans="1:35" x14ac:dyDescent="0.25">
      <c r="A174" t="s">
        <v>225</v>
      </c>
      <c r="B174" t="s">
        <v>38</v>
      </c>
      <c r="C174" t="s">
        <v>45</v>
      </c>
      <c r="D174" s="1">
        <v>43887</v>
      </c>
      <c r="E174">
        <v>4</v>
      </c>
      <c r="F174">
        <v>17604</v>
      </c>
      <c r="G174" s="1">
        <v>45282</v>
      </c>
      <c r="H174" t="s">
        <v>52</v>
      </c>
      <c r="I174">
        <v>82</v>
      </c>
      <c r="J174">
        <v>65</v>
      </c>
      <c r="K174">
        <v>4</v>
      </c>
      <c r="L174">
        <v>9563</v>
      </c>
      <c r="M174">
        <v>56975</v>
      </c>
      <c r="N174">
        <v>167</v>
      </c>
      <c r="O174">
        <v>666</v>
      </c>
      <c r="P174">
        <v>1998938</v>
      </c>
      <c r="Q174">
        <v>2278346</v>
      </c>
      <c r="R174">
        <v>681739</v>
      </c>
      <c r="S174">
        <v>4959023</v>
      </c>
      <c r="T174">
        <v>1066</v>
      </c>
      <c r="U174">
        <v>10</v>
      </c>
      <c r="V174" s="24">
        <f t="shared" si="6"/>
        <v>9.5711809480744595E-3</v>
      </c>
      <c r="W174">
        <v>254</v>
      </c>
      <c r="X174">
        <v>254</v>
      </c>
      <c r="Y174" t="s">
        <v>35</v>
      </c>
      <c r="Z174">
        <v>786</v>
      </c>
      <c r="AA174">
        <v>79</v>
      </c>
      <c r="AB174">
        <v>3</v>
      </c>
      <c r="AC174">
        <f t="shared" si="7"/>
        <v>3001.4084084084084</v>
      </c>
      <c r="AD174">
        <f>IF(SUBTOTAL(103,tablo1[[#This Row],[MachineID]]), tablo1[[#This Row],[ConditionMonitoringScore]], "")</f>
        <v>786</v>
      </c>
      <c r="AE174">
        <f>IF(SUBTOTAL(103,tablo1[[#This Row],[MachineID]]), tablo1[[#This Row],[TimeToFailure]], "")</f>
        <v>9563</v>
      </c>
      <c r="AH174">
        <f t="shared" si="8"/>
        <v>21.035598705501616</v>
      </c>
      <c r="AI174" t="str">
        <f>IF(OR(tablo1[[#This Row],[visibletimetofailure]]&lt;5000,tablo1[[#This Row],[visibleconditionscore]]&lt;300),"YES","NO")</f>
        <v>NO</v>
      </c>
    </row>
    <row r="175" spans="1:35" x14ac:dyDescent="0.25">
      <c r="A175" t="s">
        <v>226</v>
      </c>
      <c r="B175" t="s">
        <v>38</v>
      </c>
      <c r="C175" t="s">
        <v>33</v>
      </c>
      <c r="D175" s="1">
        <v>44982</v>
      </c>
      <c r="E175">
        <v>1</v>
      </c>
      <c r="F175">
        <v>3054</v>
      </c>
      <c r="G175" s="1">
        <v>45331</v>
      </c>
      <c r="H175" t="s">
        <v>52</v>
      </c>
      <c r="I175">
        <v>56</v>
      </c>
      <c r="J175">
        <v>16</v>
      </c>
      <c r="K175">
        <v>0</v>
      </c>
      <c r="L175">
        <v>12950</v>
      </c>
      <c r="M175">
        <v>92323</v>
      </c>
      <c r="N175">
        <v>218</v>
      </c>
      <c r="O175">
        <v>0</v>
      </c>
      <c r="P175">
        <v>0</v>
      </c>
      <c r="Q175">
        <v>1199059</v>
      </c>
      <c r="R175">
        <v>331844</v>
      </c>
      <c r="S175">
        <v>1530903</v>
      </c>
      <c r="T175">
        <v>0</v>
      </c>
      <c r="U175">
        <v>3</v>
      </c>
      <c r="V175" s="24">
        <f t="shared" si="6"/>
        <v>1.771045293541337E-3</v>
      </c>
      <c r="W175">
        <v>47</v>
      </c>
      <c r="X175">
        <v>14</v>
      </c>
      <c r="Y175" t="s">
        <v>35</v>
      </c>
      <c r="Z175">
        <v>974</v>
      </c>
      <c r="AA175">
        <v>27</v>
      </c>
      <c r="AB175">
        <v>1</v>
      </c>
      <c r="AC175">
        <f t="shared" si="7"/>
        <v>0</v>
      </c>
      <c r="AD175">
        <f>IF(SUBTOTAL(103,tablo1[[#This Row],[MachineID]]), tablo1[[#This Row],[ConditionMonitoringScore]], "")</f>
        <v>974</v>
      </c>
      <c r="AE175">
        <f>IF(SUBTOTAL(103,tablo1[[#This Row],[MachineID]]), tablo1[[#This Row],[TimeToFailure]], "")</f>
        <v>12950</v>
      </c>
      <c r="AH175">
        <f t="shared" si="8"/>
        <v>4.2071197411003238</v>
      </c>
      <c r="AI175" t="str">
        <f>IF(OR(tablo1[[#This Row],[visibletimetofailure]]&lt;5000,tablo1[[#This Row],[visibleconditionscore]]&lt;300),"YES","NO")</f>
        <v>NO</v>
      </c>
    </row>
    <row r="176" spans="1:35" x14ac:dyDescent="0.25">
      <c r="A176" t="s">
        <v>227</v>
      </c>
      <c r="B176" t="s">
        <v>38</v>
      </c>
      <c r="C176" t="s">
        <v>58</v>
      </c>
      <c r="D176" s="1">
        <v>43887</v>
      </c>
      <c r="E176">
        <v>4</v>
      </c>
      <c r="F176">
        <v>14460</v>
      </c>
      <c r="G176" s="1">
        <v>45249</v>
      </c>
      <c r="H176" t="s">
        <v>34</v>
      </c>
      <c r="I176">
        <v>118</v>
      </c>
      <c r="J176">
        <v>98</v>
      </c>
      <c r="K176">
        <v>4</v>
      </c>
      <c r="L176">
        <v>5135</v>
      </c>
      <c r="M176">
        <v>47435</v>
      </c>
      <c r="N176">
        <v>93</v>
      </c>
      <c r="O176">
        <v>370</v>
      </c>
      <c r="P176">
        <v>37046</v>
      </c>
      <c r="Q176">
        <v>1454253</v>
      </c>
      <c r="R176">
        <v>460484</v>
      </c>
      <c r="S176">
        <v>2285197</v>
      </c>
      <c r="T176">
        <v>963</v>
      </c>
      <c r="U176">
        <v>8</v>
      </c>
      <c r="V176" s="24">
        <f t="shared" si="6"/>
        <v>1.1191498982591001E-2</v>
      </c>
      <c r="W176">
        <v>297</v>
      </c>
      <c r="X176">
        <v>238</v>
      </c>
      <c r="Y176" t="s">
        <v>49</v>
      </c>
      <c r="Z176">
        <v>768</v>
      </c>
      <c r="AA176">
        <v>88</v>
      </c>
      <c r="AB176">
        <v>4</v>
      </c>
      <c r="AC176">
        <f t="shared" si="7"/>
        <v>100.12432432432432</v>
      </c>
      <c r="AD176">
        <f>IF(SUBTOTAL(103,tablo1[[#This Row],[MachineID]]), tablo1[[#This Row],[ConditionMonitoringScore]], "")</f>
        <v>768</v>
      </c>
      <c r="AE176">
        <f>IF(SUBTOTAL(103,tablo1[[#This Row],[MachineID]]), tablo1[[#This Row],[TimeToFailure]], "")</f>
        <v>5135</v>
      </c>
      <c r="AH176">
        <f t="shared" si="8"/>
        <v>23.948220064724918</v>
      </c>
      <c r="AI176" t="str">
        <f>IF(OR(tablo1[[#This Row],[visibletimetofailure]]&lt;5000,tablo1[[#This Row],[visibleconditionscore]]&lt;300),"YES","NO")</f>
        <v>NO</v>
      </c>
    </row>
    <row r="177" spans="1:35" x14ac:dyDescent="0.25">
      <c r="A177" t="s">
        <v>228</v>
      </c>
      <c r="B177" t="s">
        <v>54</v>
      </c>
      <c r="C177" t="s">
        <v>58</v>
      </c>
      <c r="D177" s="1">
        <v>40967</v>
      </c>
      <c r="E177">
        <v>12</v>
      </c>
      <c r="F177">
        <v>50664</v>
      </c>
      <c r="G177" s="1">
        <v>45322</v>
      </c>
      <c r="H177" t="s">
        <v>34</v>
      </c>
      <c r="I177">
        <v>115</v>
      </c>
      <c r="J177">
        <v>25</v>
      </c>
      <c r="K177">
        <v>36</v>
      </c>
      <c r="L177">
        <v>1860</v>
      </c>
      <c r="M177">
        <v>14058</v>
      </c>
      <c r="N177">
        <v>220</v>
      </c>
      <c r="O177">
        <v>7917</v>
      </c>
      <c r="P177">
        <v>7916761</v>
      </c>
      <c r="Q177">
        <v>294095</v>
      </c>
      <c r="R177">
        <v>122498</v>
      </c>
      <c r="S177">
        <v>8333354</v>
      </c>
      <c r="T177">
        <v>31667</v>
      </c>
      <c r="U177">
        <v>1</v>
      </c>
      <c r="V177" s="24">
        <f t="shared" si="6"/>
        <v>1.7107543899314192E-2</v>
      </c>
      <c r="W177">
        <v>454</v>
      </c>
      <c r="X177">
        <v>45</v>
      </c>
      <c r="Y177" t="s">
        <v>49</v>
      </c>
      <c r="Z177">
        <v>585</v>
      </c>
      <c r="AA177">
        <v>153</v>
      </c>
      <c r="AB177">
        <v>1</v>
      </c>
      <c r="AC177">
        <f t="shared" si="7"/>
        <v>999.96981179739805</v>
      </c>
      <c r="AD177">
        <f>IF(SUBTOTAL(103,tablo1[[#This Row],[MachineID]]), tablo1[[#This Row],[ConditionMonitoringScore]], "")</f>
        <v>585</v>
      </c>
      <c r="AE177">
        <f>IF(SUBTOTAL(103,tablo1[[#This Row],[MachineID]]), tablo1[[#This Row],[TimeToFailure]], "")</f>
        <v>1860</v>
      </c>
      <c r="AH177">
        <f t="shared" si="8"/>
        <v>44.983818770226534</v>
      </c>
      <c r="AI177" t="str">
        <f>IF(OR(tablo1[[#This Row],[visibletimetofailure]]&lt;5000,tablo1[[#This Row],[visibleconditionscore]]&lt;300),"YES","NO")</f>
        <v>YES</v>
      </c>
    </row>
    <row r="178" spans="1:35" x14ac:dyDescent="0.25">
      <c r="A178" t="s">
        <v>229</v>
      </c>
      <c r="B178" t="s">
        <v>47</v>
      </c>
      <c r="C178" t="s">
        <v>58</v>
      </c>
      <c r="D178" s="1">
        <v>38777</v>
      </c>
      <c r="E178">
        <v>18</v>
      </c>
      <c r="F178">
        <v>68274</v>
      </c>
      <c r="G178" s="1">
        <v>45263</v>
      </c>
      <c r="H178" t="s">
        <v>48</v>
      </c>
      <c r="I178">
        <v>94</v>
      </c>
      <c r="J178">
        <v>84</v>
      </c>
      <c r="K178">
        <v>39</v>
      </c>
      <c r="L178">
        <v>114</v>
      </c>
      <c r="M178">
        <v>17815</v>
      </c>
      <c r="N178">
        <v>188</v>
      </c>
      <c r="O178">
        <v>7330</v>
      </c>
      <c r="P178">
        <v>7329617</v>
      </c>
      <c r="Q178">
        <v>3046318</v>
      </c>
      <c r="R178">
        <v>142866</v>
      </c>
      <c r="S178">
        <v>11804596</v>
      </c>
      <c r="T178">
        <v>19789</v>
      </c>
      <c r="U178">
        <v>10</v>
      </c>
      <c r="V178" s="24">
        <f t="shared" si="6"/>
        <v>3.0559951767277112E-2</v>
      </c>
      <c r="W178">
        <v>811</v>
      </c>
      <c r="X178">
        <v>811</v>
      </c>
      <c r="Y178" t="s">
        <v>49</v>
      </c>
      <c r="Z178">
        <v>238</v>
      </c>
      <c r="AA178">
        <v>258</v>
      </c>
      <c r="AB178">
        <v>5</v>
      </c>
      <c r="AC178">
        <f t="shared" si="7"/>
        <v>999.94774897680759</v>
      </c>
      <c r="AD178">
        <f>IF(SUBTOTAL(103,tablo1[[#This Row],[MachineID]]), tablo1[[#This Row],[ConditionMonitoringScore]], "")</f>
        <v>238</v>
      </c>
      <c r="AE178">
        <f>IF(SUBTOTAL(103,tablo1[[#This Row],[MachineID]]), tablo1[[#This Row],[TimeToFailure]], "")</f>
        <v>114</v>
      </c>
      <c r="AH178">
        <f t="shared" si="8"/>
        <v>78.964401294498373</v>
      </c>
      <c r="AI178" t="str">
        <f>IF(OR(tablo1[[#This Row],[visibletimetofailure]]&lt;5000,tablo1[[#This Row],[visibleconditionscore]]&lt;300),"YES","NO")</f>
        <v>YES</v>
      </c>
    </row>
    <row r="179" spans="1:35" x14ac:dyDescent="0.25">
      <c r="A179" t="s">
        <v>230</v>
      </c>
      <c r="B179" t="s">
        <v>42</v>
      </c>
      <c r="C179" t="s">
        <v>58</v>
      </c>
      <c r="D179" s="1">
        <v>40602</v>
      </c>
      <c r="E179">
        <v>13</v>
      </c>
      <c r="F179">
        <v>55198</v>
      </c>
      <c r="G179" s="1">
        <v>45254</v>
      </c>
      <c r="H179" t="s">
        <v>48</v>
      </c>
      <c r="I179">
        <v>95</v>
      </c>
      <c r="J179">
        <v>93</v>
      </c>
      <c r="K179">
        <v>14</v>
      </c>
      <c r="L179">
        <v>2478</v>
      </c>
      <c r="M179">
        <v>37677</v>
      </c>
      <c r="N179">
        <v>259</v>
      </c>
      <c r="O179">
        <v>3633</v>
      </c>
      <c r="P179">
        <v>363288</v>
      </c>
      <c r="Q179">
        <v>3038276</v>
      </c>
      <c r="R179">
        <v>896892</v>
      </c>
      <c r="S179">
        <v>7568048</v>
      </c>
      <c r="T179">
        <v>12715</v>
      </c>
      <c r="U179">
        <v>6</v>
      </c>
      <c r="V179" s="24">
        <f t="shared" si="6"/>
        <v>2.4040997814454745E-2</v>
      </c>
      <c r="W179">
        <v>638</v>
      </c>
      <c r="X179">
        <v>383</v>
      </c>
      <c r="Y179" t="s">
        <v>49</v>
      </c>
      <c r="Z179">
        <v>416</v>
      </c>
      <c r="AA179">
        <v>185</v>
      </c>
      <c r="AB179">
        <v>1</v>
      </c>
      <c r="AC179">
        <f t="shared" si="7"/>
        <v>99.996696944673829</v>
      </c>
      <c r="AD179">
        <f>IF(SUBTOTAL(103,tablo1[[#This Row],[MachineID]]), tablo1[[#This Row],[ConditionMonitoringScore]], "")</f>
        <v>416</v>
      </c>
      <c r="AE179">
        <f>IF(SUBTOTAL(103,tablo1[[#This Row],[MachineID]]), tablo1[[#This Row],[TimeToFailure]], "")</f>
        <v>2478</v>
      </c>
      <c r="AH179">
        <f t="shared" si="8"/>
        <v>55.339805825242713</v>
      </c>
      <c r="AI179" t="str">
        <f>IF(OR(tablo1[[#This Row],[visibletimetofailure]]&lt;5000,tablo1[[#This Row],[visibleconditionscore]]&lt;300),"YES","NO")</f>
        <v>YES</v>
      </c>
    </row>
    <row r="180" spans="1:35" x14ac:dyDescent="0.25">
      <c r="A180" t="s">
        <v>231</v>
      </c>
      <c r="B180" t="s">
        <v>47</v>
      </c>
      <c r="C180" t="s">
        <v>39</v>
      </c>
      <c r="D180" s="1">
        <v>41332</v>
      </c>
      <c r="E180">
        <v>11</v>
      </c>
      <c r="F180">
        <v>36916</v>
      </c>
      <c r="G180" s="1">
        <v>45260</v>
      </c>
      <c r="H180" t="s">
        <v>52</v>
      </c>
      <c r="I180">
        <v>63</v>
      </c>
      <c r="J180">
        <v>87</v>
      </c>
      <c r="K180">
        <v>17</v>
      </c>
      <c r="L180">
        <v>1934</v>
      </c>
      <c r="M180">
        <v>24169</v>
      </c>
      <c r="N180">
        <v>190</v>
      </c>
      <c r="O180">
        <v>3225</v>
      </c>
      <c r="P180">
        <v>9675777</v>
      </c>
      <c r="Q180">
        <v>440787</v>
      </c>
      <c r="R180">
        <v>19538</v>
      </c>
      <c r="S180">
        <v>10311944</v>
      </c>
      <c r="T180">
        <v>13223</v>
      </c>
      <c r="U180">
        <v>2</v>
      </c>
      <c r="V180" s="24">
        <f t="shared" si="6"/>
        <v>2.1817770743839022E-2</v>
      </c>
      <c r="W180">
        <v>579</v>
      </c>
      <c r="X180">
        <v>116</v>
      </c>
      <c r="Y180" t="s">
        <v>35</v>
      </c>
      <c r="Z180">
        <v>455</v>
      </c>
      <c r="AA180">
        <v>187</v>
      </c>
      <c r="AB180">
        <v>2</v>
      </c>
      <c r="AC180">
        <f t="shared" si="7"/>
        <v>3000.2409302325582</v>
      </c>
      <c r="AD180">
        <f>IF(SUBTOTAL(103,tablo1[[#This Row],[MachineID]]), tablo1[[#This Row],[ConditionMonitoringScore]], "")</f>
        <v>455</v>
      </c>
      <c r="AE180">
        <f>IF(SUBTOTAL(103,tablo1[[#This Row],[MachineID]]), tablo1[[#This Row],[TimeToFailure]], "")</f>
        <v>1934</v>
      </c>
      <c r="AH180">
        <f t="shared" si="8"/>
        <v>55.98705501618123</v>
      </c>
      <c r="AI180" t="str">
        <f>IF(OR(tablo1[[#This Row],[visibletimetofailure]]&lt;5000,tablo1[[#This Row],[visibleconditionscore]]&lt;300),"YES","NO")</f>
        <v>YES</v>
      </c>
    </row>
    <row r="181" spans="1:35" x14ac:dyDescent="0.25">
      <c r="A181" t="s">
        <v>232</v>
      </c>
      <c r="B181" t="s">
        <v>32</v>
      </c>
      <c r="C181" t="s">
        <v>45</v>
      </c>
      <c r="D181" s="1">
        <v>44982</v>
      </c>
      <c r="E181">
        <v>1</v>
      </c>
      <c r="F181">
        <v>4450</v>
      </c>
      <c r="G181" s="1">
        <v>45259</v>
      </c>
      <c r="H181" t="s">
        <v>34</v>
      </c>
      <c r="I181">
        <v>64</v>
      </c>
      <c r="J181">
        <v>88</v>
      </c>
      <c r="K181">
        <v>0</v>
      </c>
      <c r="L181">
        <v>7065</v>
      </c>
      <c r="M181">
        <v>45979</v>
      </c>
      <c r="N181">
        <v>27</v>
      </c>
      <c r="O181">
        <v>0</v>
      </c>
      <c r="P181">
        <v>0</v>
      </c>
      <c r="Q181">
        <v>16580</v>
      </c>
      <c r="R181">
        <v>567182</v>
      </c>
      <c r="S181">
        <v>732982</v>
      </c>
      <c r="T181">
        <v>0</v>
      </c>
      <c r="U181">
        <v>5</v>
      </c>
      <c r="V181" s="24">
        <f t="shared" si="6"/>
        <v>7.0464993594091495E-3</v>
      </c>
      <c r="W181">
        <v>187</v>
      </c>
      <c r="X181">
        <v>94</v>
      </c>
      <c r="Y181" t="s">
        <v>35</v>
      </c>
      <c r="Z181">
        <v>860</v>
      </c>
      <c r="AA181">
        <v>70</v>
      </c>
      <c r="AB181">
        <v>4</v>
      </c>
      <c r="AC181">
        <f t="shared" si="7"/>
        <v>0</v>
      </c>
      <c r="AD181">
        <f>IF(SUBTOTAL(103,tablo1[[#This Row],[MachineID]]), tablo1[[#This Row],[ConditionMonitoringScore]], "")</f>
        <v>860</v>
      </c>
      <c r="AE181">
        <f>IF(SUBTOTAL(103,tablo1[[#This Row],[MachineID]]), tablo1[[#This Row],[TimeToFailure]], "")</f>
        <v>7065</v>
      </c>
      <c r="AH181">
        <f t="shared" si="8"/>
        <v>18.122977346278319</v>
      </c>
      <c r="AI181" t="str">
        <f>IF(OR(tablo1[[#This Row],[visibletimetofailure]]&lt;5000,tablo1[[#This Row],[visibleconditionscore]]&lt;300),"YES","NO")</f>
        <v>NO</v>
      </c>
    </row>
    <row r="182" spans="1:35" x14ac:dyDescent="0.25">
      <c r="A182" t="s">
        <v>233</v>
      </c>
      <c r="B182" t="s">
        <v>42</v>
      </c>
      <c r="C182" t="s">
        <v>39</v>
      </c>
      <c r="D182" s="1">
        <v>42427</v>
      </c>
      <c r="E182">
        <v>8</v>
      </c>
      <c r="F182">
        <v>26568</v>
      </c>
      <c r="G182" s="1">
        <v>45325</v>
      </c>
      <c r="H182" t="s">
        <v>48</v>
      </c>
      <c r="I182">
        <v>71</v>
      </c>
      <c r="J182">
        <v>22</v>
      </c>
      <c r="K182">
        <v>4</v>
      </c>
      <c r="L182">
        <v>7413</v>
      </c>
      <c r="M182">
        <v>62179</v>
      </c>
      <c r="N182">
        <v>86</v>
      </c>
      <c r="O182">
        <v>344</v>
      </c>
      <c r="P182">
        <v>1032847</v>
      </c>
      <c r="Q182">
        <v>1157828</v>
      </c>
      <c r="R182">
        <v>911448</v>
      </c>
      <c r="S182">
        <v>3102123</v>
      </c>
      <c r="T182">
        <v>550</v>
      </c>
      <c r="U182">
        <v>9</v>
      </c>
      <c r="V182" s="24">
        <f t="shared" si="6"/>
        <v>1.2397317054789359E-2</v>
      </c>
      <c r="W182">
        <v>329</v>
      </c>
      <c r="X182">
        <v>296</v>
      </c>
      <c r="Y182" t="s">
        <v>35</v>
      </c>
      <c r="Z182">
        <v>688</v>
      </c>
      <c r="AA182">
        <v>122</v>
      </c>
      <c r="AB182">
        <v>3</v>
      </c>
      <c r="AC182">
        <f t="shared" si="7"/>
        <v>3002.4622093023254</v>
      </c>
      <c r="AD182">
        <f>IF(SUBTOTAL(103,tablo1[[#This Row],[MachineID]]), tablo1[[#This Row],[ConditionMonitoringScore]], "")</f>
        <v>688</v>
      </c>
      <c r="AE182">
        <f>IF(SUBTOTAL(103,tablo1[[#This Row],[MachineID]]), tablo1[[#This Row],[TimeToFailure]], "")</f>
        <v>7413</v>
      </c>
      <c r="AH182">
        <f t="shared" si="8"/>
        <v>34.95145631067961</v>
      </c>
      <c r="AI182" t="str">
        <f>IF(OR(tablo1[[#This Row],[visibletimetofailure]]&lt;5000,tablo1[[#This Row],[visibleconditionscore]]&lt;300),"YES","NO")</f>
        <v>NO</v>
      </c>
    </row>
    <row r="183" spans="1:35" x14ac:dyDescent="0.25">
      <c r="A183" t="s">
        <v>234</v>
      </c>
      <c r="B183" t="s">
        <v>47</v>
      </c>
      <c r="C183" t="s">
        <v>45</v>
      </c>
      <c r="D183" s="1">
        <v>44252</v>
      </c>
      <c r="E183">
        <v>3</v>
      </c>
      <c r="F183">
        <v>13902</v>
      </c>
      <c r="G183" s="1">
        <v>45257</v>
      </c>
      <c r="H183" t="s">
        <v>34</v>
      </c>
      <c r="I183">
        <v>41</v>
      </c>
      <c r="J183">
        <v>90</v>
      </c>
      <c r="K183">
        <v>1</v>
      </c>
      <c r="L183">
        <v>8243</v>
      </c>
      <c r="M183">
        <v>81283</v>
      </c>
      <c r="N183">
        <v>120</v>
      </c>
      <c r="O183">
        <v>120</v>
      </c>
      <c r="P183">
        <v>599955</v>
      </c>
      <c r="Q183">
        <v>1108281</v>
      </c>
      <c r="R183">
        <v>701118</v>
      </c>
      <c r="S183">
        <v>2409354</v>
      </c>
      <c r="T183">
        <v>419</v>
      </c>
      <c r="U183">
        <v>5</v>
      </c>
      <c r="V183" s="24">
        <f t="shared" si="6"/>
        <v>1.2849498831863742E-2</v>
      </c>
      <c r="W183">
        <v>341</v>
      </c>
      <c r="X183">
        <v>170</v>
      </c>
      <c r="Y183" t="s">
        <v>62</v>
      </c>
      <c r="Z183">
        <v>657</v>
      </c>
      <c r="AA183">
        <v>118</v>
      </c>
      <c r="AB183">
        <v>3</v>
      </c>
      <c r="AC183">
        <f t="shared" si="7"/>
        <v>4999.625</v>
      </c>
      <c r="AD183">
        <f>IF(SUBTOTAL(103,tablo1[[#This Row],[MachineID]]), tablo1[[#This Row],[ConditionMonitoringScore]], "")</f>
        <v>657</v>
      </c>
      <c r="AE183">
        <f>IF(SUBTOTAL(103,tablo1[[#This Row],[MachineID]]), tablo1[[#This Row],[TimeToFailure]], "")</f>
        <v>8243</v>
      </c>
      <c r="AH183">
        <f t="shared" si="8"/>
        <v>33.656957928802591</v>
      </c>
      <c r="AI183" t="str">
        <f>IF(OR(tablo1[[#This Row],[visibletimetofailure]]&lt;5000,tablo1[[#This Row],[visibleconditionscore]]&lt;300),"YES","NO")</f>
        <v>NO</v>
      </c>
    </row>
    <row r="184" spans="1:35" x14ac:dyDescent="0.25">
      <c r="A184" t="s">
        <v>235</v>
      </c>
      <c r="B184" t="s">
        <v>38</v>
      </c>
      <c r="C184" t="s">
        <v>39</v>
      </c>
      <c r="D184" s="1">
        <v>41697</v>
      </c>
      <c r="E184">
        <v>10</v>
      </c>
      <c r="F184">
        <v>33140</v>
      </c>
      <c r="G184" s="1">
        <v>45225</v>
      </c>
      <c r="H184" t="s">
        <v>48</v>
      </c>
      <c r="I184">
        <v>94</v>
      </c>
      <c r="J184">
        <v>122</v>
      </c>
      <c r="K184">
        <v>10</v>
      </c>
      <c r="L184">
        <v>2880</v>
      </c>
      <c r="M184">
        <v>31800</v>
      </c>
      <c r="N184">
        <v>165</v>
      </c>
      <c r="O184">
        <v>1649</v>
      </c>
      <c r="P184">
        <v>1649037</v>
      </c>
      <c r="Q184">
        <v>1749745</v>
      </c>
      <c r="R184">
        <v>1071728</v>
      </c>
      <c r="S184">
        <v>4470511</v>
      </c>
      <c r="T184">
        <v>2638</v>
      </c>
      <c r="U184">
        <v>8</v>
      </c>
      <c r="V184" s="24">
        <f t="shared" si="6"/>
        <v>2.2307634335669606E-2</v>
      </c>
      <c r="W184">
        <v>592</v>
      </c>
      <c r="X184">
        <v>474</v>
      </c>
      <c r="Y184" t="s">
        <v>49</v>
      </c>
      <c r="Z184">
        <v>467</v>
      </c>
      <c r="AA184">
        <v>176</v>
      </c>
      <c r="AB184">
        <v>3</v>
      </c>
      <c r="AC184">
        <f t="shared" si="7"/>
        <v>1000.0224378411158</v>
      </c>
      <c r="AD184">
        <f>IF(SUBTOTAL(103,tablo1[[#This Row],[MachineID]]), tablo1[[#This Row],[ConditionMonitoringScore]], "")</f>
        <v>467</v>
      </c>
      <c r="AE184">
        <f>IF(SUBTOTAL(103,tablo1[[#This Row],[MachineID]]), tablo1[[#This Row],[TimeToFailure]], "")</f>
        <v>2880</v>
      </c>
      <c r="AH184">
        <f t="shared" si="8"/>
        <v>52.427184466019419</v>
      </c>
      <c r="AI184" t="str">
        <f>IF(OR(tablo1[[#This Row],[visibletimetofailure]]&lt;5000,tablo1[[#This Row],[visibleconditionscore]]&lt;300),"YES","NO")</f>
        <v>YES</v>
      </c>
    </row>
    <row r="185" spans="1:35" x14ac:dyDescent="0.25">
      <c r="A185" t="s">
        <v>236</v>
      </c>
      <c r="B185" t="s">
        <v>42</v>
      </c>
      <c r="C185" t="s">
        <v>39</v>
      </c>
      <c r="D185" s="1">
        <v>43522</v>
      </c>
      <c r="E185">
        <v>5</v>
      </c>
      <c r="F185">
        <v>17020</v>
      </c>
      <c r="G185" s="1">
        <v>45241</v>
      </c>
      <c r="H185" t="s">
        <v>52</v>
      </c>
      <c r="I185">
        <v>67</v>
      </c>
      <c r="J185">
        <v>106</v>
      </c>
      <c r="K185">
        <v>2</v>
      </c>
      <c r="L185">
        <v>10087</v>
      </c>
      <c r="M185">
        <v>57711</v>
      </c>
      <c r="N185">
        <v>101</v>
      </c>
      <c r="O185">
        <v>202</v>
      </c>
      <c r="P185">
        <v>607008</v>
      </c>
      <c r="Q185">
        <v>414087</v>
      </c>
      <c r="R185">
        <v>238573</v>
      </c>
      <c r="S185">
        <v>1259667</v>
      </c>
      <c r="T185">
        <v>890</v>
      </c>
      <c r="U185">
        <v>3</v>
      </c>
      <c r="V185" s="24">
        <f t="shared" si="6"/>
        <v>1.5223453161504258E-2</v>
      </c>
      <c r="W185">
        <v>404</v>
      </c>
      <c r="X185">
        <v>121</v>
      </c>
      <c r="Y185" t="s">
        <v>35</v>
      </c>
      <c r="Z185">
        <v>629</v>
      </c>
      <c r="AA185">
        <v>132</v>
      </c>
      <c r="AB185">
        <v>4</v>
      </c>
      <c r="AC185">
        <f t="shared" si="7"/>
        <v>3004.9900990099009</v>
      </c>
      <c r="AD185">
        <f>IF(SUBTOTAL(103,tablo1[[#This Row],[MachineID]]), tablo1[[#This Row],[ConditionMonitoringScore]], "")</f>
        <v>629</v>
      </c>
      <c r="AE185">
        <f>IF(SUBTOTAL(103,tablo1[[#This Row],[MachineID]]), tablo1[[#This Row],[TimeToFailure]], "")</f>
        <v>10087</v>
      </c>
      <c r="AH185">
        <f t="shared" si="8"/>
        <v>38.187702265372167</v>
      </c>
      <c r="AI185" t="str">
        <f>IF(OR(tablo1[[#This Row],[visibletimetofailure]]&lt;5000,tablo1[[#This Row],[visibleconditionscore]]&lt;300),"YES","NO")</f>
        <v>NO</v>
      </c>
    </row>
    <row r="186" spans="1:35" x14ac:dyDescent="0.25">
      <c r="A186" t="s">
        <v>237</v>
      </c>
      <c r="B186" t="s">
        <v>38</v>
      </c>
      <c r="C186" t="s">
        <v>33</v>
      </c>
      <c r="D186" s="1">
        <v>44252</v>
      </c>
      <c r="E186">
        <v>3</v>
      </c>
      <c r="F186">
        <v>13170</v>
      </c>
      <c r="G186" s="1">
        <v>45284</v>
      </c>
      <c r="H186" t="s">
        <v>48</v>
      </c>
      <c r="I186">
        <v>22</v>
      </c>
      <c r="J186">
        <v>63</v>
      </c>
      <c r="K186">
        <v>3</v>
      </c>
      <c r="L186">
        <v>9547</v>
      </c>
      <c r="M186">
        <v>64724</v>
      </c>
      <c r="N186">
        <v>68</v>
      </c>
      <c r="O186">
        <v>205</v>
      </c>
      <c r="P186">
        <v>1025264</v>
      </c>
      <c r="Q186">
        <v>788923</v>
      </c>
      <c r="R186">
        <v>832705</v>
      </c>
      <c r="S186">
        <v>2646893</v>
      </c>
      <c r="T186">
        <v>287</v>
      </c>
      <c r="U186">
        <v>9</v>
      </c>
      <c r="V186" s="24">
        <f t="shared" si="6"/>
        <v>7.9508629135579163E-3</v>
      </c>
      <c r="W186">
        <v>211</v>
      </c>
      <c r="X186">
        <v>190</v>
      </c>
      <c r="Y186" t="s">
        <v>62</v>
      </c>
      <c r="Z186">
        <v>829</v>
      </c>
      <c r="AA186">
        <v>70</v>
      </c>
      <c r="AB186">
        <v>1</v>
      </c>
      <c r="AC186">
        <f t="shared" si="7"/>
        <v>5001.2878048780485</v>
      </c>
      <c r="AD186">
        <f>IF(SUBTOTAL(103,tablo1[[#This Row],[MachineID]]), tablo1[[#This Row],[ConditionMonitoringScore]], "")</f>
        <v>829</v>
      </c>
      <c r="AE186">
        <f>IF(SUBTOTAL(103,tablo1[[#This Row],[MachineID]]), tablo1[[#This Row],[TimeToFailure]], "")</f>
        <v>9547</v>
      </c>
      <c r="AH186">
        <f t="shared" si="8"/>
        <v>18.122977346278319</v>
      </c>
      <c r="AI186" t="str">
        <f>IF(OR(tablo1[[#This Row],[visibletimetofailure]]&lt;5000,tablo1[[#This Row],[visibleconditionscore]]&lt;300),"YES","NO")</f>
        <v>NO</v>
      </c>
    </row>
    <row r="187" spans="1:35" x14ac:dyDescent="0.25">
      <c r="A187" t="s">
        <v>238</v>
      </c>
      <c r="B187" t="s">
        <v>38</v>
      </c>
      <c r="C187" t="s">
        <v>58</v>
      </c>
      <c r="D187" s="1">
        <v>42062</v>
      </c>
      <c r="E187">
        <v>9</v>
      </c>
      <c r="F187">
        <v>34416</v>
      </c>
      <c r="G187" s="1">
        <v>45246</v>
      </c>
      <c r="H187" t="s">
        <v>48</v>
      </c>
      <c r="I187">
        <v>50</v>
      </c>
      <c r="J187">
        <v>101</v>
      </c>
      <c r="K187">
        <v>11</v>
      </c>
      <c r="L187">
        <v>5114</v>
      </c>
      <c r="M187">
        <v>34761</v>
      </c>
      <c r="N187">
        <v>132</v>
      </c>
      <c r="O187">
        <v>1451</v>
      </c>
      <c r="P187">
        <v>4353483</v>
      </c>
      <c r="Q187">
        <v>555083</v>
      </c>
      <c r="R187">
        <v>276447</v>
      </c>
      <c r="S187">
        <v>5185013</v>
      </c>
      <c r="T187">
        <v>3047</v>
      </c>
      <c r="U187">
        <v>4</v>
      </c>
      <c r="V187" s="24">
        <f t="shared" si="6"/>
        <v>1.8727861933830733E-2</v>
      </c>
      <c r="W187">
        <v>497</v>
      </c>
      <c r="X187">
        <v>199</v>
      </c>
      <c r="Y187" t="s">
        <v>35</v>
      </c>
      <c r="Z187">
        <v>565</v>
      </c>
      <c r="AA187">
        <v>157</v>
      </c>
      <c r="AB187">
        <v>3</v>
      </c>
      <c r="AC187">
        <f t="shared" si="7"/>
        <v>3000.3328738800828</v>
      </c>
      <c r="AD187">
        <f>IF(SUBTOTAL(103,tablo1[[#This Row],[MachineID]]), tablo1[[#This Row],[ConditionMonitoringScore]], "")</f>
        <v>565</v>
      </c>
      <c r="AE187">
        <f>IF(SUBTOTAL(103,tablo1[[#This Row],[MachineID]]), tablo1[[#This Row],[TimeToFailure]], "")</f>
        <v>5114</v>
      </c>
      <c r="AH187">
        <f t="shared" si="8"/>
        <v>46.278317152103561</v>
      </c>
      <c r="AI187" t="str">
        <f>IF(OR(tablo1[[#This Row],[visibletimetofailure]]&lt;5000,tablo1[[#This Row],[visibleconditionscore]]&lt;300),"YES","NO")</f>
        <v>NO</v>
      </c>
    </row>
    <row r="188" spans="1:35" x14ac:dyDescent="0.25">
      <c r="A188" t="s">
        <v>239</v>
      </c>
      <c r="B188" t="s">
        <v>54</v>
      </c>
      <c r="C188" t="s">
        <v>45</v>
      </c>
      <c r="D188" s="1">
        <v>43887</v>
      </c>
      <c r="E188">
        <v>4</v>
      </c>
      <c r="F188">
        <v>15000</v>
      </c>
      <c r="G188" s="1">
        <v>45260</v>
      </c>
      <c r="H188" t="s">
        <v>34</v>
      </c>
      <c r="I188">
        <v>57</v>
      </c>
      <c r="J188">
        <v>87</v>
      </c>
      <c r="K188">
        <v>5</v>
      </c>
      <c r="L188">
        <v>4784</v>
      </c>
      <c r="M188">
        <v>45797</v>
      </c>
      <c r="N188">
        <v>68</v>
      </c>
      <c r="O188">
        <v>338</v>
      </c>
      <c r="P188">
        <v>1013676</v>
      </c>
      <c r="Q188">
        <v>711296</v>
      </c>
      <c r="R188">
        <v>535917</v>
      </c>
      <c r="S188">
        <v>2260889</v>
      </c>
      <c r="T188">
        <v>1013</v>
      </c>
      <c r="U188">
        <v>6</v>
      </c>
      <c r="V188" s="24">
        <f t="shared" si="6"/>
        <v>1.3377044238450524E-2</v>
      </c>
      <c r="W188">
        <v>355</v>
      </c>
      <c r="X188">
        <v>213</v>
      </c>
      <c r="Y188" t="s">
        <v>35</v>
      </c>
      <c r="Z188">
        <v>653</v>
      </c>
      <c r="AA188">
        <v>134</v>
      </c>
      <c r="AB188">
        <v>4</v>
      </c>
      <c r="AC188">
        <f t="shared" si="7"/>
        <v>2999.041420118343</v>
      </c>
      <c r="AD188">
        <f>IF(SUBTOTAL(103,tablo1[[#This Row],[MachineID]]), tablo1[[#This Row],[ConditionMonitoringScore]], "")</f>
        <v>653</v>
      </c>
      <c r="AE188">
        <f>IF(SUBTOTAL(103,tablo1[[#This Row],[MachineID]]), tablo1[[#This Row],[TimeToFailure]], "")</f>
        <v>4784</v>
      </c>
      <c r="AH188">
        <f t="shared" si="8"/>
        <v>38.834951456310677</v>
      </c>
      <c r="AI188" t="str">
        <f>IF(OR(tablo1[[#This Row],[visibletimetofailure]]&lt;5000,tablo1[[#This Row],[visibleconditionscore]]&lt;300),"YES","NO")</f>
        <v>YES</v>
      </c>
    </row>
    <row r="189" spans="1:35" x14ac:dyDescent="0.25">
      <c r="A189" t="s">
        <v>240</v>
      </c>
      <c r="B189" t="s">
        <v>47</v>
      </c>
      <c r="C189" t="s">
        <v>39</v>
      </c>
      <c r="D189" s="1">
        <v>41697</v>
      </c>
      <c r="E189">
        <v>10</v>
      </c>
      <c r="F189">
        <v>42250</v>
      </c>
      <c r="G189" s="1">
        <v>45338</v>
      </c>
      <c r="H189" t="s">
        <v>48</v>
      </c>
      <c r="I189">
        <v>123</v>
      </c>
      <c r="J189">
        <v>9</v>
      </c>
      <c r="K189">
        <v>8</v>
      </c>
      <c r="L189">
        <v>8109</v>
      </c>
      <c r="M189">
        <v>53363</v>
      </c>
      <c r="N189">
        <v>128</v>
      </c>
      <c r="O189">
        <v>1027</v>
      </c>
      <c r="P189">
        <v>1026974</v>
      </c>
      <c r="Q189">
        <v>58021</v>
      </c>
      <c r="R189">
        <v>424037</v>
      </c>
      <c r="S189">
        <v>2031221</v>
      </c>
      <c r="T189">
        <v>1026</v>
      </c>
      <c r="U189">
        <v>4</v>
      </c>
      <c r="V189" s="24">
        <f t="shared" si="6"/>
        <v>1.4545180495892682E-2</v>
      </c>
      <c r="W189">
        <v>386</v>
      </c>
      <c r="X189">
        <v>154</v>
      </c>
      <c r="Y189" t="s">
        <v>49</v>
      </c>
      <c r="Z189">
        <v>622</v>
      </c>
      <c r="AA189">
        <v>134</v>
      </c>
      <c r="AB189">
        <v>4</v>
      </c>
      <c r="AC189">
        <f t="shared" si="7"/>
        <v>999.97468354430384</v>
      </c>
      <c r="AD189">
        <f>IF(SUBTOTAL(103,tablo1[[#This Row],[MachineID]]), tablo1[[#This Row],[ConditionMonitoringScore]], "")</f>
        <v>622</v>
      </c>
      <c r="AE189">
        <f>IF(SUBTOTAL(103,tablo1[[#This Row],[MachineID]]), tablo1[[#This Row],[TimeToFailure]], "")</f>
        <v>8109</v>
      </c>
      <c r="AH189">
        <f t="shared" si="8"/>
        <v>38.834951456310677</v>
      </c>
      <c r="AI189" t="str">
        <f>IF(OR(tablo1[[#This Row],[visibletimetofailure]]&lt;5000,tablo1[[#This Row],[visibleconditionscore]]&lt;300),"YES","NO")</f>
        <v>NO</v>
      </c>
    </row>
    <row r="190" spans="1:35" x14ac:dyDescent="0.25">
      <c r="A190" t="s">
        <v>241</v>
      </c>
      <c r="B190" t="s">
        <v>47</v>
      </c>
      <c r="C190" t="s">
        <v>45</v>
      </c>
      <c r="D190" s="1">
        <v>43887</v>
      </c>
      <c r="E190">
        <v>4</v>
      </c>
      <c r="F190">
        <v>16416</v>
      </c>
      <c r="G190" s="1">
        <v>45281</v>
      </c>
      <c r="H190" t="s">
        <v>52</v>
      </c>
      <c r="I190">
        <v>38</v>
      </c>
      <c r="J190">
        <v>66</v>
      </c>
      <c r="K190">
        <v>4</v>
      </c>
      <c r="L190">
        <v>6991</v>
      </c>
      <c r="M190">
        <v>65852</v>
      </c>
      <c r="N190">
        <v>68</v>
      </c>
      <c r="O190">
        <v>270</v>
      </c>
      <c r="P190">
        <v>1350551</v>
      </c>
      <c r="Q190">
        <v>639287</v>
      </c>
      <c r="R190">
        <v>577953</v>
      </c>
      <c r="S190">
        <v>2567792</v>
      </c>
      <c r="T190">
        <v>405</v>
      </c>
      <c r="U190">
        <v>9</v>
      </c>
      <c r="V190" s="24">
        <f t="shared" si="6"/>
        <v>1.0814680835029015E-2</v>
      </c>
      <c r="W190">
        <v>287</v>
      </c>
      <c r="X190">
        <v>258</v>
      </c>
      <c r="Y190" t="s">
        <v>62</v>
      </c>
      <c r="Z190">
        <v>732</v>
      </c>
      <c r="AA190">
        <v>86</v>
      </c>
      <c r="AB190">
        <v>1</v>
      </c>
      <c r="AC190">
        <f t="shared" si="7"/>
        <v>5002.0407407407411</v>
      </c>
      <c r="AD190">
        <f>IF(SUBTOTAL(103,tablo1[[#This Row],[MachineID]]), tablo1[[#This Row],[ConditionMonitoringScore]], "")</f>
        <v>732</v>
      </c>
      <c r="AE190">
        <f>IF(SUBTOTAL(103,tablo1[[#This Row],[MachineID]]), tablo1[[#This Row],[TimeToFailure]], "")</f>
        <v>6991</v>
      </c>
      <c r="AH190">
        <f t="shared" si="8"/>
        <v>23.300970873786408</v>
      </c>
      <c r="AI190" t="str">
        <f>IF(OR(tablo1[[#This Row],[visibletimetofailure]]&lt;5000,tablo1[[#This Row],[visibleconditionscore]]&lt;300),"YES","NO")</f>
        <v>NO</v>
      </c>
    </row>
    <row r="191" spans="1:35" x14ac:dyDescent="0.25">
      <c r="A191" t="s">
        <v>242</v>
      </c>
      <c r="B191" t="s">
        <v>32</v>
      </c>
      <c r="C191" t="s">
        <v>39</v>
      </c>
      <c r="D191" s="1">
        <v>44252</v>
      </c>
      <c r="E191">
        <v>3</v>
      </c>
      <c r="F191">
        <v>13080</v>
      </c>
      <c r="G191" s="1">
        <v>45235</v>
      </c>
      <c r="H191" t="s">
        <v>52</v>
      </c>
      <c r="I191">
        <v>56</v>
      </c>
      <c r="J191">
        <v>112</v>
      </c>
      <c r="K191">
        <v>4</v>
      </c>
      <c r="L191">
        <v>10251</v>
      </c>
      <c r="M191">
        <v>59645</v>
      </c>
      <c r="N191">
        <v>144</v>
      </c>
      <c r="O191">
        <v>577</v>
      </c>
      <c r="P191">
        <v>1730123</v>
      </c>
      <c r="Q191">
        <v>772589</v>
      </c>
      <c r="R191">
        <v>370333</v>
      </c>
      <c r="S191">
        <v>2873045</v>
      </c>
      <c r="T191">
        <v>1557</v>
      </c>
      <c r="U191">
        <v>3</v>
      </c>
      <c r="V191" s="24">
        <f t="shared" si="6"/>
        <v>1.1003089908810009E-2</v>
      </c>
      <c r="W191">
        <v>292</v>
      </c>
      <c r="X191">
        <v>87</v>
      </c>
      <c r="Y191" t="s">
        <v>35</v>
      </c>
      <c r="Z191">
        <v>776</v>
      </c>
      <c r="AA191">
        <v>76</v>
      </c>
      <c r="AB191">
        <v>2</v>
      </c>
      <c r="AC191">
        <f t="shared" si="7"/>
        <v>2998.48006932409</v>
      </c>
      <c r="AD191">
        <f>IF(SUBTOTAL(103,tablo1[[#This Row],[MachineID]]), tablo1[[#This Row],[ConditionMonitoringScore]], "")</f>
        <v>776</v>
      </c>
      <c r="AE191">
        <f>IF(SUBTOTAL(103,tablo1[[#This Row],[MachineID]]), tablo1[[#This Row],[TimeToFailure]], "")</f>
        <v>10251</v>
      </c>
      <c r="AH191">
        <f t="shared" si="8"/>
        <v>20.064724919093852</v>
      </c>
      <c r="AI191" t="str">
        <f>IF(OR(tablo1[[#This Row],[visibletimetofailure]]&lt;5000,tablo1[[#This Row],[visibleconditionscore]]&lt;300),"YES","NO")</f>
        <v>NO</v>
      </c>
    </row>
    <row r="192" spans="1:35" x14ac:dyDescent="0.25">
      <c r="A192" t="s">
        <v>243</v>
      </c>
      <c r="B192" t="s">
        <v>47</v>
      </c>
      <c r="C192" t="s">
        <v>45</v>
      </c>
      <c r="D192" s="1">
        <v>41332</v>
      </c>
      <c r="E192">
        <v>11</v>
      </c>
      <c r="F192">
        <v>53977</v>
      </c>
      <c r="G192" s="1">
        <v>45289</v>
      </c>
      <c r="H192" t="s">
        <v>48</v>
      </c>
      <c r="I192">
        <v>167</v>
      </c>
      <c r="J192">
        <v>58</v>
      </c>
      <c r="K192">
        <v>11</v>
      </c>
      <c r="L192">
        <v>8515</v>
      </c>
      <c r="M192">
        <v>45936</v>
      </c>
      <c r="N192">
        <v>230</v>
      </c>
      <c r="O192">
        <v>2534</v>
      </c>
      <c r="P192">
        <v>2533988</v>
      </c>
      <c r="Q192">
        <v>329325</v>
      </c>
      <c r="R192">
        <v>80883</v>
      </c>
      <c r="S192">
        <v>2944196</v>
      </c>
      <c r="T192">
        <v>6334</v>
      </c>
      <c r="U192">
        <v>1</v>
      </c>
      <c r="V192" s="24">
        <f t="shared" si="6"/>
        <v>1.8539452860049741E-2</v>
      </c>
      <c r="W192">
        <v>492</v>
      </c>
      <c r="X192">
        <v>49</v>
      </c>
      <c r="Y192" t="s">
        <v>49</v>
      </c>
      <c r="Z192">
        <v>551</v>
      </c>
      <c r="AA192">
        <v>153</v>
      </c>
      <c r="AB192">
        <v>1</v>
      </c>
      <c r="AC192">
        <f t="shared" si="7"/>
        <v>999.9952644041042</v>
      </c>
      <c r="AD192">
        <f>IF(SUBTOTAL(103,tablo1[[#This Row],[MachineID]]), tablo1[[#This Row],[ConditionMonitoringScore]], "")</f>
        <v>551</v>
      </c>
      <c r="AE192">
        <f>IF(SUBTOTAL(103,tablo1[[#This Row],[MachineID]]), tablo1[[#This Row],[TimeToFailure]], "")</f>
        <v>8515</v>
      </c>
      <c r="AH192">
        <f t="shared" si="8"/>
        <v>44.983818770226534</v>
      </c>
      <c r="AI192" t="str">
        <f>IF(OR(tablo1[[#This Row],[visibletimetofailure]]&lt;5000,tablo1[[#This Row],[visibleconditionscore]]&lt;300),"YES","NO")</f>
        <v>NO</v>
      </c>
    </row>
    <row r="193" spans="1:35" x14ac:dyDescent="0.25">
      <c r="A193" t="s">
        <v>244</v>
      </c>
      <c r="B193" t="s">
        <v>38</v>
      </c>
      <c r="C193" t="s">
        <v>39</v>
      </c>
      <c r="D193" s="1">
        <v>44252</v>
      </c>
      <c r="E193">
        <v>3</v>
      </c>
      <c r="F193">
        <v>10974</v>
      </c>
      <c r="G193" s="1">
        <v>45258</v>
      </c>
      <c r="H193" t="s">
        <v>52</v>
      </c>
      <c r="I193">
        <v>87</v>
      </c>
      <c r="J193">
        <v>89</v>
      </c>
      <c r="K193">
        <v>4</v>
      </c>
      <c r="L193">
        <v>5806</v>
      </c>
      <c r="M193">
        <v>42698</v>
      </c>
      <c r="N193">
        <v>227</v>
      </c>
      <c r="O193">
        <v>907</v>
      </c>
      <c r="P193">
        <v>2720533</v>
      </c>
      <c r="Q193">
        <v>850485</v>
      </c>
      <c r="R193">
        <v>337462</v>
      </c>
      <c r="S193">
        <v>390848</v>
      </c>
      <c r="T193">
        <v>1088</v>
      </c>
      <c r="U193">
        <v>3</v>
      </c>
      <c r="V193" s="24">
        <f t="shared" si="6"/>
        <v>1.0588589946491823E-2</v>
      </c>
      <c r="W193">
        <v>281</v>
      </c>
      <c r="X193">
        <v>84</v>
      </c>
      <c r="Y193" t="s">
        <v>35</v>
      </c>
      <c r="Z193">
        <v>755</v>
      </c>
      <c r="AA193">
        <v>98</v>
      </c>
      <c r="AB193">
        <v>1</v>
      </c>
      <c r="AC193">
        <f t="shared" si="7"/>
        <v>2999.4851157662624</v>
      </c>
      <c r="AD193">
        <f>IF(SUBTOTAL(103,tablo1[[#This Row],[MachineID]]), tablo1[[#This Row],[ConditionMonitoringScore]], "")</f>
        <v>755</v>
      </c>
      <c r="AE193">
        <f>IF(SUBTOTAL(103,tablo1[[#This Row],[MachineID]]), tablo1[[#This Row],[TimeToFailure]], "")</f>
        <v>5806</v>
      </c>
      <c r="AH193">
        <f t="shared" si="8"/>
        <v>27.184466019417474</v>
      </c>
      <c r="AI193" t="str">
        <f>IF(OR(tablo1[[#This Row],[visibletimetofailure]]&lt;5000,tablo1[[#This Row],[visibleconditionscore]]&lt;300),"YES","NO")</f>
        <v>NO</v>
      </c>
    </row>
    <row r="194" spans="1:35" x14ac:dyDescent="0.25">
      <c r="A194" t="s">
        <v>245</v>
      </c>
      <c r="B194" t="s">
        <v>42</v>
      </c>
      <c r="C194" t="s">
        <v>39</v>
      </c>
      <c r="D194" s="1">
        <v>38412</v>
      </c>
      <c r="E194">
        <v>19</v>
      </c>
      <c r="F194">
        <v>79838</v>
      </c>
      <c r="G194" s="1">
        <v>45275</v>
      </c>
      <c r="H194" t="s">
        <v>48</v>
      </c>
      <c r="I194">
        <v>169</v>
      </c>
      <c r="J194">
        <v>72</v>
      </c>
      <c r="K194">
        <v>95</v>
      </c>
      <c r="L194">
        <v>382</v>
      </c>
      <c r="M194">
        <v>8393</v>
      </c>
      <c r="N194">
        <v>206</v>
      </c>
      <c r="O194">
        <v>19529</v>
      </c>
      <c r="P194">
        <v>19528599</v>
      </c>
      <c r="Q194">
        <v>2316278</v>
      </c>
      <c r="R194">
        <v>663303</v>
      </c>
      <c r="S194">
        <v>2250818</v>
      </c>
      <c r="T194">
        <v>82020</v>
      </c>
      <c r="U194">
        <v>6</v>
      </c>
      <c r="V194" s="24">
        <f t="shared" ref="V194:V257" si="9">W194/$K$1002</f>
        <v>3.1615042580450677E-2</v>
      </c>
      <c r="W194">
        <v>839</v>
      </c>
      <c r="X194">
        <v>503</v>
      </c>
      <c r="Y194" t="s">
        <v>49</v>
      </c>
      <c r="Z194">
        <v>197</v>
      </c>
      <c r="AA194">
        <v>257</v>
      </c>
      <c r="AB194">
        <v>1</v>
      </c>
      <c r="AC194">
        <f t="shared" ref="AC194:AC257" si="10">IF(O194=0,0,P194/O194)</f>
        <v>999.97946643453326</v>
      </c>
      <c r="AD194">
        <f>IF(SUBTOTAL(103,tablo1[[#This Row],[MachineID]]), tablo1[[#This Row],[ConditionMonitoringScore]], "")</f>
        <v>197</v>
      </c>
      <c r="AE194">
        <f>IF(SUBTOTAL(103,tablo1[[#This Row],[MachineID]]), tablo1[[#This Row],[TimeToFailure]], "")</f>
        <v>382</v>
      </c>
      <c r="AH194">
        <f t="shared" ref="AH194:AH257" si="11">(AA194-MIN($AA$2:$AA$1001))/(MAX($AA$2:$AA$1001)-MIN($AA$2:$AA$1001))*100</f>
        <v>78.640776699029118</v>
      </c>
      <c r="AI194" t="str">
        <f>IF(OR(tablo1[[#This Row],[visibletimetofailure]]&lt;5000,tablo1[[#This Row],[visibleconditionscore]]&lt;300),"YES","NO")</f>
        <v>YES</v>
      </c>
    </row>
    <row r="195" spans="1:35" x14ac:dyDescent="0.25">
      <c r="A195" t="s">
        <v>246</v>
      </c>
      <c r="B195" t="s">
        <v>42</v>
      </c>
      <c r="C195" t="s">
        <v>39</v>
      </c>
      <c r="D195" s="1">
        <v>42062</v>
      </c>
      <c r="E195">
        <v>9</v>
      </c>
      <c r="F195">
        <v>27162</v>
      </c>
      <c r="G195" s="1">
        <v>45253</v>
      </c>
      <c r="H195" t="s">
        <v>52</v>
      </c>
      <c r="I195">
        <v>46</v>
      </c>
      <c r="J195">
        <v>94</v>
      </c>
      <c r="K195">
        <v>12</v>
      </c>
      <c r="L195">
        <v>3423</v>
      </c>
      <c r="M195">
        <v>22595</v>
      </c>
      <c r="N195">
        <v>238</v>
      </c>
      <c r="O195">
        <v>2852</v>
      </c>
      <c r="P195">
        <v>8556106</v>
      </c>
      <c r="Q195">
        <v>2663734</v>
      </c>
      <c r="R195">
        <v>1043253</v>
      </c>
      <c r="S195">
        <v>12263093</v>
      </c>
      <c r="T195">
        <v>9411</v>
      </c>
      <c r="U195">
        <v>7</v>
      </c>
      <c r="V195" s="24">
        <f t="shared" si="9"/>
        <v>1.8539452860049741E-2</v>
      </c>
      <c r="W195">
        <v>492</v>
      </c>
      <c r="X195">
        <v>344</v>
      </c>
      <c r="Y195" t="s">
        <v>35</v>
      </c>
      <c r="Z195">
        <v>562</v>
      </c>
      <c r="AA195">
        <v>156</v>
      </c>
      <c r="AB195">
        <v>3</v>
      </c>
      <c r="AC195">
        <f t="shared" si="10"/>
        <v>3000.0371669004207</v>
      </c>
      <c r="AD195">
        <f>IF(SUBTOTAL(103,tablo1[[#This Row],[MachineID]]), tablo1[[#This Row],[ConditionMonitoringScore]], "")</f>
        <v>562</v>
      </c>
      <c r="AE195">
        <f>IF(SUBTOTAL(103,tablo1[[#This Row],[MachineID]]), tablo1[[#This Row],[TimeToFailure]], "")</f>
        <v>3423</v>
      </c>
      <c r="AH195">
        <f t="shared" si="11"/>
        <v>45.954692556634299</v>
      </c>
      <c r="AI195" t="str">
        <f>IF(OR(tablo1[[#This Row],[visibletimetofailure]]&lt;5000,tablo1[[#This Row],[visibleconditionscore]]&lt;300),"YES","NO")</f>
        <v>YES</v>
      </c>
    </row>
    <row r="196" spans="1:35" x14ac:dyDescent="0.25">
      <c r="A196" t="s">
        <v>247</v>
      </c>
      <c r="B196" t="s">
        <v>42</v>
      </c>
      <c r="C196" t="s">
        <v>45</v>
      </c>
      <c r="D196" s="1">
        <v>41697</v>
      </c>
      <c r="E196">
        <v>10</v>
      </c>
      <c r="F196">
        <v>33600</v>
      </c>
      <c r="G196" s="1">
        <v>45285</v>
      </c>
      <c r="H196" t="s">
        <v>48</v>
      </c>
      <c r="I196">
        <v>40</v>
      </c>
      <c r="J196">
        <v>62</v>
      </c>
      <c r="K196">
        <v>5</v>
      </c>
      <c r="L196">
        <v>9866</v>
      </c>
      <c r="M196">
        <v>63212</v>
      </c>
      <c r="N196">
        <v>198</v>
      </c>
      <c r="O196">
        <v>990</v>
      </c>
      <c r="P196">
        <v>4952008</v>
      </c>
      <c r="Q196">
        <v>212747</v>
      </c>
      <c r="R196">
        <v>110548</v>
      </c>
      <c r="S196">
        <v>5275303</v>
      </c>
      <c r="T196">
        <v>4258</v>
      </c>
      <c r="U196">
        <v>1</v>
      </c>
      <c r="V196" s="24">
        <f t="shared" si="9"/>
        <v>1.714522571407039E-2</v>
      </c>
      <c r="W196">
        <v>455</v>
      </c>
      <c r="X196">
        <v>45</v>
      </c>
      <c r="Y196" t="s">
        <v>62</v>
      </c>
      <c r="Z196">
        <v>595</v>
      </c>
      <c r="AA196">
        <v>139</v>
      </c>
      <c r="AB196">
        <v>3</v>
      </c>
      <c r="AC196">
        <f t="shared" si="10"/>
        <v>5002.0282828282825</v>
      </c>
      <c r="AD196">
        <f>IF(SUBTOTAL(103,tablo1[[#This Row],[MachineID]]), tablo1[[#This Row],[ConditionMonitoringScore]], "")</f>
        <v>595</v>
      </c>
      <c r="AE196">
        <f>IF(SUBTOTAL(103,tablo1[[#This Row],[MachineID]]), tablo1[[#This Row],[TimeToFailure]], "")</f>
        <v>9866</v>
      </c>
      <c r="AH196">
        <f t="shared" si="11"/>
        <v>40.453074433656958</v>
      </c>
      <c r="AI196" t="str">
        <f>IF(OR(tablo1[[#This Row],[visibletimetofailure]]&lt;5000,tablo1[[#This Row],[visibleconditionscore]]&lt;300),"YES","NO")</f>
        <v>NO</v>
      </c>
    </row>
    <row r="197" spans="1:35" x14ac:dyDescent="0.25">
      <c r="A197" t="s">
        <v>248</v>
      </c>
      <c r="B197" t="s">
        <v>47</v>
      </c>
      <c r="C197" t="s">
        <v>45</v>
      </c>
      <c r="D197" s="1">
        <v>39507</v>
      </c>
      <c r="E197">
        <v>16</v>
      </c>
      <c r="F197">
        <v>72592</v>
      </c>
      <c r="G197" s="1">
        <v>45181</v>
      </c>
      <c r="H197" t="s">
        <v>34</v>
      </c>
      <c r="I197">
        <v>163</v>
      </c>
      <c r="J197">
        <v>166</v>
      </c>
      <c r="K197">
        <v>147</v>
      </c>
      <c r="L197">
        <v>394</v>
      </c>
      <c r="M197">
        <v>5000</v>
      </c>
      <c r="N197">
        <v>138</v>
      </c>
      <c r="O197">
        <v>20266</v>
      </c>
      <c r="P197">
        <v>20266057</v>
      </c>
      <c r="Q197">
        <v>903343</v>
      </c>
      <c r="R197">
        <v>659427</v>
      </c>
      <c r="S197">
        <v>21828826</v>
      </c>
      <c r="T197">
        <v>58771</v>
      </c>
      <c r="U197">
        <v>6</v>
      </c>
      <c r="V197" s="24">
        <f t="shared" si="9"/>
        <v>3.3612178762529206E-2</v>
      </c>
      <c r="W197">
        <v>892</v>
      </c>
      <c r="X197">
        <v>535</v>
      </c>
      <c r="Y197" t="s">
        <v>49</v>
      </c>
      <c r="Z197">
        <v>190</v>
      </c>
      <c r="AA197">
        <v>255</v>
      </c>
      <c r="AB197">
        <v>4</v>
      </c>
      <c r="AC197">
        <f t="shared" si="10"/>
        <v>1000.0028125925195</v>
      </c>
      <c r="AD197">
        <f>IF(SUBTOTAL(103,tablo1[[#This Row],[MachineID]]), tablo1[[#This Row],[ConditionMonitoringScore]], "")</f>
        <v>190</v>
      </c>
      <c r="AE197">
        <f>IF(SUBTOTAL(103,tablo1[[#This Row],[MachineID]]), tablo1[[#This Row],[TimeToFailure]], "")</f>
        <v>394</v>
      </c>
      <c r="AH197">
        <f t="shared" si="11"/>
        <v>77.993527508090608</v>
      </c>
      <c r="AI197" t="str">
        <f>IF(OR(tablo1[[#This Row],[visibletimetofailure]]&lt;5000,tablo1[[#This Row],[visibleconditionscore]]&lt;300),"YES","NO")</f>
        <v>YES</v>
      </c>
    </row>
    <row r="198" spans="1:35" x14ac:dyDescent="0.25">
      <c r="A198" t="s">
        <v>249</v>
      </c>
      <c r="B198" t="s">
        <v>54</v>
      </c>
      <c r="C198" t="s">
        <v>45</v>
      </c>
      <c r="D198" s="1">
        <v>44617</v>
      </c>
      <c r="E198">
        <v>2</v>
      </c>
      <c r="F198">
        <v>8874</v>
      </c>
      <c r="G198" s="1">
        <v>45280</v>
      </c>
      <c r="H198" t="s">
        <v>34</v>
      </c>
      <c r="I198">
        <v>66</v>
      </c>
      <c r="J198">
        <v>67</v>
      </c>
      <c r="K198">
        <v>2</v>
      </c>
      <c r="L198">
        <v>12981</v>
      </c>
      <c r="M198">
        <v>87869</v>
      </c>
      <c r="N198">
        <v>85</v>
      </c>
      <c r="O198">
        <v>170</v>
      </c>
      <c r="P198">
        <v>509372</v>
      </c>
      <c r="Q198">
        <v>189667</v>
      </c>
      <c r="R198">
        <v>189817</v>
      </c>
      <c r="S198">
        <v>888857</v>
      </c>
      <c r="T198">
        <v>407</v>
      </c>
      <c r="U198">
        <v>2</v>
      </c>
      <c r="V198" s="24">
        <f t="shared" si="9"/>
        <v>7.1218629889215467E-3</v>
      </c>
      <c r="W198">
        <v>189</v>
      </c>
      <c r="X198">
        <v>38</v>
      </c>
      <c r="Y198" t="s">
        <v>35</v>
      </c>
      <c r="Z198">
        <v>847</v>
      </c>
      <c r="AA198">
        <v>55</v>
      </c>
      <c r="AB198">
        <v>5</v>
      </c>
      <c r="AC198">
        <f t="shared" si="10"/>
        <v>2996.3058823529414</v>
      </c>
      <c r="AD198">
        <f>IF(SUBTOTAL(103,tablo1[[#This Row],[MachineID]]), tablo1[[#This Row],[ConditionMonitoringScore]], "")</f>
        <v>847</v>
      </c>
      <c r="AE198">
        <f>IF(SUBTOTAL(103,tablo1[[#This Row],[MachineID]]), tablo1[[#This Row],[TimeToFailure]], "")</f>
        <v>12981</v>
      </c>
      <c r="AH198">
        <f t="shared" si="11"/>
        <v>13.268608414239482</v>
      </c>
      <c r="AI198" t="str">
        <f>IF(OR(tablo1[[#This Row],[visibletimetofailure]]&lt;5000,tablo1[[#This Row],[visibleconditionscore]]&lt;300),"YES","NO")</f>
        <v>NO</v>
      </c>
    </row>
    <row r="199" spans="1:35" x14ac:dyDescent="0.25">
      <c r="A199" t="s">
        <v>250</v>
      </c>
      <c r="B199" t="s">
        <v>54</v>
      </c>
      <c r="C199" t="s">
        <v>58</v>
      </c>
      <c r="D199" s="1">
        <v>38412</v>
      </c>
      <c r="E199">
        <v>19</v>
      </c>
      <c r="F199">
        <v>67621</v>
      </c>
      <c r="G199" s="1">
        <v>45247</v>
      </c>
      <c r="H199" t="s">
        <v>34</v>
      </c>
      <c r="I199">
        <v>111</v>
      </c>
      <c r="J199">
        <v>100</v>
      </c>
      <c r="K199">
        <v>76</v>
      </c>
      <c r="L199">
        <v>383</v>
      </c>
      <c r="M199">
        <v>8796</v>
      </c>
      <c r="N199">
        <v>253</v>
      </c>
      <c r="O199">
        <v>19232</v>
      </c>
      <c r="P199">
        <v>19231575</v>
      </c>
      <c r="Q199">
        <v>1963292</v>
      </c>
      <c r="R199">
        <v>288193</v>
      </c>
      <c r="S199">
        <v>21483061</v>
      </c>
      <c r="T199">
        <v>34616</v>
      </c>
      <c r="U199">
        <v>4</v>
      </c>
      <c r="V199" s="24">
        <f t="shared" si="9"/>
        <v>3.3197678800211017E-2</v>
      </c>
      <c r="W199">
        <v>881</v>
      </c>
      <c r="X199">
        <v>353</v>
      </c>
      <c r="Y199" t="s">
        <v>49</v>
      </c>
      <c r="Z199">
        <v>173</v>
      </c>
      <c r="AA199">
        <v>267</v>
      </c>
      <c r="AB199">
        <v>1</v>
      </c>
      <c r="AC199">
        <f t="shared" si="10"/>
        <v>999.97790141430949</v>
      </c>
      <c r="AD199">
        <f>IF(SUBTOTAL(103,tablo1[[#This Row],[MachineID]]), tablo1[[#This Row],[ConditionMonitoringScore]], "")</f>
        <v>173</v>
      </c>
      <c r="AE199">
        <f>IF(SUBTOTAL(103,tablo1[[#This Row],[MachineID]]), tablo1[[#This Row],[TimeToFailure]], "")</f>
        <v>383</v>
      </c>
      <c r="AH199">
        <f t="shared" si="11"/>
        <v>81.877022653721681</v>
      </c>
      <c r="AI199" t="str">
        <f>IF(OR(tablo1[[#This Row],[visibletimetofailure]]&lt;5000,tablo1[[#This Row],[visibleconditionscore]]&lt;300),"YES","NO")</f>
        <v>YES</v>
      </c>
    </row>
    <row r="200" spans="1:35" x14ac:dyDescent="0.25">
      <c r="A200" t="s">
        <v>251</v>
      </c>
      <c r="B200" t="s">
        <v>38</v>
      </c>
      <c r="C200" t="s">
        <v>58</v>
      </c>
      <c r="D200" s="1">
        <v>41697</v>
      </c>
      <c r="E200">
        <v>10</v>
      </c>
      <c r="F200">
        <v>39270</v>
      </c>
      <c r="G200" s="1">
        <v>45273</v>
      </c>
      <c r="H200" t="s">
        <v>34</v>
      </c>
      <c r="I200">
        <v>82</v>
      </c>
      <c r="J200">
        <v>74</v>
      </c>
      <c r="K200">
        <v>14</v>
      </c>
      <c r="L200">
        <v>1464</v>
      </c>
      <c r="M200">
        <v>32612</v>
      </c>
      <c r="N200">
        <v>271</v>
      </c>
      <c r="O200">
        <v>3797</v>
      </c>
      <c r="P200">
        <v>1139043</v>
      </c>
      <c r="Q200">
        <v>1560364</v>
      </c>
      <c r="R200">
        <v>598505</v>
      </c>
      <c r="S200">
        <v>13549299</v>
      </c>
      <c r="T200">
        <v>14048</v>
      </c>
      <c r="U200">
        <v>4</v>
      </c>
      <c r="V200" s="24">
        <f t="shared" si="9"/>
        <v>1.9519180043710904E-2</v>
      </c>
      <c r="W200">
        <v>518</v>
      </c>
      <c r="X200">
        <v>207</v>
      </c>
      <c r="Y200" t="s">
        <v>35</v>
      </c>
      <c r="Z200">
        <v>510</v>
      </c>
      <c r="AA200">
        <v>165</v>
      </c>
      <c r="AB200">
        <v>5</v>
      </c>
      <c r="AC200">
        <f t="shared" si="10"/>
        <v>299.98498814853832</v>
      </c>
      <c r="AD200">
        <f>IF(SUBTOTAL(103,tablo1[[#This Row],[MachineID]]), tablo1[[#This Row],[ConditionMonitoringScore]], "")</f>
        <v>510</v>
      </c>
      <c r="AE200">
        <f>IF(SUBTOTAL(103,tablo1[[#This Row],[MachineID]]), tablo1[[#This Row],[TimeToFailure]], "")</f>
        <v>1464</v>
      </c>
      <c r="AH200">
        <f t="shared" si="11"/>
        <v>48.867313915857608</v>
      </c>
      <c r="AI200" t="str">
        <f>IF(OR(tablo1[[#This Row],[visibletimetofailure]]&lt;5000,tablo1[[#This Row],[visibleconditionscore]]&lt;300),"YES","NO")</f>
        <v>YES</v>
      </c>
    </row>
    <row r="201" spans="1:35" x14ac:dyDescent="0.25">
      <c r="A201" t="s">
        <v>252</v>
      </c>
      <c r="B201" t="s">
        <v>47</v>
      </c>
      <c r="C201" t="s">
        <v>45</v>
      </c>
      <c r="D201" s="1">
        <v>42062</v>
      </c>
      <c r="E201">
        <v>9</v>
      </c>
      <c r="F201">
        <v>28521</v>
      </c>
      <c r="G201" s="1">
        <v>45308</v>
      </c>
      <c r="H201" t="s">
        <v>48</v>
      </c>
      <c r="I201">
        <v>89</v>
      </c>
      <c r="J201">
        <v>39</v>
      </c>
      <c r="K201">
        <v>7</v>
      </c>
      <c r="L201">
        <v>5890</v>
      </c>
      <c r="M201">
        <v>47563</v>
      </c>
      <c r="N201">
        <v>228</v>
      </c>
      <c r="O201">
        <v>1593</v>
      </c>
      <c r="P201">
        <v>4777901</v>
      </c>
      <c r="Q201">
        <v>245071</v>
      </c>
      <c r="R201">
        <v>141117</v>
      </c>
      <c r="S201">
        <v>5164089</v>
      </c>
      <c r="T201">
        <v>3185</v>
      </c>
      <c r="U201">
        <v>1</v>
      </c>
      <c r="V201" s="24">
        <f t="shared" si="9"/>
        <v>1.3113271535157133E-2</v>
      </c>
      <c r="W201">
        <v>348</v>
      </c>
      <c r="X201">
        <v>35</v>
      </c>
      <c r="Y201" t="s">
        <v>35</v>
      </c>
      <c r="Z201">
        <v>711</v>
      </c>
      <c r="AA201">
        <v>92</v>
      </c>
      <c r="AB201">
        <v>1</v>
      </c>
      <c r="AC201">
        <f t="shared" si="10"/>
        <v>2999.3101067168864</v>
      </c>
      <c r="AD201">
        <f>IF(SUBTOTAL(103,tablo1[[#This Row],[MachineID]]), tablo1[[#This Row],[ConditionMonitoringScore]], "")</f>
        <v>711</v>
      </c>
      <c r="AE201">
        <f>IF(SUBTOTAL(103,tablo1[[#This Row],[MachineID]]), tablo1[[#This Row],[TimeToFailure]], "")</f>
        <v>5890</v>
      </c>
      <c r="AH201">
        <f t="shared" si="11"/>
        <v>25.242718446601941</v>
      </c>
      <c r="AI201" t="str">
        <f>IF(OR(tablo1[[#This Row],[visibletimetofailure]]&lt;5000,tablo1[[#This Row],[visibleconditionscore]]&lt;300),"YES","NO")</f>
        <v>NO</v>
      </c>
    </row>
    <row r="202" spans="1:35" x14ac:dyDescent="0.25">
      <c r="A202" t="s">
        <v>253</v>
      </c>
      <c r="B202" t="s">
        <v>38</v>
      </c>
      <c r="C202" t="s">
        <v>58</v>
      </c>
      <c r="D202" s="1">
        <v>44252</v>
      </c>
      <c r="E202">
        <v>3</v>
      </c>
      <c r="F202">
        <v>14559</v>
      </c>
      <c r="G202" s="1">
        <v>45331</v>
      </c>
      <c r="H202" t="s">
        <v>34</v>
      </c>
      <c r="I202">
        <v>55</v>
      </c>
      <c r="J202">
        <v>16</v>
      </c>
      <c r="K202">
        <v>3</v>
      </c>
      <c r="L202">
        <v>7968</v>
      </c>
      <c r="M202">
        <v>52825</v>
      </c>
      <c r="N202">
        <v>216</v>
      </c>
      <c r="O202">
        <v>648</v>
      </c>
      <c r="P202">
        <v>1944508</v>
      </c>
      <c r="Q202">
        <v>3012486</v>
      </c>
      <c r="R202">
        <v>990334</v>
      </c>
      <c r="S202">
        <v>5947328</v>
      </c>
      <c r="T202">
        <v>1101</v>
      </c>
      <c r="U202">
        <v>8</v>
      </c>
      <c r="V202" s="24">
        <f t="shared" si="9"/>
        <v>6.7450448413595597E-3</v>
      </c>
      <c r="W202">
        <v>179</v>
      </c>
      <c r="X202">
        <v>143</v>
      </c>
      <c r="Y202" t="s">
        <v>35</v>
      </c>
      <c r="Z202">
        <v>804</v>
      </c>
      <c r="AA202">
        <v>79</v>
      </c>
      <c r="AB202">
        <v>3</v>
      </c>
      <c r="AC202">
        <f t="shared" si="10"/>
        <v>3000.7839506172841</v>
      </c>
      <c r="AD202">
        <f>IF(SUBTOTAL(103,tablo1[[#This Row],[MachineID]]), tablo1[[#This Row],[ConditionMonitoringScore]], "")</f>
        <v>804</v>
      </c>
      <c r="AE202">
        <f>IF(SUBTOTAL(103,tablo1[[#This Row],[MachineID]]), tablo1[[#This Row],[TimeToFailure]], "")</f>
        <v>7968</v>
      </c>
      <c r="AH202">
        <f t="shared" si="11"/>
        <v>21.035598705501616</v>
      </c>
      <c r="AI202" t="str">
        <f>IF(OR(tablo1[[#This Row],[visibletimetofailure]]&lt;5000,tablo1[[#This Row],[visibleconditionscore]]&lt;300),"YES","NO")</f>
        <v>NO</v>
      </c>
    </row>
    <row r="203" spans="1:35" x14ac:dyDescent="0.25">
      <c r="A203" t="s">
        <v>254</v>
      </c>
      <c r="B203" t="s">
        <v>54</v>
      </c>
      <c r="C203" t="s">
        <v>58</v>
      </c>
      <c r="D203" s="1">
        <v>41697</v>
      </c>
      <c r="E203">
        <v>10</v>
      </c>
      <c r="F203">
        <v>37200</v>
      </c>
      <c r="G203" s="1">
        <v>45308</v>
      </c>
      <c r="H203" t="s">
        <v>48</v>
      </c>
      <c r="I203">
        <v>20</v>
      </c>
      <c r="J203">
        <v>39</v>
      </c>
      <c r="K203">
        <v>6</v>
      </c>
      <c r="L203">
        <v>7294</v>
      </c>
      <c r="M203">
        <v>55773</v>
      </c>
      <c r="N203">
        <v>259</v>
      </c>
      <c r="O203">
        <v>1555</v>
      </c>
      <c r="P203">
        <v>7774837</v>
      </c>
      <c r="Q203">
        <v>844994</v>
      </c>
      <c r="R203">
        <v>149677</v>
      </c>
      <c r="S203">
        <v>8769508</v>
      </c>
      <c r="T203">
        <v>7308</v>
      </c>
      <c r="U203">
        <v>2</v>
      </c>
      <c r="V203" s="24">
        <f t="shared" si="9"/>
        <v>1.6956816640289397E-2</v>
      </c>
      <c r="W203">
        <v>450</v>
      </c>
      <c r="X203">
        <v>90</v>
      </c>
      <c r="Y203" t="s">
        <v>62</v>
      </c>
      <c r="Z203">
        <v>565</v>
      </c>
      <c r="AA203">
        <v>147</v>
      </c>
      <c r="AB203">
        <v>3</v>
      </c>
      <c r="AC203">
        <f t="shared" si="10"/>
        <v>4999.8951768488741</v>
      </c>
      <c r="AD203">
        <f>IF(SUBTOTAL(103,tablo1[[#This Row],[MachineID]]), tablo1[[#This Row],[ConditionMonitoringScore]], "")</f>
        <v>565</v>
      </c>
      <c r="AE203">
        <f>IF(SUBTOTAL(103,tablo1[[#This Row],[MachineID]]), tablo1[[#This Row],[TimeToFailure]], "")</f>
        <v>7294</v>
      </c>
      <c r="AH203">
        <f t="shared" si="11"/>
        <v>43.042071197411005</v>
      </c>
      <c r="AI203" t="str">
        <f>IF(OR(tablo1[[#This Row],[visibletimetofailure]]&lt;5000,tablo1[[#This Row],[visibleconditionscore]]&lt;300),"YES","NO")</f>
        <v>NO</v>
      </c>
    </row>
    <row r="204" spans="1:35" x14ac:dyDescent="0.25">
      <c r="A204" t="s">
        <v>255</v>
      </c>
      <c r="B204" t="s">
        <v>42</v>
      </c>
      <c r="C204" t="s">
        <v>39</v>
      </c>
      <c r="D204" s="1">
        <v>43887</v>
      </c>
      <c r="E204">
        <v>4</v>
      </c>
      <c r="F204">
        <v>18596</v>
      </c>
      <c r="G204" s="1">
        <v>45268</v>
      </c>
      <c r="H204" t="s">
        <v>34</v>
      </c>
      <c r="I204">
        <v>81</v>
      </c>
      <c r="J204">
        <v>79</v>
      </c>
      <c r="K204">
        <v>2</v>
      </c>
      <c r="L204">
        <v>12570</v>
      </c>
      <c r="M204">
        <v>72467</v>
      </c>
      <c r="N204">
        <v>106</v>
      </c>
      <c r="O204">
        <v>212</v>
      </c>
      <c r="P204">
        <v>637381</v>
      </c>
      <c r="Q204">
        <v>764664</v>
      </c>
      <c r="R204">
        <v>497021</v>
      </c>
      <c r="S204">
        <v>1899065</v>
      </c>
      <c r="T204">
        <v>212</v>
      </c>
      <c r="U204">
        <v>7</v>
      </c>
      <c r="V204" s="24">
        <f t="shared" si="9"/>
        <v>1.2133544351495967E-2</v>
      </c>
      <c r="W204">
        <v>322</v>
      </c>
      <c r="X204">
        <v>226</v>
      </c>
      <c r="Y204" t="s">
        <v>35</v>
      </c>
      <c r="Z204">
        <v>695</v>
      </c>
      <c r="AA204">
        <v>108</v>
      </c>
      <c r="AB204">
        <v>5</v>
      </c>
      <c r="AC204">
        <f t="shared" si="10"/>
        <v>3006.5141509433961</v>
      </c>
      <c r="AD204">
        <f>IF(SUBTOTAL(103,tablo1[[#This Row],[MachineID]]), tablo1[[#This Row],[ConditionMonitoringScore]], "")</f>
        <v>695</v>
      </c>
      <c r="AE204">
        <f>IF(SUBTOTAL(103,tablo1[[#This Row],[MachineID]]), tablo1[[#This Row],[TimeToFailure]], "")</f>
        <v>12570</v>
      </c>
      <c r="AH204">
        <f t="shared" si="11"/>
        <v>30.420711974110031</v>
      </c>
      <c r="AI204" t="str">
        <f>IF(OR(tablo1[[#This Row],[visibletimetofailure]]&lt;5000,tablo1[[#This Row],[visibleconditionscore]]&lt;300),"YES","NO")</f>
        <v>NO</v>
      </c>
    </row>
    <row r="205" spans="1:35" x14ac:dyDescent="0.25">
      <c r="A205" t="s">
        <v>256</v>
      </c>
      <c r="B205" t="s">
        <v>54</v>
      </c>
      <c r="C205" t="s">
        <v>58</v>
      </c>
      <c r="D205" s="1">
        <v>43157</v>
      </c>
      <c r="E205">
        <v>6</v>
      </c>
      <c r="F205">
        <v>28662</v>
      </c>
      <c r="G205" s="1">
        <v>45309</v>
      </c>
      <c r="H205" t="s">
        <v>48</v>
      </c>
      <c r="I205">
        <v>82</v>
      </c>
      <c r="J205">
        <v>38</v>
      </c>
      <c r="K205">
        <v>7</v>
      </c>
      <c r="L205">
        <v>5900</v>
      </c>
      <c r="M205">
        <v>38682</v>
      </c>
      <c r="N205">
        <v>91</v>
      </c>
      <c r="O205">
        <v>636</v>
      </c>
      <c r="P205">
        <v>1907688</v>
      </c>
      <c r="Q205">
        <v>823997</v>
      </c>
      <c r="R205">
        <v>592567</v>
      </c>
      <c r="S205">
        <v>3324251</v>
      </c>
      <c r="T205">
        <v>2797</v>
      </c>
      <c r="U205">
        <v>5</v>
      </c>
      <c r="V205" s="24">
        <f t="shared" si="9"/>
        <v>9.6465445775868568E-3</v>
      </c>
      <c r="W205">
        <v>256</v>
      </c>
      <c r="X205">
        <v>128</v>
      </c>
      <c r="Y205" t="s">
        <v>35</v>
      </c>
      <c r="Z205">
        <v>787</v>
      </c>
      <c r="AA205">
        <v>91</v>
      </c>
      <c r="AB205">
        <v>2</v>
      </c>
      <c r="AC205">
        <f t="shared" si="10"/>
        <v>2999.5094339622642</v>
      </c>
      <c r="AD205">
        <f>IF(SUBTOTAL(103,tablo1[[#This Row],[MachineID]]), tablo1[[#This Row],[ConditionMonitoringScore]], "")</f>
        <v>787</v>
      </c>
      <c r="AE205">
        <f>IF(SUBTOTAL(103,tablo1[[#This Row],[MachineID]]), tablo1[[#This Row],[TimeToFailure]], "")</f>
        <v>5900</v>
      </c>
      <c r="AH205">
        <f t="shared" si="11"/>
        <v>24.919093851132686</v>
      </c>
      <c r="AI205" t="str">
        <f>IF(OR(tablo1[[#This Row],[visibletimetofailure]]&lt;5000,tablo1[[#This Row],[visibleconditionscore]]&lt;300),"YES","NO")</f>
        <v>NO</v>
      </c>
    </row>
    <row r="206" spans="1:35" x14ac:dyDescent="0.25">
      <c r="A206" t="s">
        <v>257</v>
      </c>
      <c r="B206" t="s">
        <v>32</v>
      </c>
      <c r="C206" t="s">
        <v>33</v>
      </c>
      <c r="D206" s="1">
        <v>44982</v>
      </c>
      <c r="E206">
        <v>1</v>
      </c>
      <c r="F206">
        <v>3195</v>
      </c>
      <c r="G206" s="1">
        <v>45291</v>
      </c>
      <c r="H206" t="s">
        <v>34</v>
      </c>
      <c r="I206">
        <v>41</v>
      </c>
      <c r="J206">
        <v>56</v>
      </c>
      <c r="K206">
        <v>1</v>
      </c>
      <c r="L206">
        <v>14064</v>
      </c>
      <c r="M206">
        <v>78695</v>
      </c>
      <c r="N206">
        <v>217</v>
      </c>
      <c r="O206">
        <v>217</v>
      </c>
      <c r="P206">
        <v>1084899</v>
      </c>
      <c r="Q206">
        <v>2057181</v>
      </c>
      <c r="R206">
        <v>703944</v>
      </c>
      <c r="S206">
        <v>3846024</v>
      </c>
      <c r="T206">
        <v>1041</v>
      </c>
      <c r="U206">
        <v>7</v>
      </c>
      <c r="V206" s="24">
        <f t="shared" si="9"/>
        <v>8.3276810611199042E-3</v>
      </c>
      <c r="W206">
        <v>221</v>
      </c>
      <c r="X206">
        <v>154</v>
      </c>
      <c r="Y206" t="s">
        <v>62</v>
      </c>
      <c r="Z206">
        <v>751</v>
      </c>
      <c r="AA206">
        <v>88</v>
      </c>
      <c r="AB206">
        <v>5</v>
      </c>
      <c r="AC206">
        <f t="shared" si="10"/>
        <v>4999.5345622119812</v>
      </c>
      <c r="AD206">
        <f>IF(SUBTOTAL(103,tablo1[[#This Row],[MachineID]]), tablo1[[#This Row],[ConditionMonitoringScore]], "")</f>
        <v>751</v>
      </c>
      <c r="AE206">
        <f>IF(SUBTOTAL(103,tablo1[[#This Row],[MachineID]]), tablo1[[#This Row],[TimeToFailure]], "")</f>
        <v>14064</v>
      </c>
      <c r="AH206">
        <f t="shared" si="11"/>
        <v>23.948220064724918</v>
      </c>
      <c r="AI206" t="str">
        <f>IF(OR(tablo1[[#This Row],[visibletimetofailure]]&lt;5000,tablo1[[#This Row],[visibleconditionscore]]&lt;300),"YES","NO")</f>
        <v>NO</v>
      </c>
    </row>
    <row r="207" spans="1:35" x14ac:dyDescent="0.25">
      <c r="A207" t="s">
        <v>258</v>
      </c>
      <c r="B207" t="s">
        <v>47</v>
      </c>
      <c r="C207" t="s">
        <v>33</v>
      </c>
      <c r="D207" s="1">
        <v>42062</v>
      </c>
      <c r="E207">
        <v>9</v>
      </c>
      <c r="F207">
        <v>36261</v>
      </c>
      <c r="G207" s="1">
        <v>45308</v>
      </c>
      <c r="H207" t="s">
        <v>34</v>
      </c>
      <c r="I207">
        <v>79</v>
      </c>
      <c r="J207">
        <v>39</v>
      </c>
      <c r="K207">
        <v>9</v>
      </c>
      <c r="L207">
        <v>6713</v>
      </c>
      <c r="M207">
        <v>44052</v>
      </c>
      <c r="N207">
        <v>214</v>
      </c>
      <c r="O207">
        <v>1925</v>
      </c>
      <c r="P207">
        <v>5776028</v>
      </c>
      <c r="Q207">
        <v>37402</v>
      </c>
      <c r="R207">
        <v>93921</v>
      </c>
      <c r="S207">
        <v>624397</v>
      </c>
      <c r="T207">
        <v>5968</v>
      </c>
      <c r="U207">
        <v>1</v>
      </c>
      <c r="V207" s="24">
        <f t="shared" si="9"/>
        <v>1.3829226015524908E-2</v>
      </c>
      <c r="W207">
        <v>367</v>
      </c>
      <c r="X207">
        <v>37</v>
      </c>
      <c r="Y207" t="s">
        <v>35</v>
      </c>
      <c r="Z207">
        <v>679</v>
      </c>
      <c r="AA207">
        <v>123</v>
      </c>
      <c r="AB207">
        <v>4</v>
      </c>
      <c r="AC207">
        <f t="shared" si="10"/>
        <v>3000.534025974026</v>
      </c>
      <c r="AD207">
        <f>IF(SUBTOTAL(103,tablo1[[#This Row],[MachineID]]), tablo1[[#This Row],[ConditionMonitoringScore]], "")</f>
        <v>679</v>
      </c>
      <c r="AE207">
        <f>IF(SUBTOTAL(103,tablo1[[#This Row],[MachineID]]), tablo1[[#This Row],[TimeToFailure]], "")</f>
        <v>6713</v>
      </c>
      <c r="AH207">
        <f t="shared" si="11"/>
        <v>35.275080906148865</v>
      </c>
      <c r="AI207" t="str">
        <f>IF(OR(tablo1[[#This Row],[visibletimetofailure]]&lt;5000,tablo1[[#This Row],[visibleconditionscore]]&lt;300),"YES","NO")</f>
        <v>NO</v>
      </c>
    </row>
    <row r="208" spans="1:35" x14ac:dyDescent="0.25">
      <c r="A208" t="s">
        <v>259</v>
      </c>
      <c r="B208" t="s">
        <v>47</v>
      </c>
      <c r="C208" t="s">
        <v>33</v>
      </c>
      <c r="D208" s="1">
        <v>39872</v>
      </c>
      <c r="E208">
        <v>15</v>
      </c>
      <c r="F208">
        <v>70500</v>
      </c>
      <c r="G208" s="1">
        <v>45301</v>
      </c>
      <c r="H208" t="s">
        <v>52</v>
      </c>
      <c r="I208">
        <v>76</v>
      </c>
      <c r="J208">
        <v>46</v>
      </c>
      <c r="K208">
        <v>22</v>
      </c>
      <c r="L208">
        <v>549</v>
      </c>
      <c r="M208">
        <v>31390</v>
      </c>
      <c r="N208">
        <v>212</v>
      </c>
      <c r="O208">
        <v>4664</v>
      </c>
      <c r="P208">
        <v>13993029</v>
      </c>
      <c r="Q208">
        <v>599665</v>
      </c>
      <c r="R208">
        <v>246483</v>
      </c>
      <c r="S208">
        <v>14839178</v>
      </c>
      <c r="T208">
        <v>10727</v>
      </c>
      <c r="U208">
        <v>2</v>
      </c>
      <c r="V208" s="24">
        <f t="shared" si="9"/>
        <v>2.5585952219458891E-2</v>
      </c>
      <c r="W208">
        <v>679</v>
      </c>
      <c r="X208">
        <v>136</v>
      </c>
      <c r="Y208" t="s">
        <v>35</v>
      </c>
      <c r="Z208">
        <v>320</v>
      </c>
      <c r="AA208">
        <v>218</v>
      </c>
      <c r="AB208">
        <v>1</v>
      </c>
      <c r="AC208">
        <f t="shared" si="10"/>
        <v>3000.2206260720413</v>
      </c>
      <c r="AD208">
        <f>IF(SUBTOTAL(103,tablo1[[#This Row],[MachineID]]), tablo1[[#This Row],[ConditionMonitoringScore]], "")</f>
        <v>320</v>
      </c>
      <c r="AE208">
        <f>IF(SUBTOTAL(103,tablo1[[#This Row],[MachineID]]), tablo1[[#This Row],[TimeToFailure]], "")</f>
        <v>549</v>
      </c>
      <c r="AH208">
        <f t="shared" si="11"/>
        <v>66.019417475728162</v>
      </c>
      <c r="AI208" t="str">
        <f>IF(OR(tablo1[[#This Row],[visibletimetofailure]]&lt;5000,tablo1[[#This Row],[visibleconditionscore]]&lt;300),"YES","NO")</f>
        <v>YES</v>
      </c>
    </row>
    <row r="209" spans="1:35" x14ac:dyDescent="0.25">
      <c r="A209" t="s">
        <v>260</v>
      </c>
      <c r="B209" t="s">
        <v>42</v>
      </c>
      <c r="C209" t="s">
        <v>58</v>
      </c>
      <c r="D209" s="1">
        <v>39872</v>
      </c>
      <c r="E209">
        <v>15</v>
      </c>
      <c r="F209">
        <v>60285</v>
      </c>
      <c r="G209" s="1">
        <v>45319</v>
      </c>
      <c r="H209" t="s">
        <v>52</v>
      </c>
      <c r="I209">
        <v>78</v>
      </c>
      <c r="J209">
        <v>28</v>
      </c>
      <c r="K209">
        <v>29</v>
      </c>
      <c r="L209">
        <v>246</v>
      </c>
      <c r="M209">
        <v>21839</v>
      </c>
      <c r="N209">
        <v>169</v>
      </c>
      <c r="O209">
        <v>4897</v>
      </c>
      <c r="P209">
        <v>14689797</v>
      </c>
      <c r="Q209">
        <v>1912409</v>
      </c>
      <c r="R209">
        <v>743155</v>
      </c>
      <c r="S209">
        <v>17345362</v>
      </c>
      <c r="T209">
        <v>13710</v>
      </c>
      <c r="U209">
        <v>8</v>
      </c>
      <c r="V209" s="24">
        <f t="shared" si="9"/>
        <v>2.1440952596277037E-2</v>
      </c>
      <c r="W209">
        <v>569</v>
      </c>
      <c r="X209">
        <v>455</v>
      </c>
      <c r="Y209" t="s">
        <v>35</v>
      </c>
      <c r="Z209">
        <v>473</v>
      </c>
      <c r="AA209">
        <v>177</v>
      </c>
      <c r="AB209">
        <v>3</v>
      </c>
      <c r="AC209">
        <f t="shared" si="10"/>
        <v>2999.7543393914643</v>
      </c>
      <c r="AD209">
        <f>IF(SUBTOTAL(103,tablo1[[#This Row],[MachineID]]), tablo1[[#This Row],[ConditionMonitoringScore]], "")</f>
        <v>473</v>
      </c>
      <c r="AE209">
        <f>IF(SUBTOTAL(103,tablo1[[#This Row],[MachineID]]), tablo1[[#This Row],[TimeToFailure]], "")</f>
        <v>246</v>
      </c>
      <c r="AH209">
        <f t="shared" si="11"/>
        <v>52.750809061488667</v>
      </c>
      <c r="AI209" t="str">
        <f>IF(OR(tablo1[[#This Row],[visibletimetofailure]]&lt;5000,tablo1[[#This Row],[visibleconditionscore]]&lt;300),"YES","NO")</f>
        <v>YES</v>
      </c>
    </row>
    <row r="210" spans="1:35" x14ac:dyDescent="0.25">
      <c r="A210" t="s">
        <v>261</v>
      </c>
      <c r="B210" t="s">
        <v>54</v>
      </c>
      <c r="C210" t="s">
        <v>58</v>
      </c>
      <c r="D210" s="1">
        <v>42427</v>
      </c>
      <c r="E210">
        <v>8</v>
      </c>
      <c r="F210">
        <v>25392</v>
      </c>
      <c r="G210" s="1">
        <v>45249</v>
      </c>
      <c r="H210" t="s">
        <v>52</v>
      </c>
      <c r="I210">
        <v>73</v>
      </c>
      <c r="J210">
        <v>98</v>
      </c>
      <c r="K210">
        <v>5</v>
      </c>
      <c r="L210">
        <v>6579</v>
      </c>
      <c r="M210">
        <v>63755</v>
      </c>
      <c r="N210">
        <v>213</v>
      </c>
      <c r="O210">
        <v>1066</v>
      </c>
      <c r="P210">
        <v>319887</v>
      </c>
      <c r="Q210">
        <v>1218601</v>
      </c>
      <c r="R210">
        <v>596037</v>
      </c>
      <c r="S210">
        <v>5013508</v>
      </c>
      <c r="T210">
        <v>1706</v>
      </c>
      <c r="U210">
        <v>5</v>
      </c>
      <c r="V210" s="24">
        <f t="shared" si="9"/>
        <v>1.5562589494310046E-2</v>
      </c>
      <c r="W210">
        <v>413</v>
      </c>
      <c r="X210">
        <v>206</v>
      </c>
      <c r="Y210" t="s">
        <v>35</v>
      </c>
      <c r="Z210">
        <v>676</v>
      </c>
      <c r="AA210">
        <v>111</v>
      </c>
      <c r="AB210">
        <v>5</v>
      </c>
      <c r="AC210">
        <f t="shared" si="10"/>
        <v>300.08161350844279</v>
      </c>
      <c r="AD210">
        <f>IF(SUBTOTAL(103,tablo1[[#This Row],[MachineID]]), tablo1[[#This Row],[ConditionMonitoringScore]], "")</f>
        <v>676</v>
      </c>
      <c r="AE210">
        <f>IF(SUBTOTAL(103,tablo1[[#This Row],[MachineID]]), tablo1[[#This Row],[TimeToFailure]], "")</f>
        <v>6579</v>
      </c>
      <c r="AH210">
        <f t="shared" si="11"/>
        <v>31.391585760517799</v>
      </c>
      <c r="AI210" t="str">
        <f>IF(OR(tablo1[[#This Row],[visibletimetofailure]]&lt;5000,tablo1[[#This Row],[visibleconditionscore]]&lt;300),"YES","NO")</f>
        <v>NO</v>
      </c>
    </row>
    <row r="211" spans="1:35" x14ac:dyDescent="0.25">
      <c r="A211" t="s">
        <v>262</v>
      </c>
      <c r="B211" t="s">
        <v>38</v>
      </c>
      <c r="C211" t="s">
        <v>33</v>
      </c>
      <c r="D211" s="1">
        <v>39142</v>
      </c>
      <c r="E211">
        <v>17</v>
      </c>
      <c r="F211">
        <v>76058</v>
      </c>
      <c r="G211" s="1">
        <v>45244</v>
      </c>
      <c r="H211" t="s">
        <v>48</v>
      </c>
      <c r="I211">
        <v>138</v>
      </c>
      <c r="J211">
        <v>103</v>
      </c>
      <c r="K211">
        <v>152</v>
      </c>
      <c r="L211">
        <v>161</v>
      </c>
      <c r="M211">
        <v>5000</v>
      </c>
      <c r="N211">
        <v>279</v>
      </c>
      <c r="O211">
        <v>42470</v>
      </c>
      <c r="P211">
        <v>42469831</v>
      </c>
      <c r="Q211">
        <v>3924577</v>
      </c>
      <c r="R211">
        <v>1015584</v>
      </c>
      <c r="S211">
        <v>47409992</v>
      </c>
      <c r="T211">
        <v>174126</v>
      </c>
      <c r="U211">
        <v>9</v>
      </c>
      <c r="V211" s="24">
        <f t="shared" si="9"/>
        <v>2.8110633808124199E-2</v>
      </c>
      <c r="W211">
        <v>746</v>
      </c>
      <c r="X211">
        <v>671</v>
      </c>
      <c r="Y211" t="s">
        <v>49</v>
      </c>
      <c r="Z211">
        <v>353</v>
      </c>
      <c r="AA211">
        <v>211</v>
      </c>
      <c r="AB211">
        <v>3</v>
      </c>
      <c r="AC211">
        <f t="shared" si="10"/>
        <v>999.99602072050857</v>
      </c>
      <c r="AD211">
        <f>IF(SUBTOTAL(103,tablo1[[#This Row],[MachineID]]), tablo1[[#This Row],[ConditionMonitoringScore]], "")</f>
        <v>353</v>
      </c>
      <c r="AE211">
        <f>IF(SUBTOTAL(103,tablo1[[#This Row],[MachineID]]), tablo1[[#This Row],[TimeToFailure]], "")</f>
        <v>161</v>
      </c>
      <c r="AH211">
        <f t="shared" si="11"/>
        <v>63.754045307443363</v>
      </c>
      <c r="AI211" t="str">
        <f>IF(OR(tablo1[[#This Row],[visibletimetofailure]]&lt;5000,tablo1[[#This Row],[visibleconditionscore]]&lt;300),"YES","NO")</f>
        <v>YES</v>
      </c>
    </row>
    <row r="212" spans="1:35" x14ac:dyDescent="0.25">
      <c r="A212" t="s">
        <v>263</v>
      </c>
      <c r="B212" t="s">
        <v>42</v>
      </c>
      <c r="C212" t="s">
        <v>39</v>
      </c>
      <c r="D212" s="1">
        <v>39507</v>
      </c>
      <c r="E212">
        <v>16</v>
      </c>
      <c r="F212">
        <v>48384</v>
      </c>
      <c r="G212" s="1">
        <v>45291</v>
      </c>
      <c r="H212" t="s">
        <v>48</v>
      </c>
      <c r="I212">
        <v>53</v>
      </c>
      <c r="J212">
        <v>56</v>
      </c>
      <c r="K212">
        <v>25</v>
      </c>
      <c r="L212">
        <v>1487</v>
      </c>
      <c r="M212">
        <v>20527</v>
      </c>
      <c r="N212">
        <v>173</v>
      </c>
      <c r="O212">
        <v>4335</v>
      </c>
      <c r="P212">
        <v>13004869</v>
      </c>
      <c r="Q212">
        <v>2894843</v>
      </c>
      <c r="R212">
        <v>1244304</v>
      </c>
      <c r="S212">
        <v>17144016</v>
      </c>
      <c r="T212">
        <v>5201</v>
      </c>
      <c r="U212">
        <v>9</v>
      </c>
      <c r="V212" s="24">
        <f t="shared" si="9"/>
        <v>2.332504333408697E-2</v>
      </c>
      <c r="W212">
        <v>619</v>
      </c>
      <c r="X212">
        <v>557</v>
      </c>
      <c r="Y212" t="s">
        <v>35</v>
      </c>
      <c r="Z212">
        <v>461</v>
      </c>
      <c r="AA212">
        <v>171</v>
      </c>
      <c r="AB212">
        <v>5</v>
      </c>
      <c r="AC212">
        <f t="shared" si="10"/>
        <v>2999.9697808535179</v>
      </c>
      <c r="AD212">
        <f>IF(SUBTOTAL(103,tablo1[[#This Row],[MachineID]]), tablo1[[#This Row],[ConditionMonitoringScore]], "")</f>
        <v>461</v>
      </c>
      <c r="AE212">
        <f>IF(SUBTOTAL(103,tablo1[[#This Row],[MachineID]]), tablo1[[#This Row],[TimeToFailure]], "")</f>
        <v>1487</v>
      </c>
      <c r="AH212">
        <f t="shared" si="11"/>
        <v>50.809061488673137</v>
      </c>
      <c r="AI212" t="str">
        <f>IF(OR(tablo1[[#This Row],[visibletimetofailure]]&lt;5000,tablo1[[#This Row],[visibleconditionscore]]&lt;300),"YES","NO")</f>
        <v>YES</v>
      </c>
    </row>
    <row r="213" spans="1:35" x14ac:dyDescent="0.25">
      <c r="A213" t="s">
        <v>264</v>
      </c>
      <c r="B213" t="s">
        <v>54</v>
      </c>
      <c r="C213" t="s">
        <v>33</v>
      </c>
      <c r="D213" s="1">
        <v>40237</v>
      </c>
      <c r="E213">
        <v>14</v>
      </c>
      <c r="F213">
        <v>49574</v>
      </c>
      <c r="G213" s="1">
        <v>45296</v>
      </c>
      <c r="H213" t="s">
        <v>34</v>
      </c>
      <c r="I213">
        <v>62</v>
      </c>
      <c r="J213">
        <v>51</v>
      </c>
      <c r="K213">
        <v>13</v>
      </c>
      <c r="L213">
        <v>2665</v>
      </c>
      <c r="M213">
        <v>40298</v>
      </c>
      <c r="N213">
        <v>176</v>
      </c>
      <c r="O213">
        <v>2284</v>
      </c>
      <c r="P213">
        <v>6851094</v>
      </c>
      <c r="Q213">
        <v>2443604</v>
      </c>
      <c r="R213">
        <v>1333537</v>
      </c>
      <c r="S213">
        <v>10628235</v>
      </c>
      <c r="T213">
        <v>6165</v>
      </c>
      <c r="U213">
        <v>9</v>
      </c>
      <c r="V213" s="24">
        <f t="shared" si="9"/>
        <v>2.1742407114326626E-2</v>
      </c>
      <c r="W213">
        <v>577</v>
      </c>
      <c r="X213">
        <v>519</v>
      </c>
      <c r="Y213" t="s">
        <v>35</v>
      </c>
      <c r="Z213">
        <v>473</v>
      </c>
      <c r="AA213">
        <v>184</v>
      </c>
      <c r="AB213">
        <v>4</v>
      </c>
      <c r="AC213">
        <f t="shared" si="10"/>
        <v>2999.6033274956217</v>
      </c>
      <c r="AD213">
        <f>IF(SUBTOTAL(103,tablo1[[#This Row],[MachineID]]), tablo1[[#This Row],[ConditionMonitoringScore]], "")</f>
        <v>473</v>
      </c>
      <c r="AE213">
        <f>IF(SUBTOTAL(103,tablo1[[#This Row],[MachineID]]), tablo1[[#This Row],[TimeToFailure]], "")</f>
        <v>2665</v>
      </c>
      <c r="AH213">
        <f t="shared" si="11"/>
        <v>55.016181229773466</v>
      </c>
      <c r="AI213" t="str">
        <f>IF(OR(tablo1[[#This Row],[visibletimetofailure]]&lt;5000,tablo1[[#This Row],[visibleconditionscore]]&lt;300),"YES","NO")</f>
        <v>YES</v>
      </c>
    </row>
    <row r="214" spans="1:35" x14ac:dyDescent="0.25">
      <c r="A214" t="s">
        <v>265</v>
      </c>
      <c r="B214" t="s">
        <v>42</v>
      </c>
      <c r="C214" t="s">
        <v>33</v>
      </c>
      <c r="D214" s="1">
        <v>40602</v>
      </c>
      <c r="E214">
        <v>13</v>
      </c>
      <c r="F214">
        <v>43342</v>
      </c>
      <c r="G214" s="1">
        <v>45264</v>
      </c>
      <c r="H214" t="s">
        <v>52</v>
      </c>
      <c r="I214">
        <v>156</v>
      </c>
      <c r="J214">
        <v>83</v>
      </c>
      <c r="K214">
        <v>16</v>
      </c>
      <c r="L214">
        <v>2007</v>
      </c>
      <c r="M214">
        <v>30718</v>
      </c>
      <c r="N214">
        <v>95</v>
      </c>
      <c r="O214">
        <v>1520</v>
      </c>
      <c r="P214">
        <v>1519524</v>
      </c>
      <c r="Q214">
        <v>309981</v>
      </c>
      <c r="R214">
        <v>119074</v>
      </c>
      <c r="S214">
        <v>1948579</v>
      </c>
      <c r="T214">
        <v>3646</v>
      </c>
      <c r="U214">
        <v>2</v>
      </c>
      <c r="V214" s="24">
        <f t="shared" si="9"/>
        <v>2.445549777677293E-2</v>
      </c>
      <c r="W214">
        <v>649</v>
      </c>
      <c r="X214">
        <v>130</v>
      </c>
      <c r="Y214" t="s">
        <v>49</v>
      </c>
      <c r="Z214">
        <v>381</v>
      </c>
      <c r="AA214">
        <v>200</v>
      </c>
      <c r="AB214">
        <v>1</v>
      </c>
      <c r="AC214">
        <f t="shared" si="10"/>
        <v>999.68684210526317</v>
      </c>
      <c r="AD214">
        <f>IF(SUBTOTAL(103,tablo1[[#This Row],[MachineID]]), tablo1[[#This Row],[ConditionMonitoringScore]], "")</f>
        <v>381</v>
      </c>
      <c r="AE214">
        <f>IF(SUBTOTAL(103,tablo1[[#This Row],[MachineID]]), tablo1[[#This Row],[TimeToFailure]], "")</f>
        <v>2007</v>
      </c>
      <c r="AH214">
        <f t="shared" si="11"/>
        <v>60.194174757281552</v>
      </c>
      <c r="AI214" t="str">
        <f>IF(OR(tablo1[[#This Row],[visibletimetofailure]]&lt;5000,tablo1[[#This Row],[visibleconditionscore]]&lt;300),"YES","NO")</f>
        <v>YES</v>
      </c>
    </row>
    <row r="215" spans="1:35" x14ac:dyDescent="0.25">
      <c r="A215" t="s">
        <v>266</v>
      </c>
      <c r="B215" t="s">
        <v>47</v>
      </c>
      <c r="C215" t="s">
        <v>39</v>
      </c>
      <c r="D215" s="1">
        <v>42427</v>
      </c>
      <c r="E215">
        <v>8</v>
      </c>
      <c r="F215">
        <v>33792</v>
      </c>
      <c r="G215" s="1">
        <v>45235</v>
      </c>
      <c r="H215" t="s">
        <v>48</v>
      </c>
      <c r="I215">
        <v>81</v>
      </c>
      <c r="J215">
        <v>112</v>
      </c>
      <c r="K215">
        <v>10</v>
      </c>
      <c r="L215">
        <v>1603</v>
      </c>
      <c r="M215">
        <v>38985</v>
      </c>
      <c r="N215">
        <v>174</v>
      </c>
      <c r="O215">
        <v>1740</v>
      </c>
      <c r="P215">
        <v>5218853</v>
      </c>
      <c r="Q215">
        <v>28190</v>
      </c>
      <c r="R215">
        <v>124225</v>
      </c>
      <c r="S215">
        <v>5624979</v>
      </c>
      <c r="T215">
        <v>2783</v>
      </c>
      <c r="U215">
        <v>1</v>
      </c>
      <c r="V215" s="24">
        <f t="shared" si="9"/>
        <v>2.0913407189690255E-2</v>
      </c>
      <c r="W215">
        <v>555</v>
      </c>
      <c r="X215">
        <v>55</v>
      </c>
      <c r="Y215" t="s">
        <v>35</v>
      </c>
      <c r="Z215">
        <v>462</v>
      </c>
      <c r="AA215">
        <v>183</v>
      </c>
      <c r="AB215">
        <v>3</v>
      </c>
      <c r="AC215">
        <f t="shared" si="10"/>
        <v>2999.3408045977012</v>
      </c>
      <c r="AD215">
        <f>IF(SUBTOTAL(103,tablo1[[#This Row],[MachineID]]), tablo1[[#This Row],[ConditionMonitoringScore]], "")</f>
        <v>462</v>
      </c>
      <c r="AE215">
        <f>IF(SUBTOTAL(103,tablo1[[#This Row],[MachineID]]), tablo1[[#This Row],[TimeToFailure]], "")</f>
        <v>1603</v>
      </c>
      <c r="AH215">
        <f t="shared" si="11"/>
        <v>54.692556634304211</v>
      </c>
      <c r="AI215" t="str">
        <f>IF(OR(tablo1[[#This Row],[visibletimetofailure]]&lt;5000,tablo1[[#This Row],[visibleconditionscore]]&lt;300),"YES","NO")</f>
        <v>YES</v>
      </c>
    </row>
    <row r="216" spans="1:35" x14ac:dyDescent="0.25">
      <c r="A216" t="s">
        <v>267</v>
      </c>
      <c r="B216" t="s">
        <v>32</v>
      </c>
      <c r="C216" t="s">
        <v>33</v>
      </c>
      <c r="D216" s="1">
        <v>43157</v>
      </c>
      <c r="E216">
        <v>6</v>
      </c>
      <c r="F216">
        <v>23544</v>
      </c>
      <c r="G216" s="1">
        <v>45216</v>
      </c>
      <c r="H216" t="s">
        <v>48</v>
      </c>
      <c r="I216">
        <v>105</v>
      </c>
      <c r="J216">
        <v>131</v>
      </c>
      <c r="K216">
        <v>3</v>
      </c>
      <c r="L216">
        <v>7786</v>
      </c>
      <c r="M216">
        <v>62933</v>
      </c>
      <c r="N216">
        <v>217</v>
      </c>
      <c r="O216">
        <v>650</v>
      </c>
      <c r="P216">
        <v>650456</v>
      </c>
      <c r="Q216">
        <v>2755643</v>
      </c>
      <c r="R216">
        <v>702254</v>
      </c>
      <c r="S216">
        <v>4108353</v>
      </c>
      <c r="T216">
        <v>3187</v>
      </c>
      <c r="U216">
        <v>10</v>
      </c>
      <c r="V216" s="24">
        <f t="shared" si="9"/>
        <v>1.7446680232119979E-2</v>
      </c>
      <c r="W216">
        <v>463</v>
      </c>
      <c r="X216">
        <v>463</v>
      </c>
      <c r="Y216" t="s">
        <v>49</v>
      </c>
      <c r="Z216">
        <v>597</v>
      </c>
      <c r="AA216">
        <v>144</v>
      </c>
      <c r="AB216">
        <v>5</v>
      </c>
      <c r="AC216">
        <f t="shared" si="10"/>
        <v>1000.7015384615385</v>
      </c>
      <c r="AD216">
        <f>IF(SUBTOTAL(103,tablo1[[#This Row],[MachineID]]), tablo1[[#This Row],[ConditionMonitoringScore]], "")</f>
        <v>597</v>
      </c>
      <c r="AE216">
        <f>IF(SUBTOTAL(103,tablo1[[#This Row],[MachineID]]), tablo1[[#This Row],[TimeToFailure]], "")</f>
        <v>7786</v>
      </c>
      <c r="AH216">
        <f t="shared" si="11"/>
        <v>42.071197411003233</v>
      </c>
      <c r="AI216" t="str">
        <f>IF(OR(tablo1[[#This Row],[visibletimetofailure]]&lt;5000,tablo1[[#This Row],[visibleconditionscore]]&lt;300),"YES","NO")</f>
        <v>NO</v>
      </c>
    </row>
    <row r="217" spans="1:35" x14ac:dyDescent="0.25">
      <c r="A217" t="s">
        <v>268</v>
      </c>
      <c r="B217" t="s">
        <v>38</v>
      </c>
      <c r="C217" t="s">
        <v>45</v>
      </c>
      <c r="D217" s="1">
        <v>44617</v>
      </c>
      <c r="E217">
        <v>2</v>
      </c>
      <c r="F217">
        <v>9258</v>
      </c>
      <c r="G217" s="1">
        <v>45303</v>
      </c>
      <c r="H217" t="s">
        <v>52</v>
      </c>
      <c r="I217">
        <v>24</v>
      </c>
      <c r="J217">
        <v>44</v>
      </c>
      <c r="K217">
        <v>1</v>
      </c>
      <c r="L217">
        <v>11325</v>
      </c>
      <c r="M217">
        <v>75245</v>
      </c>
      <c r="N217">
        <v>183</v>
      </c>
      <c r="O217">
        <v>183</v>
      </c>
      <c r="P217">
        <v>915772</v>
      </c>
      <c r="Q217">
        <v>1076122</v>
      </c>
      <c r="R217">
        <v>279326</v>
      </c>
      <c r="S217">
        <v>227122</v>
      </c>
      <c r="T217">
        <v>860</v>
      </c>
      <c r="U217">
        <v>3</v>
      </c>
      <c r="V217" s="24">
        <f t="shared" si="9"/>
        <v>5.7653176576983947E-3</v>
      </c>
      <c r="W217">
        <v>153</v>
      </c>
      <c r="X217">
        <v>46</v>
      </c>
      <c r="Y217" t="s">
        <v>62</v>
      </c>
      <c r="Z217">
        <v>868</v>
      </c>
      <c r="AA217">
        <v>56</v>
      </c>
      <c r="AB217">
        <v>2</v>
      </c>
      <c r="AC217">
        <f t="shared" si="10"/>
        <v>5004.2185792349728</v>
      </c>
      <c r="AD217">
        <f>IF(SUBTOTAL(103,tablo1[[#This Row],[MachineID]]), tablo1[[#This Row],[ConditionMonitoringScore]], "")</f>
        <v>868</v>
      </c>
      <c r="AE217">
        <f>IF(SUBTOTAL(103,tablo1[[#This Row],[MachineID]]), tablo1[[#This Row],[TimeToFailure]], "")</f>
        <v>11325</v>
      </c>
      <c r="AH217">
        <f t="shared" si="11"/>
        <v>13.592233009708737</v>
      </c>
      <c r="AI217" t="str">
        <f>IF(OR(tablo1[[#This Row],[visibletimetofailure]]&lt;5000,tablo1[[#This Row],[visibleconditionscore]]&lt;300),"YES","NO")</f>
        <v>NO</v>
      </c>
    </row>
    <row r="218" spans="1:35" x14ac:dyDescent="0.25">
      <c r="A218" t="s">
        <v>269</v>
      </c>
      <c r="B218" t="s">
        <v>47</v>
      </c>
      <c r="C218" t="s">
        <v>45</v>
      </c>
      <c r="D218" s="1">
        <v>44252</v>
      </c>
      <c r="E218">
        <v>3</v>
      </c>
      <c r="F218">
        <v>11031</v>
      </c>
      <c r="G218" s="1">
        <v>45253</v>
      </c>
      <c r="H218" t="s">
        <v>48</v>
      </c>
      <c r="I218">
        <v>45</v>
      </c>
      <c r="J218">
        <v>94</v>
      </c>
      <c r="K218">
        <v>4</v>
      </c>
      <c r="L218">
        <v>7757</v>
      </c>
      <c r="M218">
        <v>47118</v>
      </c>
      <c r="N218">
        <v>206</v>
      </c>
      <c r="O218">
        <v>824</v>
      </c>
      <c r="P218">
        <v>2470727</v>
      </c>
      <c r="Q218">
        <v>1439477</v>
      </c>
      <c r="R218">
        <v>260243</v>
      </c>
      <c r="S218">
        <v>4170447</v>
      </c>
      <c r="T218">
        <v>1400</v>
      </c>
      <c r="U218">
        <v>4</v>
      </c>
      <c r="V218" s="24">
        <f t="shared" si="9"/>
        <v>1.1681362574421584E-2</v>
      </c>
      <c r="W218">
        <v>310</v>
      </c>
      <c r="X218">
        <v>124</v>
      </c>
      <c r="Y218" t="s">
        <v>35</v>
      </c>
      <c r="Z218">
        <v>715</v>
      </c>
      <c r="AA218">
        <v>110</v>
      </c>
      <c r="AB218">
        <v>4</v>
      </c>
      <c r="AC218">
        <f t="shared" si="10"/>
        <v>2998.4550970873788</v>
      </c>
      <c r="AD218">
        <f>IF(SUBTOTAL(103,tablo1[[#This Row],[MachineID]]), tablo1[[#This Row],[ConditionMonitoringScore]], "")</f>
        <v>715</v>
      </c>
      <c r="AE218">
        <f>IF(SUBTOTAL(103,tablo1[[#This Row],[MachineID]]), tablo1[[#This Row],[TimeToFailure]], "")</f>
        <v>7757</v>
      </c>
      <c r="AH218">
        <f t="shared" si="11"/>
        <v>31.067961165048541</v>
      </c>
      <c r="AI218" t="str">
        <f>IF(OR(tablo1[[#This Row],[visibletimetofailure]]&lt;5000,tablo1[[#This Row],[visibleconditionscore]]&lt;300),"YES","NO")</f>
        <v>NO</v>
      </c>
    </row>
    <row r="219" spans="1:35" x14ac:dyDescent="0.25">
      <c r="A219" t="s">
        <v>270</v>
      </c>
      <c r="B219" t="s">
        <v>47</v>
      </c>
      <c r="C219" t="s">
        <v>33</v>
      </c>
      <c r="D219" s="1">
        <v>43157</v>
      </c>
      <c r="E219">
        <v>6</v>
      </c>
      <c r="F219">
        <v>23352</v>
      </c>
      <c r="G219" s="1">
        <v>45342</v>
      </c>
      <c r="H219" t="s">
        <v>34</v>
      </c>
      <c r="I219">
        <v>17</v>
      </c>
      <c r="J219">
        <v>5</v>
      </c>
      <c r="K219">
        <v>7</v>
      </c>
      <c r="L219">
        <v>4958</v>
      </c>
      <c r="M219">
        <v>37187</v>
      </c>
      <c r="N219">
        <v>248</v>
      </c>
      <c r="O219">
        <v>1733</v>
      </c>
      <c r="P219">
        <v>8663978</v>
      </c>
      <c r="Q219">
        <v>3300771</v>
      </c>
      <c r="R219">
        <v>475462</v>
      </c>
      <c r="S219">
        <v>12440211</v>
      </c>
      <c r="T219">
        <v>2945</v>
      </c>
      <c r="U219">
        <v>8</v>
      </c>
      <c r="V219" s="24">
        <f t="shared" si="9"/>
        <v>6.4059085085537721E-3</v>
      </c>
      <c r="W219">
        <v>170</v>
      </c>
      <c r="X219">
        <v>136</v>
      </c>
      <c r="Y219" t="s">
        <v>62</v>
      </c>
      <c r="Z219">
        <v>875</v>
      </c>
      <c r="AA219">
        <v>54</v>
      </c>
      <c r="AB219">
        <v>5</v>
      </c>
      <c r="AC219">
        <f t="shared" si="10"/>
        <v>4999.4102712060012</v>
      </c>
      <c r="AD219">
        <f>IF(SUBTOTAL(103,tablo1[[#This Row],[MachineID]]), tablo1[[#This Row],[ConditionMonitoringScore]], "")</f>
        <v>875</v>
      </c>
      <c r="AE219">
        <f>IF(SUBTOTAL(103,tablo1[[#This Row],[MachineID]]), tablo1[[#This Row],[TimeToFailure]], "")</f>
        <v>4958</v>
      </c>
      <c r="AH219">
        <f t="shared" si="11"/>
        <v>12.944983818770226</v>
      </c>
      <c r="AI219" t="str">
        <f>IF(OR(tablo1[[#This Row],[visibletimetofailure]]&lt;5000,tablo1[[#This Row],[visibleconditionscore]]&lt;300),"YES","NO")</f>
        <v>YES</v>
      </c>
    </row>
    <row r="220" spans="1:35" x14ac:dyDescent="0.25">
      <c r="A220" t="s">
        <v>271</v>
      </c>
      <c r="B220" t="s">
        <v>54</v>
      </c>
      <c r="C220" t="s">
        <v>33</v>
      </c>
      <c r="D220" s="1">
        <v>43157</v>
      </c>
      <c r="E220">
        <v>6</v>
      </c>
      <c r="F220">
        <v>22122</v>
      </c>
      <c r="G220" s="1">
        <v>45304</v>
      </c>
      <c r="H220" t="s">
        <v>48</v>
      </c>
      <c r="I220">
        <v>26</v>
      </c>
      <c r="J220">
        <v>43</v>
      </c>
      <c r="K220">
        <v>6</v>
      </c>
      <c r="L220">
        <v>9895</v>
      </c>
      <c r="M220">
        <v>54351</v>
      </c>
      <c r="N220">
        <v>152</v>
      </c>
      <c r="O220">
        <v>915</v>
      </c>
      <c r="P220">
        <v>457445</v>
      </c>
      <c r="Q220">
        <v>20744</v>
      </c>
      <c r="R220">
        <v>128374</v>
      </c>
      <c r="S220">
        <v>4910264</v>
      </c>
      <c r="T220">
        <v>1829</v>
      </c>
      <c r="U220">
        <v>1</v>
      </c>
      <c r="V220" s="24">
        <f t="shared" si="9"/>
        <v>1.0174089984173637E-2</v>
      </c>
      <c r="W220">
        <v>270</v>
      </c>
      <c r="X220">
        <v>27</v>
      </c>
      <c r="Y220" t="s">
        <v>62</v>
      </c>
      <c r="Z220">
        <v>772</v>
      </c>
      <c r="AA220">
        <v>74</v>
      </c>
      <c r="AB220">
        <v>3</v>
      </c>
      <c r="AC220">
        <f t="shared" si="10"/>
        <v>499.93989071038249</v>
      </c>
      <c r="AD220">
        <f>IF(SUBTOTAL(103,tablo1[[#This Row],[MachineID]]), tablo1[[#This Row],[ConditionMonitoringScore]], "")</f>
        <v>772</v>
      </c>
      <c r="AE220">
        <f>IF(SUBTOTAL(103,tablo1[[#This Row],[MachineID]]), tablo1[[#This Row],[TimeToFailure]], "")</f>
        <v>9895</v>
      </c>
      <c r="AH220">
        <f t="shared" si="11"/>
        <v>19.417475728155338</v>
      </c>
      <c r="AI220" t="str">
        <f>IF(OR(tablo1[[#This Row],[visibletimetofailure]]&lt;5000,tablo1[[#This Row],[visibleconditionscore]]&lt;300),"YES","NO")</f>
        <v>NO</v>
      </c>
    </row>
    <row r="221" spans="1:35" x14ac:dyDescent="0.25">
      <c r="A221" t="s">
        <v>272</v>
      </c>
      <c r="B221" t="s">
        <v>32</v>
      </c>
      <c r="C221" t="s">
        <v>39</v>
      </c>
      <c r="D221" s="1">
        <v>44252</v>
      </c>
      <c r="E221">
        <v>3</v>
      </c>
      <c r="F221">
        <v>10791</v>
      </c>
      <c r="G221" s="1">
        <v>45195</v>
      </c>
      <c r="H221" t="s">
        <v>34</v>
      </c>
      <c r="I221">
        <v>167</v>
      </c>
      <c r="J221">
        <v>152</v>
      </c>
      <c r="K221">
        <v>3</v>
      </c>
      <c r="L221">
        <v>13538</v>
      </c>
      <c r="M221">
        <v>71890</v>
      </c>
      <c r="N221">
        <v>148</v>
      </c>
      <c r="O221">
        <v>443</v>
      </c>
      <c r="P221">
        <v>44268</v>
      </c>
      <c r="Q221">
        <v>2087699</v>
      </c>
      <c r="R221">
        <v>902335</v>
      </c>
      <c r="S221">
        <v>3432714</v>
      </c>
      <c r="T221">
        <v>1239</v>
      </c>
      <c r="U221">
        <v>10</v>
      </c>
      <c r="V221" s="24">
        <f t="shared" si="9"/>
        <v>1.5637953123822445E-2</v>
      </c>
      <c r="W221">
        <v>415</v>
      </c>
      <c r="X221">
        <v>415</v>
      </c>
      <c r="Y221" t="s">
        <v>49</v>
      </c>
      <c r="Z221">
        <v>637</v>
      </c>
      <c r="AA221">
        <v>137</v>
      </c>
      <c r="AB221">
        <v>3</v>
      </c>
      <c r="AC221">
        <f t="shared" si="10"/>
        <v>99.92776523702031</v>
      </c>
      <c r="AD221">
        <f>IF(SUBTOTAL(103,tablo1[[#This Row],[MachineID]]), tablo1[[#This Row],[ConditionMonitoringScore]], "")</f>
        <v>637</v>
      </c>
      <c r="AE221">
        <f>IF(SUBTOTAL(103,tablo1[[#This Row],[MachineID]]), tablo1[[#This Row],[TimeToFailure]], "")</f>
        <v>13538</v>
      </c>
      <c r="AH221">
        <f t="shared" si="11"/>
        <v>39.805825242718448</v>
      </c>
      <c r="AI221" t="str">
        <f>IF(OR(tablo1[[#This Row],[visibletimetofailure]]&lt;5000,tablo1[[#This Row],[visibleconditionscore]]&lt;300),"YES","NO")</f>
        <v>NO</v>
      </c>
    </row>
    <row r="222" spans="1:35" x14ac:dyDescent="0.25">
      <c r="A222" t="s">
        <v>273</v>
      </c>
      <c r="B222" t="s">
        <v>47</v>
      </c>
      <c r="C222" t="s">
        <v>39</v>
      </c>
      <c r="D222" s="1">
        <v>38412</v>
      </c>
      <c r="E222">
        <v>19</v>
      </c>
      <c r="F222">
        <v>69958</v>
      </c>
      <c r="G222" s="1">
        <v>45327</v>
      </c>
      <c r="H222" t="s">
        <v>52</v>
      </c>
      <c r="I222">
        <v>87</v>
      </c>
      <c r="J222">
        <v>20</v>
      </c>
      <c r="K222">
        <v>57</v>
      </c>
      <c r="L222">
        <v>1000</v>
      </c>
      <c r="M222">
        <v>12066</v>
      </c>
      <c r="N222">
        <v>334</v>
      </c>
      <c r="O222">
        <v>19040</v>
      </c>
      <c r="P222">
        <v>57120642</v>
      </c>
      <c r="Q222">
        <v>976173</v>
      </c>
      <c r="R222">
        <v>287986</v>
      </c>
      <c r="S222">
        <v>58384802</v>
      </c>
      <c r="T222">
        <v>43792</v>
      </c>
      <c r="U222">
        <v>2</v>
      </c>
      <c r="V222" s="24">
        <f t="shared" si="9"/>
        <v>2.5623634034215088E-2</v>
      </c>
      <c r="W222">
        <v>680</v>
      </c>
      <c r="X222">
        <v>136</v>
      </c>
      <c r="Y222" t="s">
        <v>35</v>
      </c>
      <c r="Z222">
        <v>374</v>
      </c>
      <c r="AA222">
        <v>214</v>
      </c>
      <c r="AB222">
        <v>4</v>
      </c>
      <c r="AC222">
        <f t="shared" si="10"/>
        <v>3000.0337184873952</v>
      </c>
      <c r="AD222">
        <f>IF(SUBTOTAL(103,tablo1[[#This Row],[MachineID]]), tablo1[[#This Row],[ConditionMonitoringScore]], "")</f>
        <v>374</v>
      </c>
      <c r="AE222">
        <f>IF(SUBTOTAL(103,tablo1[[#This Row],[MachineID]]), tablo1[[#This Row],[TimeToFailure]], "")</f>
        <v>1000</v>
      </c>
      <c r="AH222">
        <f t="shared" si="11"/>
        <v>64.724919093851128</v>
      </c>
      <c r="AI222" t="str">
        <f>IF(OR(tablo1[[#This Row],[visibletimetofailure]]&lt;5000,tablo1[[#This Row],[visibleconditionscore]]&lt;300),"YES","NO")</f>
        <v>YES</v>
      </c>
    </row>
    <row r="223" spans="1:35" x14ac:dyDescent="0.25">
      <c r="A223" t="s">
        <v>274</v>
      </c>
      <c r="B223" t="s">
        <v>54</v>
      </c>
      <c r="C223" t="s">
        <v>39</v>
      </c>
      <c r="D223" s="1">
        <v>41332</v>
      </c>
      <c r="E223">
        <v>11</v>
      </c>
      <c r="F223">
        <v>35068</v>
      </c>
      <c r="G223" s="1">
        <v>45227</v>
      </c>
      <c r="H223" t="s">
        <v>52</v>
      </c>
      <c r="I223">
        <v>62</v>
      </c>
      <c r="J223">
        <v>120</v>
      </c>
      <c r="K223">
        <v>15</v>
      </c>
      <c r="L223">
        <v>1039</v>
      </c>
      <c r="M223">
        <v>21997</v>
      </c>
      <c r="N223">
        <v>185</v>
      </c>
      <c r="O223">
        <v>2776</v>
      </c>
      <c r="P223">
        <v>8328559</v>
      </c>
      <c r="Q223">
        <v>2746157</v>
      </c>
      <c r="R223">
        <v>697759</v>
      </c>
      <c r="S223">
        <v>11772475</v>
      </c>
      <c r="T223">
        <v>7773</v>
      </c>
      <c r="U223">
        <v>9</v>
      </c>
      <c r="V223" s="24">
        <f t="shared" si="9"/>
        <v>2.2533725224206796E-2</v>
      </c>
      <c r="W223">
        <v>598</v>
      </c>
      <c r="X223">
        <v>538</v>
      </c>
      <c r="Y223" t="s">
        <v>35</v>
      </c>
      <c r="Z223">
        <v>478</v>
      </c>
      <c r="AA223">
        <v>179</v>
      </c>
      <c r="AB223">
        <v>3</v>
      </c>
      <c r="AC223">
        <f t="shared" si="10"/>
        <v>3000.2013688760808</v>
      </c>
      <c r="AD223">
        <f>IF(SUBTOTAL(103,tablo1[[#This Row],[MachineID]]), tablo1[[#This Row],[ConditionMonitoringScore]], "")</f>
        <v>478</v>
      </c>
      <c r="AE223">
        <f>IF(SUBTOTAL(103,tablo1[[#This Row],[MachineID]]), tablo1[[#This Row],[TimeToFailure]], "")</f>
        <v>1039</v>
      </c>
      <c r="AH223">
        <f t="shared" si="11"/>
        <v>53.398058252427184</v>
      </c>
      <c r="AI223" t="str">
        <f>IF(OR(tablo1[[#This Row],[visibletimetofailure]]&lt;5000,tablo1[[#This Row],[visibleconditionscore]]&lt;300),"YES","NO")</f>
        <v>YES</v>
      </c>
    </row>
    <row r="224" spans="1:35" x14ac:dyDescent="0.25">
      <c r="A224" t="s">
        <v>275</v>
      </c>
      <c r="B224" t="s">
        <v>47</v>
      </c>
      <c r="C224" t="s">
        <v>39</v>
      </c>
      <c r="D224" s="1">
        <v>42792</v>
      </c>
      <c r="E224">
        <v>7</v>
      </c>
      <c r="F224">
        <v>29981</v>
      </c>
      <c r="G224" s="1">
        <v>45254</v>
      </c>
      <c r="H224" t="s">
        <v>34</v>
      </c>
      <c r="I224">
        <v>84</v>
      </c>
      <c r="J224">
        <v>93</v>
      </c>
      <c r="K224">
        <v>12</v>
      </c>
      <c r="L224">
        <v>3217</v>
      </c>
      <c r="M224">
        <v>26861</v>
      </c>
      <c r="N224">
        <v>266</v>
      </c>
      <c r="O224">
        <v>3197</v>
      </c>
      <c r="P224">
        <v>9590488</v>
      </c>
      <c r="Q224">
        <v>1120398</v>
      </c>
      <c r="R224">
        <v>196107</v>
      </c>
      <c r="S224">
        <v>10906993</v>
      </c>
      <c r="T224">
        <v>14705</v>
      </c>
      <c r="U224">
        <v>3</v>
      </c>
      <c r="V224" s="24">
        <f t="shared" si="9"/>
        <v>1.5826362197603437E-2</v>
      </c>
      <c r="W224">
        <v>420</v>
      </c>
      <c r="X224">
        <v>126</v>
      </c>
      <c r="Y224" t="s">
        <v>35</v>
      </c>
      <c r="Z224">
        <v>630</v>
      </c>
      <c r="AA224">
        <v>128</v>
      </c>
      <c r="AB224">
        <v>4</v>
      </c>
      <c r="AC224">
        <f t="shared" si="10"/>
        <v>2999.8398498592433</v>
      </c>
      <c r="AD224">
        <f>IF(SUBTOTAL(103,tablo1[[#This Row],[MachineID]]), tablo1[[#This Row],[ConditionMonitoringScore]], "")</f>
        <v>630</v>
      </c>
      <c r="AE224">
        <f>IF(SUBTOTAL(103,tablo1[[#This Row],[MachineID]]), tablo1[[#This Row],[TimeToFailure]], "")</f>
        <v>3217</v>
      </c>
      <c r="AH224">
        <f t="shared" si="11"/>
        <v>36.893203883495147</v>
      </c>
      <c r="AI224" t="str">
        <f>IF(OR(tablo1[[#This Row],[visibletimetofailure]]&lt;5000,tablo1[[#This Row],[visibleconditionscore]]&lt;300),"YES","NO")</f>
        <v>YES</v>
      </c>
    </row>
    <row r="225" spans="1:35" x14ac:dyDescent="0.25">
      <c r="A225" t="s">
        <v>276</v>
      </c>
      <c r="B225" t="s">
        <v>47</v>
      </c>
      <c r="C225" t="s">
        <v>58</v>
      </c>
      <c r="D225" s="1">
        <v>44617</v>
      </c>
      <c r="E225">
        <v>2</v>
      </c>
      <c r="F225">
        <v>9654</v>
      </c>
      <c r="G225" s="1">
        <v>45147</v>
      </c>
      <c r="H225" t="s">
        <v>52</v>
      </c>
      <c r="I225">
        <v>164</v>
      </c>
      <c r="J225">
        <v>200</v>
      </c>
      <c r="K225">
        <v>1</v>
      </c>
      <c r="L225">
        <v>11545</v>
      </c>
      <c r="M225">
        <v>71549</v>
      </c>
      <c r="N225">
        <v>81</v>
      </c>
      <c r="O225">
        <v>81</v>
      </c>
      <c r="P225">
        <v>80775</v>
      </c>
      <c r="Q225">
        <v>152092</v>
      </c>
      <c r="R225">
        <v>115905</v>
      </c>
      <c r="S225">
        <v>348771</v>
      </c>
      <c r="T225">
        <v>129</v>
      </c>
      <c r="U225">
        <v>1</v>
      </c>
      <c r="V225" s="24">
        <f t="shared" si="9"/>
        <v>1.7559725676388575E-2</v>
      </c>
      <c r="W225">
        <v>466</v>
      </c>
      <c r="X225">
        <v>47</v>
      </c>
      <c r="Y225" t="s">
        <v>49</v>
      </c>
      <c r="Z225">
        <v>607</v>
      </c>
      <c r="AA225">
        <v>145</v>
      </c>
      <c r="AB225">
        <v>4</v>
      </c>
      <c r="AC225">
        <f t="shared" si="10"/>
        <v>997.22222222222217</v>
      </c>
      <c r="AD225">
        <f>IF(SUBTOTAL(103,tablo1[[#This Row],[MachineID]]), tablo1[[#This Row],[ConditionMonitoringScore]], "")</f>
        <v>607</v>
      </c>
      <c r="AE225">
        <f>IF(SUBTOTAL(103,tablo1[[#This Row],[MachineID]]), tablo1[[#This Row],[TimeToFailure]], "")</f>
        <v>11545</v>
      </c>
      <c r="AH225">
        <f t="shared" si="11"/>
        <v>42.394822006472495</v>
      </c>
      <c r="AI225" t="str">
        <f>IF(OR(tablo1[[#This Row],[visibletimetofailure]]&lt;5000,tablo1[[#This Row],[visibleconditionscore]]&lt;300),"YES","NO")</f>
        <v>NO</v>
      </c>
    </row>
    <row r="226" spans="1:35" x14ac:dyDescent="0.25">
      <c r="A226" t="s">
        <v>277</v>
      </c>
      <c r="B226" t="s">
        <v>38</v>
      </c>
      <c r="C226" t="s">
        <v>45</v>
      </c>
      <c r="D226" s="1">
        <v>39872</v>
      </c>
      <c r="E226">
        <v>15</v>
      </c>
      <c r="F226">
        <v>59265</v>
      </c>
      <c r="G226" s="1">
        <v>45259</v>
      </c>
      <c r="H226" t="s">
        <v>52</v>
      </c>
      <c r="I226">
        <v>142</v>
      </c>
      <c r="J226">
        <v>88</v>
      </c>
      <c r="K226">
        <v>37</v>
      </c>
      <c r="L226">
        <v>564</v>
      </c>
      <c r="M226">
        <v>16318</v>
      </c>
      <c r="N226">
        <v>232</v>
      </c>
      <c r="O226">
        <v>8583</v>
      </c>
      <c r="P226">
        <v>8583213</v>
      </c>
      <c r="Q226">
        <v>2999883</v>
      </c>
      <c r="R226">
        <v>393676</v>
      </c>
      <c r="S226">
        <v>11976771</v>
      </c>
      <c r="T226">
        <v>24891</v>
      </c>
      <c r="U226">
        <v>7</v>
      </c>
      <c r="V226" s="24">
        <f t="shared" si="9"/>
        <v>2.6226543070314266E-2</v>
      </c>
      <c r="W226">
        <v>696</v>
      </c>
      <c r="X226">
        <v>487</v>
      </c>
      <c r="Y226" t="s">
        <v>49</v>
      </c>
      <c r="Z226">
        <v>361</v>
      </c>
      <c r="AA226">
        <v>208</v>
      </c>
      <c r="AB226">
        <v>1</v>
      </c>
      <c r="AC226">
        <f t="shared" si="10"/>
        <v>1000.024816497728</v>
      </c>
      <c r="AD226">
        <f>IF(SUBTOTAL(103,tablo1[[#This Row],[MachineID]]), tablo1[[#This Row],[ConditionMonitoringScore]], "")</f>
        <v>361</v>
      </c>
      <c r="AE226">
        <f>IF(SUBTOTAL(103,tablo1[[#This Row],[MachineID]]), tablo1[[#This Row],[TimeToFailure]], "")</f>
        <v>564</v>
      </c>
      <c r="AH226">
        <f t="shared" si="11"/>
        <v>62.783171521035598</v>
      </c>
      <c r="AI226" t="str">
        <f>IF(OR(tablo1[[#This Row],[visibletimetofailure]]&lt;5000,tablo1[[#This Row],[visibleconditionscore]]&lt;300),"YES","NO")</f>
        <v>YES</v>
      </c>
    </row>
    <row r="227" spans="1:35" x14ac:dyDescent="0.25">
      <c r="A227" t="s">
        <v>278</v>
      </c>
      <c r="B227" t="s">
        <v>32</v>
      </c>
      <c r="C227" t="s">
        <v>45</v>
      </c>
      <c r="D227" s="1">
        <v>40967</v>
      </c>
      <c r="E227">
        <v>12</v>
      </c>
      <c r="F227">
        <v>47328</v>
      </c>
      <c r="G227" s="1">
        <v>45253</v>
      </c>
      <c r="H227" t="s">
        <v>48</v>
      </c>
      <c r="I227">
        <v>86</v>
      </c>
      <c r="J227">
        <v>94</v>
      </c>
      <c r="K227">
        <v>10</v>
      </c>
      <c r="L227">
        <v>1194</v>
      </c>
      <c r="M227">
        <v>53767</v>
      </c>
      <c r="N227">
        <v>126</v>
      </c>
      <c r="O227">
        <v>1264</v>
      </c>
      <c r="P227">
        <v>3791234</v>
      </c>
      <c r="Q227">
        <v>320628</v>
      </c>
      <c r="R227">
        <v>120196</v>
      </c>
      <c r="S227">
        <v>4232058</v>
      </c>
      <c r="T227">
        <v>3032</v>
      </c>
      <c r="U227">
        <v>2</v>
      </c>
      <c r="V227" s="24">
        <f t="shared" si="9"/>
        <v>2.3061270630793579E-2</v>
      </c>
      <c r="W227">
        <v>612</v>
      </c>
      <c r="X227">
        <v>122</v>
      </c>
      <c r="Y227" t="s">
        <v>35</v>
      </c>
      <c r="Z227">
        <v>436</v>
      </c>
      <c r="AA227">
        <v>186</v>
      </c>
      <c r="AB227">
        <v>3</v>
      </c>
      <c r="AC227">
        <f t="shared" si="10"/>
        <v>2999.3939873417721</v>
      </c>
      <c r="AD227">
        <f>IF(SUBTOTAL(103,tablo1[[#This Row],[MachineID]]), tablo1[[#This Row],[ConditionMonitoringScore]], "")</f>
        <v>436</v>
      </c>
      <c r="AE227">
        <f>IF(SUBTOTAL(103,tablo1[[#This Row],[MachineID]]), tablo1[[#This Row],[TimeToFailure]], "")</f>
        <v>1194</v>
      </c>
      <c r="AH227">
        <f t="shared" si="11"/>
        <v>55.663430420711975</v>
      </c>
      <c r="AI227" t="str">
        <f>IF(OR(tablo1[[#This Row],[visibletimetofailure]]&lt;5000,tablo1[[#This Row],[visibleconditionscore]]&lt;300),"YES","NO")</f>
        <v>YES</v>
      </c>
    </row>
    <row r="228" spans="1:35" x14ac:dyDescent="0.25">
      <c r="A228" t="s">
        <v>279</v>
      </c>
      <c r="B228" t="s">
        <v>38</v>
      </c>
      <c r="C228" t="s">
        <v>39</v>
      </c>
      <c r="D228" s="1">
        <v>44252</v>
      </c>
      <c r="E228">
        <v>3</v>
      </c>
      <c r="F228">
        <v>14484</v>
      </c>
      <c r="G228" s="1">
        <v>45275</v>
      </c>
      <c r="H228" t="s">
        <v>52</v>
      </c>
      <c r="I228">
        <v>84</v>
      </c>
      <c r="J228">
        <v>72</v>
      </c>
      <c r="K228">
        <v>3</v>
      </c>
      <c r="L228">
        <v>5588</v>
      </c>
      <c r="M228">
        <v>47272</v>
      </c>
      <c r="N228">
        <v>40</v>
      </c>
      <c r="O228">
        <v>119</v>
      </c>
      <c r="P228">
        <v>355631</v>
      </c>
      <c r="Q228">
        <v>661472</v>
      </c>
      <c r="R228">
        <v>562565</v>
      </c>
      <c r="S228">
        <v>1579668</v>
      </c>
      <c r="T228">
        <v>545</v>
      </c>
      <c r="U228">
        <v>10</v>
      </c>
      <c r="V228" s="24">
        <f t="shared" si="9"/>
        <v>1.0400180872710829E-2</v>
      </c>
      <c r="W228">
        <v>276</v>
      </c>
      <c r="X228">
        <v>276</v>
      </c>
      <c r="Y228" t="s">
        <v>35</v>
      </c>
      <c r="Z228">
        <v>735</v>
      </c>
      <c r="AA228">
        <v>93</v>
      </c>
      <c r="AB228">
        <v>4</v>
      </c>
      <c r="AC228">
        <f t="shared" si="10"/>
        <v>2988.4957983193276</v>
      </c>
      <c r="AD228">
        <f>IF(SUBTOTAL(103,tablo1[[#This Row],[MachineID]]), tablo1[[#This Row],[ConditionMonitoringScore]], "")</f>
        <v>735</v>
      </c>
      <c r="AE228">
        <f>IF(SUBTOTAL(103,tablo1[[#This Row],[MachineID]]), tablo1[[#This Row],[TimeToFailure]], "")</f>
        <v>5588</v>
      </c>
      <c r="AH228">
        <f t="shared" si="11"/>
        <v>25.5663430420712</v>
      </c>
      <c r="AI228" t="str">
        <f>IF(OR(tablo1[[#This Row],[visibletimetofailure]]&lt;5000,tablo1[[#This Row],[visibleconditionscore]]&lt;300),"YES","NO")</f>
        <v>NO</v>
      </c>
    </row>
    <row r="229" spans="1:35" x14ac:dyDescent="0.25">
      <c r="A229" t="s">
        <v>280</v>
      </c>
      <c r="B229" t="s">
        <v>42</v>
      </c>
      <c r="C229" t="s">
        <v>58</v>
      </c>
      <c r="D229" s="1">
        <v>43887</v>
      </c>
      <c r="E229">
        <v>4</v>
      </c>
      <c r="F229">
        <v>16984</v>
      </c>
      <c r="G229" s="1">
        <v>45220</v>
      </c>
      <c r="H229" t="s">
        <v>52</v>
      </c>
      <c r="I229">
        <v>82</v>
      </c>
      <c r="J229">
        <v>127</v>
      </c>
      <c r="K229">
        <v>4</v>
      </c>
      <c r="L229">
        <v>11239</v>
      </c>
      <c r="M229">
        <v>71332</v>
      </c>
      <c r="N229">
        <v>164</v>
      </c>
      <c r="O229">
        <v>656</v>
      </c>
      <c r="P229">
        <v>1967398</v>
      </c>
      <c r="Q229">
        <v>937858</v>
      </c>
      <c r="R229">
        <v>561999</v>
      </c>
      <c r="S229">
        <v>3467255</v>
      </c>
      <c r="T229">
        <v>2098</v>
      </c>
      <c r="U229">
        <v>5</v>
      </c>
      <c r="V229" s="24">
        <f t="shared" si="9"/>
        <v>1.4319089607355491E-2</v>
      </c>
      <c r="W229">
        <v>380</v>
      </c>
      <c r="X229">
        <v>190</v>
      </c>
      <c r="Y229" t="s">
        <v>35</v>
      </c>
      <c r="Z229">
        <v>679</v>
      </c>
      <c r="AA229">
        <v>114</v>
      </c>
      <c r="AB229">
        <v>2</v>
      </c>
      <c r="AC229">
        <f t="shared" si="10"/>
        <v>2999.0823170731705</v>
      </c>
      <c r="AD229">
        <f>IF(SUBTOTAL(103,tablo1[[#This Row],[MachineID]]), tablo1[[#This Row],[ConditionMonitoringScore]], "")</f>
        <v>679</v>
      </c>
      <c r="AE229">
        <f>IF(SUBTOTAL(103,tablo1[[#This Row],[MachineID]]), tablo1[[#This Row],[TimeToFailure]], "")</f>
        <v>11239</v>
      </c>
      <c r="AH229">
        <f t="shared" si="11"/>
        <v>32.362459546925564</v>
      </c>
      <c r="AI229" t="str">
        <f>IF(OR(tablo1[[#This Row],[visibletimetofailure]]&lt;5000,tablo1[[#This Row],[visibleconditionscore]]&lt;300),"YES","NO")</f>
        <v>NO</v>
      </c>
    </row>
    <row r="230" spans="1:35" x14ac:dyDescent="0.25">
      <c r="A230" t="s">
        <v>281</v>
      </c>
      <c r="B230" t="s">
        <v>47</v>
      </c>
      <c r="C230" t="s">
        <v>33</v>
      </c>
      <c r="D230" s="1">
        <v>41697</v>
      </c>
      <c r="E230">
        <v>10</v>
      </c>
      <c r="F230">
        <v>38240</v>
      </c>
      <c r="G230" s="1">
        <v>45338</v>
      </c>
      <c r="H230" t="s">
        <v>34</v>
      </c>
      <c r="I230">
        <v>78</v>
      </c>
      <c r="J230">
        <v>9</v>
      </c>
      <c r="K230">
        <v>7</v>
      </c>
      <c r="L230">
        <v>7261</v>
      </c>
      <c r="M230">
        <v>51085</v>
      </c>
      <c r="N230">
        <v>139</v>
      </c>
      <c r="O230">
        <v>973</v>
      </c>
      <c r="P230">
        <v>2920105</v>
      </c>
      <c r="Q230">
        <v>1839198</v>
      </c>
      <c r="R230">
        <v>610027</v>
      </c>
      <c r="S230">
        <v>536933</v>
      </c>
      <c r="T230">
        <v>3504</v>
      </c>
      <c r="U230">
        <v>7</v>
      </c>
      <c r="V230" s="24">
        <f t="shared" si="9"/>
        <v>1.2585726128570352E-2</v>
      </c>
      <c r="W230">
        <v>334</v>
      </c>
      <c r="X230">
        <v>233</v>
      </c>
      <c r="Y230" t="s">
        <v>35</v>
      </c>
      <c r="Z230">
        <v>709</v>
      </c>
      <c r="AA230">
        <v>117</v>
      </c>
      <c r="AB230">
        <v>5</v>
      </c>
      <c r="AC230">
        <f t="shared" si="10"/>
        <v>3001.135662898253</v>
      </c>
      <c r="AD230">
        <f>IF(SUBTOTAL(103,tablo1[[#This Row],[MachineID]]), tablo1[[#This Row],[ConditionMonitoringScore]], "")</f>
        <v>709</v>
      </c>
      <c r="AE230">
        <f>IF(SUBTOTAL(103,tablo1[[#This Row],[MachineID]]), tablo1[[#This Row],[TimeToFailure]], "")</f>
        <v>7261</v>
      </c>
      <c r="AH230">
        <f t="shared" si="11"/>
        <v>33.333333333333329</v>
      </c>
      <c r="AI230" t="str">
        <f>IF(OR(tablo1[[#This Row],[visibletimetofailure]]&lt;5000,tablo1[[#This Row],[visibleconditionscore]]&lt;300),"YES","NO")</f>
        <v>NO</v>
      </c>
    </row>
    <row r="231" spans="1:35" x14ac:dyDescent="0.25">
      <c r="A231" t="s">
        <v>282</v>
      </c>
      <c r="B231" t="s">
        <v>38</v>
      </c>
      <c r="C231" t="s">
        <v>58</v>
      </c>
      <c r="D231" s="1">
        <v>40602</v>
      </c>
      <c r="E231">
        <v>13</v>
      </c>
      <c r="F231">
        <v>61659</v>
      </c>
      <c r="G231" s="1">
        <v>45303</v>
      </c>
      <c r="H231" t="s">
        <v>34</v>
      </c>
      <c r="I231">
        <v>56</v>
      </c>
      <c r="J231">
        <v>44</v>
      </c>
      <c r="K231">
        <v>35</v>
      </c>
      <c r="L231">
        <v>2617</v>
      </c>
      <c r="M231">
        <v>18574</v>
      </c>
      <c r="N231">
        <v>274</v>
      </c>
      <c r="O231">
        <v>9595</v>
      </c>
      <c r="P231">
        <v>28786257</v>
      </c>
      <c r="Q231">
        <v>830059</v>
      </c>
      <c r="R231">
        <v>28066</v>
      </c>
      <c r="S231">
        <v>29896976</v>
      </c>
      <c r="T231">
        <v>24948</v>
      </c>
      <c r="U231">
        <v>2</v>
      </c>
      <c r="V231" s="24">
        <f t="shared" si="9"/>
        <v>1.7974225638706761E-2</v>
      </c>
      <c r="W231">
        <v>477</v>
      </c>
      <c r="X231">
        <v>95</v>
      </c>
      <c r="Y231" t="s">
        <v>35</v>
      </c>
      <c r="Z231">
        <v>604</v>
      </c>
      <c r="AA231">
        <v>134</v>
      </c>
      <c r="AB231">
        <v>4</v>
      </c>
      <c r="AC231">
        <f t="shared" si="10"/>
        <v>3000.1310057321521</v>
      </c>
      <c r="AD231">
        <f>IF(SUBTOTAL(103,tablo1[[#This Row],[MachineID]]), tablo1[[#This Row],[ConditionMonitoringScore]], "")</f>
        <v>604</v>
      </c>
      <c r="AE231">
        <f>IF(SUBTOTAL(103,tablo1[[#This Row],[MachineID]]), tablo1[[#This Row],[TimeToFailure]], "")</f>
        <v>2617</v>
      </c>
      <c r="AH231">
        <f t="shared" si="11"/>
        <v>38.834951456310677</v>
      </c>
      <c r="AI231" t="str">
        <f>IF(OR(tablo1[[#This Row],[visibletimetofailure]]&lt;5000,tablo1[[#This Row],[visibleconditionscore]]&lt;300),"YES","NO")</f>
        <v>YES</v>
      </c>
    </row>
    <row r="232" spans="1:35" x14ac:dyDescent="0.25">
      <c r="A232" t="s">
        <v>283</v>
      </c>
      <c r="B232" t="s">
        <v>47</v>
      </c>
      <c r="C232" t="s">
        <v>33</v>
      </c>
      <c r="D232" s="1">
        <v>43157</v>
      </c>
      <c r="E232">
        <v>6</v>
      </c>
      <c r="F232">
        <v>23868</v>
      </c>
      <c r="G232" s="1">
        <v>45333</v>
      </c>
      <c r="H232" t="s">
        <v>52</v>
      </c>
      <c r="I232">
        <v>70</v>
      </c>
      <c r="J232">
        <v>14</v>
      </c>
      <c r="K232">
        <v>6</v>
      </c>
      <c r="L232">
        <v>9137</v>
      </c>
      <c r="M232">
        <v>58750</v>
      </c>
      <c r="N232">
        <v>176</v>
      </c>
      <c r="O232">
        <v>1054</v>
      </c>
      <c r="P232">
        <v>3160675</v>
      </c>
      <c r="Q232">
        <v>103849</v>
      </c>
      <c r="R232">
        <v>662855</v>
      </c>
      <c r="S232">
        <v>486202</v>
      </c>
      <c r="T232">
        <v>3266</v>
      </c>
      <c r="U232">
        <v>5</v>
      </c>
      <c r="V232" s="24">
        <f t="shared" si="9"/>
        <v>8.176953802095108E-3</v>
      </c>
      <c r="W232">
        <v>217</v>
      </c>
      <c r="X232">
        <v>108</v>
      </c>
      <c r="Y232" t="s">
        <v>35</v>
      </c>
      <c r="Z232">
        <v>812</v>
      </c>
      <c r="AA232">
        <v>67</v>
      </c>
      <c r="AB232">
        <v>3</v>
      </c>
      <c r="AC232">
        <f t="shared" si="10"/>
        <v>2998.7428842504742</v>
      </c>
      <c r="AD232">
        <f>IF(SUBTOTAL(103,tablo1[[#This Row],[MachineID]]), tablo1[[#This Row],[ConditionMonitoringScore]], "")</f>
        <v>812</v>
      </c>
      <c r="AE232">
        <f>IF(SUBTOTAL(103,tablo1[[#This Row],[MachineID]]), tablo1[[#This Row],[TimeToFailure]], "")</f>
        <v>9137</v>
      </c>
      <c r="AH232">
        <f t="shared" si="11"/>
        <v>17.15210355987055</v>
      </c>
      <c r="AI232" t="str">
        <f>IF(OR(tablo1[[#This Row],[visibletimetofailure]]&lt;5000,tablo1[[#This Row],[visibleconditionscore]]&lt;300),"YES","NO")</f>
        <v>NO</v>
      </c>
    </row>
    <row r="233" spans="1:35" x14ac:dyDescent="0.25">
      <c r="A233" t="s">
        <v>284</v>
      </c>
      <c r="B233" t="s">
        <v>38</v>
      </c>
      <c r="C233" t="s">
        <v>58</v>
      </c>
      <c r="D233" s="1">
        <v>42427</v>
      </c>
      <c r="E233">
        <v>8</v>
      </c>
      <c r="F233">
        <v>25968</v>
      </c>
      <c r="G233" s="1">
        <v>45269</v>
      </c>
      <c r="H233" t="s">
        <v>52</v>
      </c>
      <c r="I233">
        <v>50</v>
      </c>
      <c r="J233">
        <v>78</v>
      </c>
      <c r="K233">
        <v>7</v>
      </c>
      <c r="L233">
        <v>5812</v>
      </c>
      <c r="M233">
        <v>51150</v>
      </c>
      <c r="N233">
        <v>134</v>
      </c>
      <c r="O233">
        <v>940</v>
      </c>
      <c r="P233">
        <v>2819159</v>
      </c>
      <c r="Q233">
        <v>819237</v>
      </c>
      <c r="R233">
        <v>359104</v>
      </c>
      <c r="S233">
        <v>399750</v>
      </c>
      <c r="T233">
        <v>2725</v>
      </c>
      <c r="U233">
        <v>5</v>
      </c>
      <c r="V233" s="24">
        <f t="shared" si="9"/>
        <v>1.6504634863215014E-2</v>
      </c>
      <c r="W233">
        <v>438</v>
      </c>
      <c r="X233">
        <v>219</v>
      </c>
      <c r="Y233" t="s">
        <v>35</v>
      </c>
      <c r="Z233">
        <v>600</v>
      </c>
      <c r="AA233">
        <v>142</v>
      </c>
      <c r="AB233">
        <v>4</v>
      </c>
      <c r="AC233">
        <f t="shared" si="10"/>
        <v>2999.1053191489364</v>
      </c>
      <c r="AD233">
        <f>IF(SUBTOTAL(103,tablo1[[#This Row],[MachineID]]), tablo1[[#This Row],[ConditionMonitoringScore]], "")</f>
        <v>600</v>
      </c>
      <c r="AE233">
        <f>IF(SUBTOTAL(103,tablo1[[#This Row],[MachineID]]), tablo1[[#This Row],[TimeToFailure]], "")</f>
        <v>5812</v>
      </c>
      <c r="AH233">
        <f t="shared" si="11"/>
        <v>41.42394822006473</v>
      </c>
      <c r="AI233" t="str">
        <f>IF(OR(tablo1[[#This Row],[visibletimetofailure]]&lt;5000,tablo1[[#This Row],[visibleconditionscore]]&lt;300),"YES","NO")</f>
        <v>NO</v>
      </c>
    </row>
    <row r="234" spans="1:35" x14ac:dyDescent="0.25">
      <c r="A234" t="s">
        <v>285</v>
      </c>
      <c r="B234" t="s">
        <v>32</v>
      </c>
      <c r="C234" t="s">
        <v>33</v>
      </c>
      <c r="D234" s="1">
        <v>40602</v>
      </c>
      <c r="E234">
        <v>13</v>
      </c>
      <c r="F234">
        <v>47294</v>
      </c>
      <c r="G234" s="1">
        <v>45231</v>
      </c>
      <c r="H234" t="s">
        <v>48</v>
      </c>
      <c r="I234">
        <v>64</v>
      </c>
      <c r="J234">
        <v>116</v>
      </c>
      <c r="K234">
        <v>12</v>
      </c>
      <c r="L234">
        <v>2096</v>
      </c>
      <c r="M234">
        <v>43608</v>
      </c>
      <c r="N234">
        <v>106</v>
      </c>
      <c r="O234">
        <v>1268</v>
      </c>
      <c r="P234">
        <v>380271</v>
      </c>
      <c r="Q234">
        <v>2054167</v>
      </c>
      <c r="R234">
        <v>1109942</v>
      </c>
      <c r="S234">
        <v>6966818</v>
      </c>
      <c r="T234">
        <v>4436</v>
      </c>
      <c r="U234">
        <v>10</v>
      </c>
      <c r="V234" s="24">
        <f t="shared" si="9"/>
        <v>2.6641043032632452E-2</v>
      </c>
      <c r="W234">
        <v>707</v>
      </c>
      <c r="X234">
        <v>707</v>
      </c>
      <c r="Y234" t="s">
        <v>35</v>
      </c>
      <c r="Z234">
        <v>340</v>
      </c>
      <c r="AA234">
        <v>227</v>
      </c>
      <c r="AB234">
        <v>2</v>
      </c>
      <c r="AC234">
        <f t="shared" si="10"/>
        <v>299.89826498422713</v>
      </c>
      <c r="AD234">
        <f>IF(SUBTOTAL(103,tablo1[[#This Row],[MachineID]]), tablo1[[#This Row],[ConditionMonitoringScore]], "")</f>
        <v>340</v>
      </c>
      <c r="AE234">
        <f>IF(SUBTOTAL(103,tablo1[[#This Row],[MachineID]]), tablo1[[#This Row],[TimeToFailure]], "")</f>
        <v>2096</v>
      </c>
      <c r="AH234">
        <f t="shared" si="11"/>
        <v>68.932038834951456</v>
      </c>
      <c r="AI234" t="str">
        <f>IF(OR(tablo1[[#This Row],[visibletimetofailure]]&lt;5000,tablo1[[#This Row],[visibleconditionscore]]&lt;300),"YES","NO")</f>
        <v>YES</v>
      </c>
    </row>
    <row r="235" spans="1:35" x14ac:dyDescent="0.25">
      <c r="A235" t="s">
        <v>286</v>
      </c>
      <c r="B235" t="s">
        <v>54</v>
      </c>
      <c r="C235" t="s">
        <v>33</v>
      </c>
      <c r="D235" s="1">
        <v>42792</v>
      </c>
      <c r="E235">
        <v>7</v>
      </c>
      <c r="F235">
        <v>29764</v>
      </c>
      <c r="G235" s="1">
        <v>45286</v>
      </c>
      <c r="H235" t="s">
        <v>52</v>
      </c>
      <c r="I235">
        <v>69</v>
      </c>
      <c r="J235">
        <v>61</v>
      </c>
      <c r="K235">
        <v>6</v>
      </c>
      <c r="L235">
        <v>6302</v>
      </c>
      <c r="M235">
        <v>55815</v>
      </c>
      <c r="N235">
        <v>168</v>
      </c>
      <c r="O235">
        <v>1007</v>
      </c>
      <c r="P235">
        <v>3021172</v>
      </c>
      <c r="Q235">
        <v>1642353</v>
      </c>
      <c r="R235">
        <v>929287</v>
      </c>
      <c r="S235">
        <v>5592812</v>
      </c>
      <c r="T235">
        <v>2215</v>
      </c>
      <c r="U235">
        <v>7</v>
      </c>
      <c r="V235" s="24">
        <f t="shared" si="9"/>
        <v>1.4733589569673676E-2</v>
      </c>
      <c r="W235">
        <v>391</v>
      </c>
      <c r="X235">
        <v>274</v>
      </c>
      <c r="Y235" t="s">
        <v>35</v>
      </c>
      <c r="Z235">
        <v>624</v>
      </c>
      <c r="AA235">
        <v>137</v>
      </c>
      <c r="AB235">
        <v>5</v>
      </c>
      <c r="AC235">
        <f t="shared" si="10"/>
        <v>3000.1708043694143</v>
      </c>
      <c r="AD235">
        <f>IF(SUBTOTAL(103,tablo1[[#This Row],[MachineID]]), tablo1[[#This Row],[ConditionMonitoringScore]], "")</f>
        <v>624</v>
      </c>
      <c r="AE235">
        <f>IF(SUBTOTAL(103,tablo1[[#This Row],[MachineID]]), tablo1[[#This Row],[TimeToFailure]], "")</f>
        <v>6302</v>
      </c>
      <c r="AH235">
        <f t="shared" si="11"/>
        <v>39.805825242718448</v>
      </c>
      <c r="AI235" t="str">
        <f>IF(OR(tablo1[[#This Row],[visibletimetofailure]]&lt;5000,tablo1[[#This Row],[visibleconditionscore]]&lt;300),"YES","NO")</f>
        <v>NO</v>
      </c>
    </row>
    <row r="236" spans="1:35" x14ac:dyDescent="0.25">
      <c r="A236" t="s">
        <v>287</v>
      </c>
      <c r="B236" t="s">
        <v>54</v>
      </c>
      <c r="C236" t="s">
        <v>33</v>
      </c>
      <c r="D236" s="1">
        <v>39507</v>
      </c>
      <c r="E236">
        <v>16</v>
      </c>
      <c r="F236">
        <v>73440</v>
      </c>
      <c r="G236" s="1">
        <v>45231</v>
      </c>
      <c r="H236" t="s">
        <v>52</v>
      </c>
      <c r="I236">
        <v>63</v>
      </c>
      <c r="J236">
        <v>116</v>
      </c>
      <c r="K236">
        <v>20</v>
      </c>
      <c r="L236">
        <v>2531</v>
      </c>
      <c r="M236">
        <v>40774</v>
      </c>
      <c r="N236">
        <v>108</v>
      </c>
      <c r="O236">
        <v>2154</v>
      </c>
      <c r="P236">
        <v>6460832</v>
      </c>
      <c r="Q236">
        <v>198044</v>
      </c>
      <c r="R236">
        <v>66068</v>
      </c>
      <c r="S236">
        <v>6724944</v>
      </c>
      <c r="T236">
        <v>9475</v>
      </c>
      <c r="U236">
        <v>1</v>
      </c>
      <c r="V236" s="24">
        <f t="shared" si="9"/>
        <v>2.950486095410355E-2</v>
      </c>
      <c r="W236">
        <v>783</v>
      </c>
      <c r="X236">
        <v>78</v>
      </c>
      <c r="Y236" t="s">
        <v>35</v>
      </c>
      <c r="Z236">
        <v>289</v>
      </c>
      <c r="AA236">
        <v>229</v>
      </c>
      <c r="AB236">
        <v>1</v>
      </c>
      <c r="AC236">
        <f t="shared" si="10"/>
        <v>2999.4577530176416</v>
      </c>
      <c r="AD236">
        <f>IF(SUBTOTAL(103,tablo1[[#This Row],[MachineID]]), tablo1[[#This Row],[ConditionMonitoringScore]], "")</f>
        <v>289</v>
      </c>
      <c r="AE236">
        <f>IF(SUBTOTAL(103,tablo1[[#This Row],[MachineID]]), tablo1[[#This Row],[TimeToFailure]], "")</f>
        <v>2531</v>
      </c>
      <c r="AH236">
        <f t="shared" si="11"/>
        <v>69.579288025889966</v>
      </c>
      <c r="AI236" t="str">
        <f>IF(OR(tablo1[[#This Row],[visibletimetofailure]]&lt;5000,tablo1[[#This Row],[visibleconditionscore]]&lt;300),"YES","NO")</f>
        <v>YES</v>
      </c>
    </row>
    <row r="237" spans="1:35" x14ac:dyDescent="0.25">
      <c r="A237" t="s">
        <v>288</v>
      </c>
      <c r="B237" t="s">
        <v>54</v>
      </c>
      <c r="C237" t="s">
        <v>58</v>
      </c>
      <c r="D237" s="1">
        <v>39507</v>
      </c>
      <c r="E237">
        <v>16</v>
      </c>
      <c r="F237">
        <v>68608</v>
      </c>
      <c r="G237" s="1">
        <v>45250</v>
      </c>
      <c r="H237" t="s">
        <v>48</v>
      </c>
      <c r="I237">
        <v>56</v>
      </c>
      <c r="J237">
        <v>97</v>
      </c>
      <c r="K237">
        <v>30</v>
      </c>
      <c r="L237">
        <v>1391</v>
      </c>
      <c r="M237">
        <v>24362</v>
      </c>
      <c r="N237">
        <v>184</v>
      </c>
      <c r="O237">
        <v>5506</v>
      </c>
      <c r="P237">
        <v>1651908</v>
      </c>
      <c r="Q237">
        <v>2570765</v>
      </c>
      <c r="R237">
        <v>500389</v>
      </c>
      <c r="S237">
        <v>19590234</v>
      </c>
      <c r="T237">
        <v>14316</v>
      </c>
      <c r="U237">
        <v>8</v>
      </c>
      <c r="V237" s="24">
        <f t="shared" si="9"/>
        <v>2.6942497550682041E-2</v>
      </c>
      <c r="W237">
        <v>715</v>
      </c>
      <c r="X237">
        <v>572</v>
      </c>
      <c r="Y237" t="s">
        <v>35</v>
      </c>
      <c r="Z237">
        <v>370</v>
      </c>
      <c r="AA237">
        <v>204</v>
      </c>
      <c r="AB237">
        <v>2</v>
      </c>
      <c r="AC237">
        <f t="shared" si="10"/>
        <v>300.01961496549217</v>
      </c>
      <c r="AD237">
        <f>IF(SUBTOTAL(103,tablo1[[#This Row],[MachineID]]), tablo1[[#This Row],[ConditionMonitoringScore]], "")</f>
        <v>370</v>
      </c>
      <c r="AE237">
        <f>IF(SUBTOTAL(103,tablo1[[#This Row],[MachineID]]), tablo1[[#This Row],[TimeToFailure]], "")</f>
        <v>1391</v>
      </c>
      <c r="AH237">
        <f t="shared" si="11"/>
        <v>61.488673139158578</v>
      </c>
      <c r="AI237" t="str">
        <f>IF(OR(tablo1[[#This Row],[visibletimetofailure]]&lt;5000,tablo1[[#This Row],[visibleconditionscore]]&lt;300),"YES","NO")</f>
        <v>YES</v>
      </c>
    </row>
    <row r="238" spans="1:35" x14ac:dyDescent="0.25">
      <c r="A238" t="s">
        <v>289</v>
      </c>
      <c r="B238" t="s">
        <v>47</v>
      </c>
      <c r="C238" t="s">
        <v>39</v>
      </c>
      <c r="D238" s="1">
        <v>42427</v>
      </c>
      <c r="E238">
        <v>8</v>
      </c>
      <c r="F238">
        <v>35440</v>
      </c>
      <c r="G238" s="1">
        <v>45297</v>
      </c>
      <c r="H238" t="s">
        <v>34</v>
      </c>
      <c r="I238">
        <v>36</v>
      </c>
      <c r="J238">
        <v>50</v>
      </c>
      <c r="K238">
        <v>7</v>
      </c>
      <c r="L238">
        <v>8780</v>
      </c>
      <c r="M238">
        <v>65940</v>
      </c>
      <c r="N238">
        <v>124</v>
      </c>
      <c r="O238">
        <v>870</v>
      </c>
      <c r="P238">
        <v>4352376</v>
      </c>
      <c r="Q238">
        <v>647571</v>
      </c>
      <c r="R238">
        <v>568547</v>
      </c>
      <c r="S238">
        <v>5568495</v>
      </c>
      <c r="T238">
        <v>2263</v>
      </c>
      <c r="U238">
        <v>5</v>
      </c>
      <c r="V238" s="24">
        <f t="shared" si="9"/>
        <v>1.2359635240033161E-2</v>
      </c>
      <c r="W238">
        <v>328</v>
      </c>
      <c r="X238">
        <v>164</v>
      </c>
      <c r="Y238" t="s">
        <v>62</v>
      </c>
      <c r="Z238">
        <v>737</v>
      </c>
      <c r="AA238">
        <v>91</v>
      </c>
      <c r="AB238">
        <v>3</v>
      </c>
      <c r="AC238">
        <f t="shared" si="10"/>
        <v>5002.7310344827583</v>
      </c>
      <c r="AD238">
        <f>IF(SUBTOTAL(103,tablo1[[#This Row],[MachineID]]), tablo1[[#This Row],[ConditionMonitoringScore]], "")</f>
        <v>737</v>
      </c>
      <c r="AE238">
        <f>IF(SUBTOTAL(103,tablo1[[#This Row],[MachineID]]), tablo1[[#This Row],[TimeToFailure]], "")</f>
        <v>8780</v>
      </c>
      <c r="AH238">
        <f t="shared" si="11"/>
        <v>24.919093851132686</v>
      </c>
      <c r="AI238" t="str">
        <f>IF(OR(tablo1[[#This Row],[visibletimetofailure]]&lt;5000,tablo1[[#This Row],[visibleconditionscore]]&lt;300),"YES","NO")</f>
        <v>NO</v>
      </c>
    </row>
    <row r="239" spans="1:35" x14ac:dyDescent="0.25">
      <c r="A239" t="s">
        <v>290</v>
      </c>
      <c r="B239" t="s">
        <v>54</v>
      </c>
      <c r="C239" t="s">
        <v>39</v>
      </c>
      <c r="D239" s="1">
        <v>43157</v>
      </c>
      <c r="E239">
        <v>6</v>
      </c>
      <c r="F239">
        <v>24306</v>
      </c>
      <c r="G239" s="1">
        <v>45310</v>
      </c>
      <c r="H239" t="s">
        <v>52</v>
      </c>
      <c r="I239">
        <v>37</v>
      </c>
      <c r="J239">
        <v>37</v>
      </c>
      <c r="K239">
        <v>4</v>
      </c>
      <c r="L239">
        <v>13041</v>
      </c>
      <c r="M239">
        <v>67217</v>
      </c>
      <c r="N239">
        <v>112</v>
      </c>
      <c r="O239">
        <v>448</v>
      </c>
      <c r="P239">
        <v>2239111</v>
      </c>
      <c r="Q239">
        <v>1921213</v>
      </c>
      <c r="R239">
        <v>1206246</v>
      </c>
      <c r="S239">
        <v>536657</v>
      </c>
      <c r="T239">
        <v>1253</v>
      </c>
      <c r="U239">
        <v>10</v>
      </c>
      <c r="V239" s="24">
        <f t="shared" si="9"/>
        <v>1.0362499057954631E-2</v>
      </c>
      <c r="W239">
        <v>275</v>
      </c>
      <c r="X239">
        <v>275</v>
      </c>
      <c r="Y239" t="s">
        <v>62</v>
      </c>
      <c r="Z239">
        <v>753</v>
      </c>
      <c r="AA239">
        <v>79</v>
      </c>
      <c r="AB239">
        <v>5</v>
      </c>
      <c r="AC239">
        <f t="shared" si="10"/>
        <v>4998.015625</v>
      </c>
      <c r="AD239">
        <f>IF(SUBTOTAL(103,tablo1[[#This Row],[MachineID]]), tablo1[[#This Row],[ConditionMonitoringScore]], "")</f>
        <v>753</v>
      </c>
      <c r="AE239">
        <f>IF(SUBTOTAL(103,tablo1[[#This Row],[MachineID]]), tablo1[[#This Row],[TimeToFailure]], "")</f>
        <v>13041</v>
      </c>
      <c r="AH239">
        <f t="shared" si="11"/>
        <v>21.035598705501616</v>
      </c>
      <c r="AI239" t="str">
        <f>IF(OR(tablo1[[#This Row],[visibletimetofailure]]&lt;5000,tablo1[[#This Row],[visibleconditionscore]]&lt;300),"YES","NO")</f>
        <v>NO</v>
      </c>
    </row>
    <row r="240" spans="1:35" x14ac:dyDescent="0.25">
      <c r="A240" t="s">
        <v>291</v>
      </c>
      <c r="B240" t="s">
        <v>42</v>
      </c>
      <c r="C240" t="s">
        <v>39</v>
      </c>
      <c r="D240" s="1">
        <v>44252</v>
      </c>
      <c r="E240">
        <v>3</v>
      </c>
      <c r="F240">
        <v>14319</v>
      </c>
      <c r="G240" s="1">
        <v>45218</v>
      </c>
      <c r="H240" t="s">
        <v>34</v>
      </c>
      <c r="I240">
        <v>117</v>
      </c>
      <c r="J240">
        <v>129</v>
      </c>
      <c r="K240">
        <v>3</v>
      </c>
      <c r="L240">
        <v>10246</v>
      </c>
      <c r="M240">
        <v>62411</v>
      </c>
      <c r="N240">
        <v>49</v>
      </c>
      <c r="O240">
        <v>146</v>
      </c>
      <c r="P240">
        <v>145794</v>
      </c>
      <c r="Q240">
        <v>586714</v>
      </c>
      <c r="R240">
        <v>853901</v>
      </c>
      <c r="S240">
        <v>1586408</v>
      </c>
      <c r="T240">
        <v>626</v>
      </c>
      <c r="U240">
        <v>9</v>
      </c>
      <c r="V240" s="24">
        <f t="shared" si="9"/>
        <v>1.3301680608938127E-2</v>
      </c>
      <c r="W240">
        <v>353</v>
      </c>
      <c r="X240">
        <v>318</v>
      </c>
      <c r="Y240" t="s">
        <v>49</v>
      </c>
      <c r="Z240">
        <v>702</v>
      </c>
      <c r="AA240">
        <v>101</v>
      </c>
      <c r="AB240">
        <v>4</v>
      </c>
      <c r="AC240">
        <f t="shared" si="10"/>
        <v>998.58904109589037</v>
      </c>
      <c r="AD240">
        <f>IF(SUBTOTAL(103,tablo1[[#This Row],[MachineID]]), tablo1[[#This Row],[ConditionMonitoringScore]], "")</f>
        <v>702</v>
      </c>
      <c r="AE240">
        <f>IF(SUBTOTAL(103,tablo1[[#This Row],[MachineID]]), tablo1[[#This Row],[TimeToFailure]], "")</f>
        <v>10246</v>
      </c>
      <c r="AH240">
        <f t="shared" si="11"/>
        <v>28.155339805825243</v>
      </c>
      <c r="AI240" t="str">
        <f>IF(OR(tablo1[[#This Row],[visibletimetofailure]]&lt;5000,tablo1[[#This Row],[visibleconditionscore]]&lt;300),"YES","NO")</f>
        <v>NO</v>
      </c>
    </row>
    <row r="241" spans="1:35" x14ac:dyDescent="0.25">
      <c r="A241" t="s">
        <v>292</v>
      </c>
      <c r="B241" t="s">
        <v>54</v>
      </c>
      <c r="C241" t="s">
        <v>58</v>
      </c>
      <c r="D241" s="1">
        <v>41697</v>
      </c>
      <c r="E241">
        <v>10</v>
      </c>
      <c r="F241">
        <v>40960</v>
      </c>
      <c r="G241" s="1">
        <v>45337</v>
      </c>
      <c r="H241" t="s">
        <v>52</v>
      </c>
      <c r="I241">
        <v>84</v>
      </c>
      <c r="J241">
        <v>10</v>
      </c>
      <c r="K241">
        <v>6</v>
      </c>
      <c r="L241">
        <v>11195</v>
      </c>
      <c r="M241">
        <v>58810</v>
      </c>
      <c r="N241">
        <v>237</v>
      </c>
      <c r="O241">
        <v>1419</v>
      </c>
      <c r="P241">
        <v>4257911</v>
      </c>
      <c r="Q241">
        <v>393507</v>
      </c>
      <c r="R241">
        <v>9112</v>
      </c>
      <c r="S241">
        <v>4742538</v>
      </c>
      <c r="T241">
        <v>6103</v>
      </c>
      <c r="U241">
        <v>1</v>
      </c>
      <c r="V241" s="24">
        <f t="shared" si="9"/>
        <v>1.3791544200768708E-2</v>
      </c>
      <c r="W241">
        <v>366</v>
      </c>
      <c r="X241">
        <v>37</v>
      </c>
      <c r="Y241" t="s">
        <v>35</v>
      </c>
      <c r="Z241">
        <v>657</v>
      </c>
      <c r="AA241">
        <v>113</v>
      </c>
      <c r="AB241">
        <v>3</v>
      </c>
      <c r="AC241">
        <f t="shared" si="10"/>
        <v>3000.6420014094433</v>
      </c>
      <c r="AD241">
        <f>IF(SUBTOTAL(103,tablo1[[#This Row],[MachineID]]), tablo1[[#This Row],[ConditionMonitoringScore]], "")</f>
        <v>657</v>
      </c>
      <c r="AE241">
        <f>IF(SUBTOTAL(103,tablo1[[#This Row],[MachineID]]), tablo1[[#This Row],[TimeToFailure]], "")</f>
        <v>11195</v>
      </c>
      <c r="AH241">
        <f t="shared" si="11"/>
        <v>32.038834951456316</v>
      </c>
      <c r="AI241" t="str">
        <f>IF(OR(tablo1[[#This Row],[visibletimetofailure]]&lt;5000,tablo1[[#This Row],[visibleconditionscore]]&lt;300),"YES","NO")</f>
        <v>NO</v>
      </c>
    </row>
    <row r="242" spans="1:35" x14ac:dyDescent="0.25">
      <c r="A242" t="s">
        <v>293</v>
      </c>
      <c r="B242" t="s">
        <v>42</v>
      </c>
      <c r="C242" t="s">
        <v>39</v>
      </c>
      <c r="D242" s="1">
        <v>40967</v>
      </c>
      <c r="E242">
        <v>12</v>
      </c>
      <c r="F242">
        <v>53928</v>
      </c>
      <c r="G242" s="1">
        <v>45164</v>
      </c>
      <c r="H242" t="s">
        <v>48</v>
      </c>
      <c r="I242">
        <v>137</v>
      </c>
      <c r="J242">
        <v>183</v>
      </c>
      <c r="K242">
        <v>12</v>
      </c>
      <c r="L242">
        <v>4344</v>
      </c>
      <c r="M242">
        <v>46215</v>
      </c>
      <c r="N242">
        <v>175</v>
      </c>
      <c r="O242">
        <v>2095</v>
      </c>
      <c r="P242">
        <v>2095088</v>
      </c>
      <c r="Q242">
        <v>302902</v>
      </c>
      <c r="R242">
        <v>103145</v>
      </c>
      <c r="S242">
        <v>2501135</v>
      </c>
      <c r="T242">
        <v>9846</v>
      </c>
      <c r="U242">
        <v>1</v>
      </c>
      <c r="V242" s="24">
        <f t="shared" si="9"/>
        <v>2.8185997437636598E-2</v>
      </c>
      <c r="W242">
        <v>748</v>
      </c>
      <c r="X242">
        <v>75</v>
      </c>
      <c r="Y242" t="s">
        <v>49</v>
      </c>
      <c r="Z242">
        <v>358</v>
      </c>
      <c r="AA242">
        <v>201</v>
      </c>
      <c r="AB242">
        <v>4</v>
      </c>
      <c r="AC242">
        <f t="shared" si="10"/>
        <v>1000.0420047732697</v>
      </c>
      <c r="AD242">
        <f>IF(SUBTOTAL(103,tablo1[[#This Row],[MachineID]]), tablo1[[#This Row],[ConditionMonitoringScore]], "")</f>
        <v>358</v>
      </c>
      <c r="AE242">
        <f>IF(SUBTOTAL(103,tablo1[[#This Row],[MachineID]]), tablo1[[#This Row],[TimeToFailure]], "")</f>
        <v>4344</v>
      </c>
      <c r="AH242">
        <f t="shared" si="11"/>
        <v>60.517799352750814</v>
      </c>
      <c r="AI242" t="str">
        <f>IF(OR(tablo1[[#This Row],[visibletimetofailure]]&lt;5000,tablo1[[#This Row],[visibleconditionscore]]&lt;300),"YES","NO")</f>
        <v>YES</v>
      </c>
    </row>
    <row r="243" spans="1:35" x14ac:dyDescent="0.25">
      <c r="A243" t="s">
        <v>294</v>
      </c>
      <c r="B243" t="s">
        <v>38</v>
      </c>
      <c r="C243" t="s">
        <v>45</v>
      </c>
      <c r="D243" s="1">
        <v>40237</v>
      </c>
      <c r="E243">
        <v>14</v>
      </c>
      <c r="F243">
        <v>55258</v>
      </c>
      <c r="G243" s="1">
        <v>45326</v>
      </c>
      <c r="H243" t="s">
        <v>48</v>
      </c>
      <c r="I243">
        <v>69</v>
      </c>
      <c r="J243">
        <v>21</v>
      </c>
      <c r="K243">
        <v>17</v>
      </c>
      <c r="L243">
        <v>2217</v>
      </c>
      <c r="M243">
        <v>32157</v>
      </c>
      <c r="N243">
        <v>289</v>
      </c>
      <c r="O243">
        <v>4905</v>
      </c>
      <c r="P243">
        <v>14715074</v>
      </c>
      <c r="Q243">
        <v>223351</v>
      </c>
      <c r="R243">
        <v>961114</v>
      </c>
      <c r="S243">
        <v>17909697</v>
      </c>
      <c r="T243">
        <v>24034</v>
      </c>
      <c r="U243">
        <v>7</v>
      </c>
      <c r="V243" s="24">
        <f t="shared" si="9"/>
        <v>1.96322254879795E-2</v>
      </c>
      <c r="W243">
        <v>521</v>
      </c>
      <c r="X243">
        <v>365</v>
      </c>
      <c r="Y243" t="s">
        <v>35</v>
      </c>
      <c r="Z243">
        <v>516</v>
      </c>
      <c r="AA243">
        <v>165</v>
      </c>
      <c r="AB243">
        <v>4</v>
      </c>
      <c r="AC243">
        <f t="shared" si="10"/>
        <v>3000.0150866462791</v>
      </c>
      <c r="AD243">
        <f>IF(SUBTOTAL(103,tablo1[[#This Row],[MachineID]]), tablo1[[#This Row],[ConditionMonitoringScore]], "")</f>
        <v>516</v>
      </c>
      <c r="AE243">
        <f>IF(SUBTOTAL(103,tablo1[[#This Row],[MachineID]]), tablo1[[#This Row],[TimeToFailure]], "")</f>
        <v>2217</v>
      </c>
      <c r="AH243">
        <f t="shared" si="11"/>
        <v>48.867313915857608</v>
      </c>
      <c r="AI243" t="str">
        <f>IF(OR(tablo1[[#This Row],[visibletimetofailure]]&lt;5000,tablo1[[#This Row],[visibleconditionscore]]&lt;300),"YES","NO")</f>
        <v>YES</v>
      </c>
    </row>
    <row r="244" spans="1:35" x14ac:dyDescent="0.25">
      <c r="A244" t="s">
        <v>295</v>
      </c>
      <c r="B244" t="s">
        <v>54</v>
      </c>
      <c r="C244" t="s">
        <v>39</v>
      </c>
      <c r="D244" s="1">
        <v>38777</v>
      </c>
      <c r="E244">
        <v>18</v>
      </c>
      <c r="F244">
        <v>56466</v>
      </c>
      <c r="G244" s="1">
        <v>45272</v>
      </c>
      <c r="H244" t="s">
        <v>48</v>
      </c>
      <c r="I244">
        <v>52</v>
      </c>
      <c r="J244">
        <v>75</v>
      </c>
      <c r="K244">
        <v>104</v>
      </c>
      <c r="L244">
        <v>136</v>
      </c>
      <c r="M244">
        <v>5498</v>
      </c>
      <c r="N244">
        <v>136</v>
      </c>
      <c r="O244">
        <v>14156</v>
      </c>
      <c r="P244">
        <v>42468192</v>
      </c>
      <c r="Q244">
        <v>1548209</v>
      </c>
      <c r="R244">
        <v>77010</v>
      </c>
      <c r="S244">
        <v>44786501</v>
      </c>
      <c r="T244">
        <v>69364</v>
      </c>
      <c r="U244">
        <v>6</v>
      </c>
      <c r="V244" s="24">
        <f t="shared" si="9"/>
        <v>2.8864270103248171E-2</v>
      </c>
      <c r="W244">
        <v>766</v>
      </c>
      <c r="X244">
        <v>460</v>
      </c>
      <c r="Y244" t="s">
        <v>35</v>
      </c>
      <c r="Z244">
        <v>298</v>
      </c>
      <c r="AA244">
        <v>221</v>
      </c>
      <c r="AB244">
        <v>5</v>
      </c>
      <c r="AC244">
        <f t="shared" si="10"/>
        <v>3000.0135631534331</v>
      </c>
      <c r="AD244">
        <f>IF(SUBTOTAL(103,tablo1[[#This Row],[MachineID]]), tablo1[[#This Row],[ConditionMonitoringScore]], "")</f>
        <v>298</v>
      </c>
      <c r="AE244">
        <f>IF(SUBTOTAL(103,tablo1[[#This Row],[MachineID]]), tablo1[[#This Row],[TimeToFailure]], "")</f>
        <v>136</v>
      </c>
      <c r="AH244">
        <f t="shared" si="11"/>
        <v>66.990291262135926</v>
      </c>
      <c r="AI244" t="str">
        <f>IF(OR(tablo1[[#This Row],[visibletimetofailure]]&lt;5000,tablo1[[#This Row],[visibleconditionscore]]&lt;300),"YES","NO")</f>
        <v>YES</v>
      </c>
    </row>
    <row r="245" spans="1:35" x14ac:dyDescent="0.25">
      <c r="A245" t="s">
        <v>296</v>
      </c>
      <c r="B245" t="s">
        <v>32</v>
      </c>
      <c r="C245" t="s">
        <v>45</v>
      </c>
      <c r="D245" s="1">
        <v>41332</v>
      </c>
      <c r="E245">
        <v>11</v>
      </c>
      <c r="F245">
        <v>34177</v>
      </c>
      <c r="G245" s="1">
        <v>45142</v>
      </c>
      <c r="H245" t="s">
        <v>52</v>
      </c>
      <c r="I245">
        <v>179</v>
      </c>
      <c r="J245">
        <v>205</v>
      </c>
      <c r="K245">
        <v>22</v>
      </c>
      <c r="L245">
        <v>705</v>
      </c>
      <c r="M245">
        <v>16221</v>
      </c>
      <c r="N245">
        <v>132</v>
      </c>
      <c r="O245">
        <v>2907</v>
      </c>
      <c r="P245">
        <v>2906807</v>
      </c>
      <c r="Q245">
        <v>1511948</v>
      </c>
      <c r="R245">
        <v>615701</v>
      </c>
      <c r="S245">
        <v>5034456</v>
      </c>
      <c r="T245">
        <v>9883</v>
      </c>
      <c r="U245">
        <v>10</v>
      </c>
      <c r="V245" s="24">
        <f t="shared" si="9"/>
        <v>3.0484588137764716E-2</v>
      </c>
      <c r="W245">
        <v>809</v>
      </c>
      <c r="X245">
        <v>809</v>
      </c>
      <c r="Y245" t="s">
        <v>49</v>
      </c>
      <c r="Z245">
        <v>268</v>
      </c>
      <c r="AA245">
        <v>230</v>
      </c>
      <c r="AB245">
        <v>5</v>
      </c>
      <c r="AC245">
        <f t="shared" si="10"/>
        <v>999.93360853113177</v>
      </c>
      <c r="AD245">
        <f>IF(SUBTOTAL(103,tablo1[[#This Row],[MachineID]]), tablo1[[#This Row],[ConditionMonitoringScore]], "")</f>
        <v>268</v>
      </c>
      <c r="AE245">
        <f>IF(SUBTOTAL(103,tablo1[[#This Row],[MachineID]]), tablo1[[#This Row],[TimeToFailure]], "")</f>
        <v>705</v>
      </c>
      <c r="AH245">
        <f t="shared" si="11"/>
        <v>69.902912621359221</v>
      </c>
      <c r="AI245" t="str">
        <f>IF(OR(tablo1[[#This Row],[visibletimetofailure]]&lt;5000,tablo1[[#This Row],[visibleconditionscore]]&lt;300),"YES","NO")</f>
        <v>YES</v>
      </c>
    </row>
    <row r="246" spans="1:35" x14ac:dyDescent="0.25">
      <c r="A246" t="s">
        <v>297</v>
      </c>
      <c r="B246" t="s">
        <v>32</v>
      </c>
      <c r="C246" t="s">
        <v>33</v>
      </c>
      <c r="D246" s="1">
        <v>42427</v>
      </c>
      <c r="E246">
        <v>8</v>
      </c>
      <c r="F246">
        <v>37088</v>
      </c>
      <c r="G246" s="1">
        <v>45284</v>
      </c>
      <c r="H246" t="s">
        <v>34</v>
      </c>
      <c r="I246">
        <v>45</v>
      </c>
      <c r="J246">
        <v>63</v>
      </c>
      <c r="K246">
        <v>11</v>
      </c>
      <c r="L246">
        <v>4138</v>
      </c>
      <c r="M246">
        <v>34619</v>
      </c>
      <c r="N246">
        <v>257</v>
      </c>
      <c r="O246">
        <v>2828</v>
      </c>
      <c r="P246">
        <v>8484119</v>
      </c>
      <c r="Q246">
        <v>248674</v>
      </c>
      <c r="R246">
        <v>467751</v>
      </c>
      <c r="S246">
        <v>1143861</v>
      </c>
      <c r="T246">
        <v>7352</v>
      </c>
      <c r="U246">
        <v>8</v>
      </c>
      <c r="V246" s="24">
        <f t="shared" si="9"/>
        <v>1.3942271459793504E-2</v>
      </c>
      <c r="W246">
        <v>370</v>
      </c>
      <c r="X246">
        <v>296</v>
      </c>
      <c r="Y246" t="s">
        <v>35</v>
      </c>
      <c r="Z246">
        <v>688</v>
      </c>
      <c r="AA246">
        <v>107</v>
      </c>
      <c r="AB246">
        <v>1</v>
      </c>
      <c r="AC246">
        <f t="shared" si="10"/>
        <v>3000.0420792079208</v>
      </c>
      <c r="AD246">
        <f>IF(SUBTOTAL(103,tablo1[[#This Row],[MachineID]]), tablo1[[#This Row],[ConditionMonitoringScore]], "")</f>
        <v>688</v>
      </c>
      <c r="AE246">
        <f>IF(SUBTOTAL(103,tablo1[[#This Row],[MachineID]]), tablo1[[#This Row],[TimeToFailure]], "")</f>
        <v>4138</v>
      </c>
      <c r="AH246">
        <f t="shared" si="11"/>
        <v>30.097087378640776</v>
      </c>
      <c r="AI246" t="str">
        <f>IF(OR(tablo1[[#This Row],[visibletimetofailure]]&lt;5000,tablo1[[#This Row],[visibleconditionscore]]&lt;300),"YES","NO")</f>
        <v>YES</v>
      </c>
    </row>
    <row r="247" spans="1:35" x14ac:dyDescent="0.25">
      <c r="A247" t="s">
        <v>298</v>
      </c>
      <c r="B247" t="s">
        <v>38</v>
      </c>
      <c r="C247" t="s">
        <v>58</v>
      </c>
      <c r="D247" s="1">
        <v>44252</v>
      </c>
      <c r="E247">
        <v>3</v>
      </c>
      <c r="F247">
        <v>10095</v>
      </c>
      <c r="G247" s="1">
        <v>45158</v>
      </c>
      <c r="H247" t="s">
        <v>52</v>
      </c>
      <c r="I247">
        <v>161</v>
      </c>
      <c r="J247">
        <v>189</v>
      </c>
      <c r="K247">
        <v>3</v>
      </c>
      <c r="L247">
        <v>368</v>
      </c>
      <c r="M247">
        <v>71511</v>
      </c>
      <c r="N247">
        <v>136</v>
      </c>
      <c r="O247">
        <v>408</v>
      </c>
      <c r="P247">
        <v>408022</v>
      </c>
      <c r="Q247">
        <v>1141917</v>
      </c>
      <c r="R247">
        <v>288284</v>
      </c>
      <c r="S247">
        <v>1838223</v>
      </c>
      <c r="T247">
        <v>1305</v>
      </c>
      <c r="U247">
        <v>5</v>
      </c>
      <c r="V247" s="24">
        <f t="shared" si="9"/>
        <v>1.9933680006029089E-2</v>
      </c>
      <c r="W247">
        <v>529</v>
      </c>
      <c r="X247">
        <v>264</v>
      </c>
      <c r="Y247" t="s">
        <v>49</v>
      </c>
      <c r="Z247">
        <v>508</v>
      </c>
      <c r="AA247">
        <v>153</v>
      </c>
      <c r="AB247">
        <v>3</v>
      </c>
      <c r="AC247">
        <f t="shared" si="10"/>
        <v>1000.0539215686274</v>
      </c>
      <c r="AD247">
        <f>IF(SUBTOTAL(103,tablo1[[#This Row],[MachineID]]), tablo1[[#This Row],[ConditionMonitoringScore]], "")</f>
        <v>508</v>
      </c>
      <c r="AE247">
        <f>IF(SUBTOTAL(103,tablo1[[#This Row],[MachineID]]), tablo1[[#This Row],[TimeToFailure]], "")</f>
        <v>368</v>
      </c>
      <c r="AH247">
        <f t="shared" si="11"/>
        <v>44.983818770226534</v>
      </c>
      <c r="AI247" t="str">
        <f>IF(OR(tablo1[[#This Row],[visibletimetofailure]]&lt;5000,tablo1[[#This Row],[visibleconditionscore]]&lt;300),"YES","NO")</f>
        <v>YES</v>
      </c>
    </row>
    <row r="248" spans="1:35" x14ac:dyDescent="0.25">
      <c r="A248" t="s">
        <v>299</v>
      </c>
      <c r="B248" t="s">
        <v>47</v>
      </c>
      <c r="C248" t="s">
        <v>58</v>
      </c>
      <c r="D248" s="1">
        <v>39872</v>
      </c>
      <c r="E248">
        <v>15</v>
      </c>
      <c r="F248">
        <v>60420</v>
      </c>
      <c r="G248" s="1">
        <v>45277</v>
      </c>
      <c r="H248" t="s">
        <v>52</v>
      </c>
      <c r="I248">
        <v>50</v>
      </c>
      <c r="J248">
        <v>70</v>
      </c>
      <c r="K248">
        <v>14</v>
      </c>
      <c r="L248">
        <v>3050</v>
      </c>
      <c r="M248">
        <v>44768</v>
      </c>
      <c r="N248">
        <v>187</v>
      </c>
      <c r="O248">
        <v>2616</v>
      </c>
      <c r="P248">
        <v>7849243</v>
      </c>
      <c r="Q248">
        <v>1365821</v>
      </c>
      <c r="R248">
        <v>835335</v>
      </c>
      <c r="S248">
        <v>10050399</v>
      </c>
      <c r="T248">
        <v>11512</v>
      </c>
      <c r="U248">
        <v>7</v>
      </c>
      <c r="V248" s="24">
        <f t="shared" si="9"/>
        <v>2.4267088702991935E-2</v>
      </c>
      <c r="W248">
        <v>644</v>
      </c>
      <c r="X248">
        <v>451</v>
      </c>
      <c r="Y248" t="s">
        <v>35</v>
      </c>
      <c r="Z248">
        <v>418</v>
      </c>
      <c r="AA248">
        <v>199</v>
      </c>
      <c r="AB248">
        <v>3</v>
      </c>
      <c r="AC248">
        <f t="shared" si="10"/>
        <v>3000.4751529051987</v>
      </c>
      <c r="AD248">
        <f>IF(SUBTOTAL(103,tablo1[[#This Row],[MachineID]]), tablo1[[#This Row],[ConditionMonitoringScore]], "")</f>
        <v>418</v>
      </c>
      <c r="AE248">
        <f>IF(SUBTOTAL(103,tablo1[[#This Row],[MachineID]]), tablo1[[#This Row],[TimeToFailure]], "")</f>
        <v>3050</v>
      </c>
      <c r="AH248">
        <f t="shared" si="11"/>
        <v>59.870550161812297</v>
      </c>
      <c r="AI248" t="str">
        <f>IF(OR(tablo1[[#This Row],[visibletimetofailure]]&lt;5000,tablo1[[#This Row],[visibleconditionscore]]&lt;300),"YES","NO")</f>
        <v>YES</v>
      </c>
    </row>
    <row r="249" spans="1:35" x14ac:dyDescent="0.25">
      <c r="A249" t="s">
        <v>300</v>
      </c>
      <c r="B249" t="s">
        <v>54</v>
      </c>
      <c r="C249" t="s">
        <v>39</v>
      </c>
      <c r="D249" s="1">
        <v>43887</v>
      </c>
      <c r="E249">
        <v>4</v>
      </c>
      <c r="F249">
        <v>18792</v>
      </c>
      <c r="G249" s="1">
        <v>45243</v>
      </c>
      <c r="H249" t="s">
        <v>48</v>
      </c>
      <c r="I249">
        <v>88</v>
      </c>
      <c r="J249">
        <v>104</v>
      </c>
      <c r="K249">
        <v>4</v>
      </c>
      <c r="L249">
        <v>14186</v>
      </c>
      <c r="M249">
        <v>76808</v>
      </c>
      <c r="N249">
        <v>252</v>
      </c>
      <c r="O249">
        <v>1007</v>
      </c>
      <c r="P249">
        <v>302037</v>
      </c>
      <c r="Q249">
        <v>1265401</v>
      </c>
      <c r="R249">
        <v>347448</v>
      </c>
      <c r="S249">
        <v>463322</v>
      </c>
      <c r="T249">
        <v>2416</v>
      </c>
      <c r="U249">
        <v>3</v>
      </c>
      <c r="V249" s="24">
        <f t="shared" si="9"/>
        <v>1.3527771497475319E-2</v>
      </c>
      <c r="W249">
        <v>359</v>
      </c>
      <c r="X249">
        <v>108</v>
      </c>
      <c r="Y249" t="s">
        <v>35</v>
      </c>
      <c r="Z249">
        <v>675</v>
      </c>
      <c r="AA249">
        <v>113</v>
      </c>
      <c r="AB249">
        <v>4</v>
      </c>
      <c r="AC249">
        <f t="shared" si="10"/>
        <v>299.93743793445879</v>
      </c>
      <c r="AD249">
        <f>IF(SUBTOTAL(103,tablo1[[#This Row],[MachineID]]), tablo1[[#This Row],[ConditionMonitoringScore]], "")</f>
        <v>675</v>
      </c>
      <c r="AE249">
        <f>IF(SUBTOTAL(103,tablo1[[#This Row],[MachineID]]), tablo1[[#This Row],[TimeToFailure]], "")</f>
        <v>14186</v>
      </c>
      <c r="AH249">
        <f t="shared" si="11"/>
        <v>32.038834951456316</v>
      </c>
      <c r="AI249" t="str">
        <f>IF(OR(tablo1[[#This Row],[visibletimetofailure]]&lt;5000,tablo1[[#This Row],[visibleconditionscore]]&lt;300),"YES","NO")</f>
        <v>NO</v>
      </c>
    </row>
    <row r="250" spans="1:35" x14ac:dyDescent="0.25">
      <c r="A250" t="s">
        <v>301</v>
      </c>
      <c r="B250" t="s">
        <v>32</v>
      </c>
      <c r="C250" t="s">
        <v>39</v>
      </c>
      <c r="D250" s="1">
        <v>39507</v>
      </c>
      <c r="E250">
        <v>16</v>
      </c>
      <c r="F250">
        <v>59696</v>
      </c>
      <c r="G250" s="1">
        <v>45302</v>
      </c>
      <c r="H250" t="s">
        <v>34</v>
      </c>
      <c r="I250">
        <v>18</v>
      </c>
      <c r="J250">
        <v>45</v>
      </c>
      <c r="K250">
        <v>15</v>
      </c>
      <c r="L250">
        <v>4366</v>
      </c>
      <c r="M250">
        <v>44146</v>
      </c>
      <c r="N250">
        <v>158</v>
      </c>
      <c r="O250">
        <v>2366</v>
      </c>
      <c r="P250">
        <v>11828659</v>
      </c>
      <c r="Q250">
        <v>1159445</v>
      </c>
      <c r="R250">
        <v>675229</v>
      </c>
      <c r="S250">
        <v>13663333</v>
      </c>
      <c r="T250">
        <v>11355</v>
      </c>
      <c r="U250">
        <v>7</v>
      </c>
      <c r="V250" s="24">
        <f t="shared" si="9"/>
        <v>2.5322179516165499E-2</v>
      </c>
      <c r="W250">
        <v>672</v>
      </c>
      <c r="X250">
        <v>471</v>
      </c>
      <c r="Y250" t="s">
        <v>62</v>
      </c>
      <c r="Z250">
        <v>354</v>
      </c>
      <c r="AA250">
        <v>220</v>
      </c>
      <c r="AB250">
        <v>5</v>
      </c>
      <c r="AC250">
        <f t="shared" si="10"/>
        <v>4999.4332206255285</v>
      </c>
      <c r="AD250">
        <f>IF(SUBTOTAL(103,tablo1[[#This Row],[MachineID]]), tablo1[[#This Row],[ConditionMonitoringScore]], "")</f>
        <v>354</v>
      </c>
      <c r="AE250">
        <f>IF(SUBTOTAL(103,tablo1[[#This Row],[MachineID]]), tablo1[[#This Row],[TimeToFailure]], "")</f>
        <v>4366</v>
      </c>
      <c r="AH250">
        <f t="shared" si="11"/>
        <v>66.666666666666657</v>
      </c>
      <c r="AI250" t="str">
        <f>IF(OR(tablo1[[#This Row],[visibletimetofailure]]&lt;5000,tablo1[[#This Row],[visibleconditionscore]]&lt;300),"YES","NO")</f>
        <v>YES</v>
      </c>
    </row>
    <row r="251" spans="1:35" x14ac:dyDescent="0.25">
      <c r="A251" t="s">
        <v>302</v>
      </c>
      <c r="B251" t="s">
        <v>42</v>
      </c>
      <c r="C251" t="s">
        <v>33</v>
      </c>
      <c r="D251" s="1">
        <v>39507</v>
      </c>
      <c r="E251">
        <v>16</v>
      </c>
      <c r="F251">
        <v>60752</v>
      </c>
      <c r="G251" s="1">
        <v>45233</v>
      </c>
      <c r="H251" t="s">
        <v>48</v>
      </c>
      <c r="I251">
        <v>62</v>
      </c>
      <c r="J251">
        <v>114</v>
      </c>
      <c r="K251">
        <v>29</v>
      </c>
      <c r="L251">
        <v>270</v>
      </c>
      <c r="M251">
        <v>22108</v>
      </c>
      <c r="N251">
        <v>297</v>
      </c>
      <c r="O251">
        <v>8601</v>
      </c>
      <c r="P251">
        <v>2580340</v>
      </c>
      <c r="Q251">
        <v>4034295</v>
      </c>
      <c r="R251">
        <v>516001</v>
      </c>
      <c r="S251">
        <v>30353696</v>
      </c>
      <c r="T251">
        <v>11181</v>
      </c>
      <c r="U251">
        <v>7</v>
      </c>
      <c r="V251" s="24">
        <f t="shared" si="9"/>
        <v>2.8977315547516768E-2</v>
      </c>
      <c r="W251">
        <v>769</v>
      </c>
      <c r="X251">
        <v>538</v>
      </c>
      <c r="Y251" t="s">
        <v>35</v>
      </c>
      <c r="Z251">
        <v>308</v>
      </c>
      <c r="AA251">
        <v>213</v>
      </c>
      <c r="AB251">
        <v>5</v>
      </c>
      <c r="AC251">
        <f t="shared" si="10"/>
        <v>300.00465062202068</v>
      </c>
      <c r="AD251">
        <f>IF(SUBTOTAL(103,tablo1[[#This Row],[MachineID]]), tablo1[[#This Row],[ConditionMonitoringScore]], "")</f>
        <v>308</v>
      </c>
      <c r="AE251">
        <f>IF(SUBTOTAL(103,tablo1[[#This Row],[MachineID]]), tablo1[[#This Row],[TimeToFailure]], "")</f>
        <v>270</v>
      </c>
      <c r="AH251">
        <f t="shared" si="11"/>
        <v>64.401294498381873</v>
      </c>
      <c r="AI251" t="str">
        <f>IF(OR(tablo1[[#This Row],[visibletimetofailure]]&lt;5000,tablo1[[#This Row],[visibleconditionscore]]&lt;300),"YES","NO")</f>
        <v>YES</v>
      </c>
    </row>
    <row r="252" spans="1:35" x14ac:dyDescent="0.25">
      <c r="A252" t="s">
        <v>303</v>
      </c>
      <c r="B252" t="s">
        <v>38</v>
      </c>
      <c r="C252" t="s">
        <v>45</v>
      </c>
      <c r="D252" s="1">
        <v>43157</v>
      </c>
      <c r="E252">
        <v>6</v>
      </c>
      <c r="F252">
        <v>19722</v>
      </c>
      <c r="G252" s="1">
        <v>45307</v>
      </c>
      <c r="H252" t="s">
        <v>34</v>
      </c>
      <c r="I252">
        <v>59</v>
      </c>
      <c r="J252">
        <v>40</v>
      </c>
      <c r="K252">
        <v>5</v>
      </c>
      <c r="L252">
        <v>6761</v>
      </c>
      <c r="M252">
        <v>40905</v>
      </c>
      <c r="N252">
        <v>245</v>
      </c>
      <c r="O252">
        <v>1223</v>
      </c>
      <c r="P252">
        <v>3668372</v>
      </c>
      <c r="Q252">
        <v>1451468</v>
      </c>
      <c r="R252">
        <v>439724</v>
      </c>
      <c r="S252">
        <v>5559564</v>
      </c>
      <c r="T252">
        <v>1589</v>
      </c>
      <c r="U252">
        <v>3</v>
      </c>
      <c r="V252" s="24">
        <f t="shared" si="9"/>
        <v>1.3000226090888536E-2</v>
      </c>
      <c r="W252">
        <v>345</v>
      </c>
      <c r="X252">
        <v>103</v>
      </c>
      <c r="Y252" t="s">
        <v>35</v>
      </c>
      <c r="Z252">
        <v>642</v>
      </c>
      <c r="AA252">
        <v>112</v>
      </c>
      <c r="AB252">
        <v>2</v>
      </c>
      <c r="AC252">
        <f t="shared" si="10"/>
        <v>2999.4865085854458</v>
      </c>
      <c r="AD252">
        <f>IF(SUBTOTAL(103,tablo1[[#This Row],[MachineID]]), tablo1[[#This Row],[ConditionMonitoringScore]], "")</f>
        <v>642</v>
      </c>
      <c r="AE252">
        <f>IF(SUBTOTAL(103,tablo1[[#This Row],[MachineID]]), tablo1[[#This Row],[TimeToFailure]], "")</f>
        <v>6761</v>
      </c>
      <c r="AH252">
        <f t="shared" si="11"/>
        <v>31.715210355987054</v>
      </c>
      <c r="AI252" t="str">
        <f>IF(OR(tablo1[[#This Row],[visibletimetofailure]]&lt;5000,tablo1[[#This Row],[visibleconditionscore]]&lt;300),"YES","NO")</f>
        <v>NO</v>
      </c>
    </row>
    <row r="253" spans="1:35" x14ac:dyDescent="0.25">
      <c r="A253" t="s">
        <v>304</v>
      </c>
      <c r="B253" t="s">
        <v>47</v>
      </c>
      <c r="C253" t="s">
        <v>33</v>
      </c>
      <c r="D253" s="1">
        <v>38412</v>
      </c>
      <c r="E253">
        <v>19</v>
      </c>
      <c r="F253">
        <v>93556</v>
      </c>
      <c r="G253" s="1">
        <v>45277</v>
      </c>
      <c r="H253" t="s">
        <v>52</v>
      </c>
      <c r="I253">
        <v>38</v>
      </c>
      <c r="J253">
        <v>70</v>
      </c>
      <c r="K253">
        <v>188</v>
      </c>
      <c r="L253">
        <v>467</v>
      </c>
      <c r="M253">
        <v>5000</v>
      </c>
      <c r="N253">
        <v>251</v>
      </c>
      <c r="O253">
        <v>47236</v>
      </c>
      <c r="P253">
        <v>236180226</v>
      </c>
      <c r="Q253">
        <v>2992786</v>
      </c>
      <c r="R253">
        <v>959651</v>
      </c>
      <c r="S253">
        <v>240132663</v>
      </c>
      <c r="T253">
        <v>127537</v>
      </c>
      <c r="U253">
        <v>10</v>
      </c>
      <c r="V253" s="24">
        <f t="shared" si="9"/>
        <v>2.9278770065566357E-2</v>
      </c>
      <c r="W253">
        <v>777</v>
      </c>
      <c r="X253">
        <v>777</v>
      </c>
      <c r="Y253" t="s">
        <v>62</v>
      </c>
      <c r="Z253">
        <v>297</v>
      </c>
      <c r="AA253">
        <v>241</v>
      </c>
      <c r="AB253">
        <v>3</v>
      </c>
      <c r="AC253">
        <f t="shared" si="10"/>
        <v>5000.0047844864084</v>
      </c>
      <c r="AD253">
        <f>IF(SUBTOTAL(103,tablo1[[#This Row],[MachineID]]), tablo1[[#This Row],[ConditionMonitoringScore]], "")</f>
        <v>297</v>
      </c>
      <c r="AE253">
        <f>IF(SUBTOTAL(103,tablo1[[#This Row],[MachineID]]), tablo1[[#This Row],[TimeToFailure]], "")</f>
        <v>467</v>
      </c>
      <c r="AH253">
        <f t="shared" si="11"/>
        <v>73.462783171521039</v>
      </c>
      <c r="AI253" t="str">
        <f>IF(OR(tablo1[[#This Row],[visibletimetofailure]]&lt;5000,tablo1[[#This Row],[visibleconditionscore]]&lt;300),"YES","NO")</f>
        <v>YES</v>
      </c>
    </row>
    <row r="254" spans="1:35" x14ac:dyDescent="0.25">
      <c r="A254" t="s">
        <v>305</v>
      </c>
      <c r="B254" t="s">
        <v>47</v>
      </c>
      <c r="C254" t="s">
        <v>45</v>
      </c>
      <c r="D254" s="1">
        <v>42062</v>
      </c>
      <c r="E254">
        <v>9</v>
      </c>
      <c r="F254">
        <v>34560</v>
      </c>
      <c r="G254" s="1">
        <v>45222</v>
      </c>
      <c r="H254" t="s">
        <v>52</v>
      </c>
      <c r="I254">
        <v>172</v>
      </c>
      <c r="J254">
        <v>125</v>
      </c>
      <c r="K254">
        <v>5</v>
      </c>
      <c r="L254">
        <v>3071</v>
      </c>
      <c r="M254">
        <v>58499</v>
      </c>
      <c r="N254">
        <v>94</v>
      </c>
      <c r="O254">
        <v>469</v>
      </c>
      <c r="P254">
        <v>468551</v>
      </c>
      <c r="Q254">
        <v>1292626</v>
      </c>
      <c r="R254">
        <v>952325</v>
      </c>
      <c r="S254">
        <v>2713502</v>
      </c>
      <c r="T254">
        <v>1827</v>
      </c>
      <c r="U254">
        <v>8</v>
      </c>
      <c r="V254" s="24">
        <f t="shared" si="9"/>
        <v>2.1667043484814227E-2</v>
      </c>
      <c r="W254">
        <v>575</v>
      </c>
      <c r="X254">
        <v>460</v>
      </c>
      <c r="Y254" t="s">
        <v>49</v>
      </c>
      <c r="Z254">
        <v>475</v>
      </c>
      <c r="AA254">
        <v>183</v>
      </c>
      <c r="AB254">
        <v>1</v>
      </c>
      <c r="AC254">
        <f t="shared" si="10"/>
        <v>999.04264392324092</v>
      </c>
      <c r="AD254">
        <f>IF(SUBTOTAL(103,tablo1[[#This Row],[MachineID]]), tablo1[[#This Row],[ConditionMonitoringScore]], "")</f>
        <v>475</v>
      </c>
      <c r="AE254">
        <f>IF(SUBTOTAL(103,tablo1[[#This Row],[MachineID]]), tablo1[[#This Row],[TimeToFailure]], "")</f>
        <v>3071</v>
      </c>
      <c r="AH254">
        <f t="shared" si="11"/>
        <v>54.692556634304211</v>
      </c>
      <c r="AI254" t="str">
        <f>IF(OR(tablo1[[#This Row],[visibletimetofailure]]&lt;5000,tablo1[[#This Row],[visibleconditionscore]]&lt;300),"YES","NO")</f>
        <v>YES</v>
      </c>
    </row>
    <row r="255" spans="1:35" x14ac:dyDescent="0.25">
      <c r="A255" t="s">
        <v>306</v>
      </c>
      <c r="B255" t="s">
        <v>47</v>
      </c>
      <c r="C255" t="s">
        <v>33</v>
      </c>
      <c r="D255" s="1">
        <v>40237</v>
      </c>
      <c r="E255">
        <v>14</v>
      </c>
      <c r="F255">
        <v>61292</v>
      </c>
      <c r="G255" s="1">
        <v>45337</v>
      </c>
      <c r="H255" t="s">
        <v>52</v>
      </c>
      <c r="I255">
        <v>78</v>
      </c>
      <c r="J255">
        <v>10</v>
      </c>
      <c r="K255">
        <v>33</v>
      </c>
      <c r="L255">
        <v>1337</v>
      </c>
      <c r="M255">
        <v>18549</v>
      </c>
      <c r="N255">
        <v>304</v>
      </c>
      <c r="O255">
        <v>10046</v>
      </c>
      <c r="P255">
        <v>30138761</v>
      </c>
      <c r="Q255">
        <v>3981625</v>
      </c>
      <c r="R255">
        <v>998525</v>
      </c>
      <c r="S255">
        <v>3511891</v>
      </c>
      <c r="T255">
        <v>27124</v>
      </c>
      <c r="U255">
        <v>7</v>
      </c>
      <c r="V255" s="24">
        <f t="shared" si="9"/>
        <v>2.1290225337252243E-2</v>
      </c>
      <c r="W255">
        <v>565</v>
      </c>
      <c r="X255">
        <v>396</v>
      </c>
      <c r="Y255" t="s">
        <v>35</v>
      </c>
      <c r="Z255">
        <v>425</v>
      </c>
      <c r="AA255">
        <v>183</v>
      </c>
      <c r="AB255">
        <v>1</v>
      </c>
      <c r="AC255">
        <f t="shared" si="10"/>
        <v>3000.0757515429027</v>
      </c>
      <c r="AD255">
        <f>IF(SUBTOTAL(103,tablo1[[#This Row],[MachineID]]), tablo1[[#This Row],[ConditionMonitoringScore]], "")</f>
        <v>425</v>
      </c>
      <c r="AE255">
        <f>IF(SUBTOTAL(103,tablo1[[#This Row],[MachineID]]), tablo1[[#This Row],[TimeToFailure]], "")</f>
        <v>1337</v>
      </c>
      <c r="AH255">
        <f t="shared" si="11"/>
        <v>54.692556634304211</v>
      </c>
      <c r="AI255" t="str">
        <f>IF(OR(tablo1[[#This Row],[visibletimetofailure]]&lt;5000,tablo1[[#This Row],[visibleconditionscore]]&lt;300),"YES","NO")</f>
        <v>YES</v>
      </c>
    </row>
    <row r="256" spans="1:35" x14ac:dyDescent="0.25">
      <c r="A256" t="s">
        <v>307</v>
      </c>
      <c r="B256" t="s">
        <v>54</v>
      </c>
      <c r="C256" t="s">
        <v>45</v>
      </c>
      <c r="D256" s="1">
        <v>39507</v>
      </c>
      <c r="E256">
        <v>16</v>
      </c>
      <c r="F256">
        <v>51840</v>
      </c>
      <c r="G256" s="1">
        <v>45257</v>
      </c>
      <c r="H256" t="s">
        <v>34</v>
      </c>
      <c r="I256">
        <v>148</v>
      </c>
      <c r="J256">
        <v>90</v>
      </c>
      <c r="K256">
        <v>104</v>
      </c>
      <c r="L256">
        <v>175</v>
      </c>
      <c r="M256">
        <v>5000</v>
      </c>
      <c r="N256">
        <v>180</v>
      </c>
      <c r="O256">
        <v>18731</v>
      </c>
      <c r="P256">
        <v>1873090</v>
      </c>
      <c r="Q256">
        <v>1106109</v>
      </c>
      <c r="R256">
        <v>426429</v>
      </c>
      <c r="S256">
        <v>20263438</v>
      </c>
      <c r="T256">
        <v>31842</v>
      </c>
      <c r="U256">
        <v>4</v>
      </c>
      <c r="V256" s="24">
        <f t="shared" si="9"/>
        <v>2.8148315622880397E-2</v>
      </c>
      <c r="W256">
        <v>747</v>
      </c>
      <c r="X256">
        <v>299</v>
      </c>
      <c r="Y256" t="s">
        <v>49</v>
      </c>
      <c r="Z256">
        <v>305</v>
      </c>
      <c r="AA256">
        <v>215</v>
      </c>
      <c r="AB256">
        <v>2</v>
      </c>
      <c r="AC256">
        <f t="shared" si="10"/>
        <v>99.999466125674019</v>
      </c>
      <c r="AD256">
        <f>IF(SUBTOTAL(103,tablo1[[#This Row],[MachineID]]), tablo1[[#This Row],[ConditionMonitoringScore]], "")</f>
        <v>305</v>
      </c>
      <c r="AE256">
        <f>IF(SUBTOTAL(103,tablo1[[#This Row],[MachineID]]), tablo1[[#This Row],[TimeToFailure]], "")</f>
        <v>175</v>
      </c>
      <c r="AH256">
        <f t="shared" si="11"/>
        <v>65.048543689320397</v>
      </c>
      <c r="AI256" t="str">
        <f>IF(OR(tablo1[[#This Row],[visibletimetofailure]]&lt;5000,tablo1[[#This Row],[visibleconditionscore]]&lt;300),"YES","NO")</f>
        <v>YES</v>
      </c>
    </row>
    <row r="257" spans="1:35" x14ac:dyDescent="0.25">
      <c r="A257" t="s">
        <v>308</v>
      </c>
      <c r="B257" t="s">
        <v>32</v>
      </c>
      <c r="C257" t="s">
        <v>39</v>
      </c>
      <c r="D257" s="1">
        <v>40602</v>
      </c>
      <c r="E257">
        <v>13</v>
      </c>
      <c r="F257">
        <v>62257</v>
      </c>
      <c r="G257" s="1">
        <v>45138</v>
      </c>
      <c r="H257" t="s">
        <v>48</v>
      </c>
      <c r="I257">
        <v>152</v>
      </c>
      <c r="J257">
        <v>209</v>
      </c>
      <c r="K257">
        <v>81</v>
      </c>
      <c r="L257">
        <v>189</v>
      </c>
      <c r="M257">
        <v>7616</v>
      </c>
      <c r="N257">
        <v>106</v>
      </c>
      <c r="O257">
        <v>8584</v>
      </c>
      <c r="P257">
        <v>8584332</v>
      </c>
      <c r="Q257">
        <v>818581</v>
      </c>
      <c r="R257">
        <v>467848</v>
      </c>
      <c r="S257">
        <v>987076</v>
      </c>
      <c r="T257">
        <v>19743</v>
      </c>
      <c r="U257">
        <v>6</v>
      </c>
      <c r="V257" s="24">
        <f t="shared" si="9"/>
        <v>3.229331524606225E-2</v>
      </c>
      <c r="W257">
        <v>857</v>
      </c>
      <c r="X257">
        <v>514</v>
      </c>
      <c r="Y257" t="s">
        <v>49</v>
      </c>
      <c r="Z257">
        <v>244</v>
      </c>
      <c r="AA257">
        <v>247</v>
      </c>
      <c r="AB257">
        <v>5</v>
      </c>
      <c r="AC257">
        <f t="shared" si="10"/>
        <v>1000.0386766076422</v>
      </c>
      <c r="AD257">
        <f>IF(SUBTOTAL(103,tablo1[[#This Row],[MachineID]]), tablo1[[#This Row],[ConditionMonitoringScore]], "")</f>
        <v>244</v>
      </c>
      <c r="AE257">
        <f>IF(SUBTOTAL(103,tablo1[[#This Row],[MachineID]]), tablo1[[#This Row],[TimeToFailure]], "")</f>
        <v>189</v>
      </c>
      <c r="AH257">
        <f t="shared" si="11"/>
        <v>75.404530744336569</v>
      </c>
      <c r="AI257" t="str">
        <f>IF(OR(tablo1[[#This Row],[visibletimetofailure]]&lt;5000,tablo1[[#This Row],[visibleconditionscore]]&lt;300),"YES","NO")</f>
        <v>YES</v>
      </c>
    </row>
    <row r="258" spans="1:35" x14ac:dyDescent="0.25">
      <c r="A258" t="s">
        <v>309</v>
      </c>
      <c r="B258" t="s">
        <v>42</v>
      </c>
      <c r="C258" t="s">
        <v>45</v>
      </c>
      <c r="D258" s="1">
        <v>40602</v>
      </c>
      <c r="E258">
        <v>13</v>
      </c>
      <c r="F258">
        <v>54639</v>
      </c>
      <c r="G258" s="1">
        <v>45318</v>
      </c>
      <c r="H258" t="s">
        <v>52</v>
      </c>
      <c r="I258">
        <v>81</v>
      </c>
      <c r="J258">
        <v>29</v>
      </c>
      <c r="K258">
        <v>11</v>
      </c>
      <c r="L258">
        <v>8313</v>
      </c>
      <c r="M258">
        <v>52213</v>
      </c>
      <c r="N258">
        <v>262</v>
      </c>
      <c r="O258">
        <v>2884</v>
      </c>
      <c r="P258">
        <v>8652439</v>
      </c>
      <c r="Q258">
        <v>3182351</v>
      </c>
      <c r="R258">
        <v>592591</v>
      </c>
      <c r="S258">
        <v>1242738</v>
      </c>
      <c r="T258">
        <v>3172</v>
      </c>
      <c r="U258">
        <v>7</v>
      </c>
      <c r="V258" s="24">
        <f t="shared" ref="V258:V321" si="12">W258/$K$1002</f>
        <v>1.6391589418946417E-2</v>
      </c>
      <c r="W258">
        <v>435</v>
      </c>
      <c r="X258">
        <v>304</v>
      </c>
      <c r="Y258" t="s">
        <v>35</v>
      </c>
      <c r="Z258">
        <v>649</v>
      </c>
      <c r="AA258">
        <v>124</v>
      </c>
      <c r="AB258">
        <v>4</v>
      </c>
      <c r="AC258">
        <f t="shared" ref="AC258:AC321" si="13">IF(O258=0,0,P258/O258)</f>
        <v>3000.1522191400832</v>
      </c>
      <c r="AD258">
        <f>IF(SUBTOTAL(103,tablo1[[#This Row],[MachineID]]), tablo1[[#This Row],[ConditionMonitoringScore]], "")</f>
        <v>649</v>
      </c>
      <c r="AE258">
        <f>IF(SUBTOTAL(103,tablo1[[#This Row],[MachineID]]), tablo1[[#This Row],[TimeToFailure]], "")</f>
        <v>8313</v>
      </c>
      <c r="AH258">
        <f t="shared" ref="AH258:AH321" si="14">(AA258-MIN($AA$2:$AA$1001))/(MAX($AA$2:$AA$1001)-MIN($AA$2:$AA$1001))*100</f>
        <v>35.59870550161812</v>
      </c>
      <c r="AI258" t="str">
        <f>IF(OR(tablo1[[#This Row],[visibletimetofailure]]&lt;5000,tablo1[[#This Row],[visibleconditionscore]]&lt;300),"YES","NO")</f>
        <v>NO</v>
      </c>
    </row>
    <row r="259" spans="1:35" x14ac:dyDescent="0.25">
      <c r="A259" t="s">
        <v>310</v>
      </c>
      <c r="B259" t="s">
        <v>42</v>
      </c>
      <c r="C259" t="s">
        <v>33</v>
      </c>
      <c r="D259" s="1">
        <v>43887</v>
      </c>
      <c r="E259">
        <v>4</v>
      </c>
      <c r="F259">
        <v>16212</v>
      </c>
      <c r="G259" s="1">
        <v>45313</v>
      </c>
      <c r="H259" t="s">
        <v>48</v>
      </c>
      <c r="I259">
        <v>67</v>
      </c>
      <c r="J259">
        <v>34</v>
      </c>
      <c r="K259">
        <v>3</v>
      </c>
      <c r="L259">
        <v>8995</v>
      </c>
      <c r="M259">
        <v>70865</v>
      </c>
      <c r="N259">
        <v>97</v>
      </c>
      <c r="O259">
        <v>291</v>
      </c>
      <c r="P259">
        <v>87446</v>
      </c>
      <c r="Q259">
        <v>756284</v>
      </c>
      <c r="R259">
        <v>437996</v>
      </c>
      <c r="S259">
        <v>206874</v>
      </c>
      <c r="T259">
        <v>816</v>
      </c>
      <c r="U259">
        <v>6</v>
      </c>
      <c r="V259" s="24">
        <f t="shared" si="12"/>
        <v>7.9508629135579163E-3</v>
      </c>
      <c r="W259">
        <v>211</v>
      </c>
      <c r="X259">
        <v>127</v>
      </c>
      <c r="Y259" t="s">
        <v>35</v>
      </c>
      <c r="Z259">
        <v>804</v>
      </c>
      <c r="AA259">
        <v>86</v>
      </c>
      <c r="AB259">
        <v>4</v>
      </c>
      <c r="AC259">
        <f t="shared" si="13"/>
        <v>300.50171821305844</v>
      </c>
      <c r="AD259">
        <f>IF(SUBTOTAL(103,tablo1[[#This Row],[MachineID]]), tablo1[[#This Row],[ConditionMonitoringScore]], "")</f>
        <v>804</v>
      </c>
      <c r="AE259">
        <f>IF(SUBTOTAL(103,tablo1[[#This Row],[MachineID]]), tablo1[[#This Row],[TimeToFailure]], "")</f>
        <v>8995</v>
      </c>
      <c r="AH259">
        <f t="shared" si="14"/>
        <v>23.300970873786408</v>
      </c>
      <c r="AI259" t="str">
        <f>IF(OR(tablo1[[#This Row],[visibletimetofailure]]&lt;5000,tablo1[[#This Row],[visibleconditionscore]]&lt;300),"YES","NO")</f>
        <v>NO</v>
      </c>
    </row>
    <row r="260" spans="1:35" x14ac:dyDescent="0.25">
      <c r="A260" t="s">
        <v>311</v>
      </c>
      <c r="B260" t="s">
        <v>32</v>
      </c>
      <c r="C260" t="s">
        <v>45</v>
      </c>
      <c r="D260" s="1">
        <v>39872</v>
      </c>
      <c r="E260">
        <v>15</v>
      </c>
      <c r="F260">
        <v>51600</v>
      </c>
      <c r="G260" s="1">
        <v>45215</v>
      </c>
      <c r="H260" t="s">
        <v>34</v>
      </c>
      <c r="I260">
        <v>121</v>
      </c>
      <c r="J260">
        <v>132</v>
      </c>
      <c r="K260">
        <v>16</v>
      </c>
      <c r="L260">
        <v>2077</v>
      </c>
      <c r="M260">
        <v>34295</v>
      </c>
      <c r="N260">
        <v>103</v>
      </c>
      <c r="O260">
        <v>1643</v>
      </c>
      <c r="P260">
        <v>1642986</v>
      </c>
      <c r="Q260">
        <v>237453</v>
      </c>
      <c r="R260">
        <v>297684</v>
      </c>
      <c r="S260">
        <v>2178123</v>
      </c>
      <c r="T260">
        <v>4600</v>
      </c>
      <c r="U260">
        <v>2</v>
      </c>
      <c r="V260" s="24">
        <f t="shared" si="12"/>
        <v>3.0861406285326701E-2</v>
      </c>
      <c r="W260">
        <v>819</v>
      </c>
      <c r="X260">
        <v>164</v>
      </c>
      <c r="Y260" t="s">
        <v>49</v>
      </c>
      <c r="Z260">
        <v>231</v>
      </c>
      <c r="AA260">
        <v>261</v>
      </c>
      <c r="AB260">
        <v>5</v>
      </c>
      <c r="AC260">
        <f t="shared" si="13"/>
        <v>999.99147900182595</v>
      </c>
      <c r="AD260">
        <f>IF(SUBTOTAL(103,tablo1[[#This Row],[MachineID]]), tablo1[[#This Row],[ConditionMonitoringScore]], "")</f>
        <v>231</v>
      </c>
      <c r="AE260">
        <f>IF(SUBTOTAL(103,tablo1[[#This Row],[MachineID]]), tablo1[[#This Row],[TimeToFailure]], "")</f>
        <v>2077</v>
      </c>
      <c r="AH260">
        <f t="shared" si="14"/>
        <v>79.935275080906152</v>
      </c>
      <c r="AI260" t="str">
        <f>IF(OR(tablo1[[#This Row],[visibletimetofailure]]&lt;5000,tablo1[[#This Row],[visibleconditionscore]]&lt;300),"YES","NO")</f>
        <v>YES</v>
      </c>
    </row>
    <row r="261" spans="1:35" x14ac:dyDescent="0.25">
      <c r="A261" t="s">
        <v>312</v>
      </c>
      <c r="B261" t="s">
        <v>42</v>
      </c>
      <c r="C261" t="s">
        <v>58</v>
      </c>
      <c r="D261" s="1">
        <v>44252</v>
      </c>
      <c r="E261">
        <v>3</v>
      </c>
      <c r="F261">
        <v>10320</v>
      </c>
      <c r="G261" s="1">
        <v>45264</v>
      </c>
      <c r="H261" t="s">
        <v>52</v>
      </c>
      <c r="I261">
        <v>75</v>
      </c>
      <c r="J261">
        <v>83</v>
      </c>
      <c r="K261">
        <v>3</v>
      </c>
      <c r="L261">
        <v>4281</v>
      </c>
      <c r="M261">
        <v>40955</v>
      </c>
      <c r="N261">
        <v>125</v>
      </c>
      <c r="O261">
        <v>376</v>
      </c>
      <c r="P261">
        <v>1129157</v>
      </c>
      <c r="Q261">
        <v>392503</v>
      </c>
      <c r="R261">
        <v>270115</v>
      </c>
      <c r="S261">
        <v>1791775</v>
      </c>
      <c r="T261">
        <v>1806</v>
      </c>
      <c r="U261">
        <v>2</v>
      </c>
      <c r="V261" s="24">
        <f t="shared" si="12"/>
        <v>1.1003089908810009E-2</v>
      </c>
      <c r="W261">
        <v>292</v>
      </c>
      <c r="X261">
        <v>58</v>
      </c>
      <c r="Y261" t="s">
        <v>35</v>
      </c>
      <c r="Z261">
        <v>727</v>
      </c>
      <c r="AA261">
        <v>95</v>
      </c>
      <c r="AB261">
        <v>2</v>
      </c>
      <c r="AC261">
        <f t="shared" si="13"/>
        <v>3003.0771276595747</v>
      </c>
      <c r="AD261">
        <f>IF(SUBTOTAL(103,tablo1[[#This Row],[MachineID]]), tablo1[[#This Row],[ConditionMonitoringScore]], "")</f>
        <v>727</v>
      </c>
      <c r="AE261">
        <f>IF(SUBTOTAL(103,tablo1[[#This Row],[MachineID]]), tablo1[[#This Row],[TimeToFailure]], "")</f>
        <v>4281</v>
      </c>
      <c r="AH261">
        <f t="shared" si="14"/>
        <v>26.21359223300971</v>
      </c>
      <c r="AI261" t="str">
        <f>IF(OR(tablo1[[#This Row],[visibletimetofailure]]&lt;5000,tablo1[[#This Row],[visibleconditionscore]]&lt;300),"YES","NO")</f>
        <v>YES</v>
      </c>
    </row>
    <row r="262" spans="1:35" x14ac:dyDescent="0.25">
      <c r="A262" t="s">
        <v>313</v>
      </c>
      <c r="B262" t="s">
        <v>38</v>
      </c>
      <c r="C262" t="s">
        <v>45</v>
      </c>
      <c r="D262" s="1">
        <v>41332</v>
      </c>
      <c r="E262">
        <v>11</v>
      </c>
      <c r="F262">
        <v>45221</v>
      </c>
      <c r="G262" s="1">
        <v>45262</v>
      </c>
      <c r="H262" t="s">
        <v>52</v>
      </c>
      <c r="I262">
        <v>37</v>
      </c>
      <c r="J262">
        <v>85</v>
      </c>
      <c r="K262">
        <v>21</v>
      </c>
      <c r="L262">
        <v>917</v>
      </c>
      <c r="M262">
        <v>23009</v>
      </c>
      <c r="N262">
        <v>223</v>
      </c>
      <c r="O262">
        <v>4688</v>
      </c>
      <c r="P262">
        <v>23440679</v>
      </c>
      <c r="Q262">
        <v>1265513</v>
      </c>
      <c r="R262">
        <v>433178</v>
      </c>
      <c r="S262">
        <v>2513937</v>
      </c>
      <c r="T262">
        <v>11720</v>
      </c>
      <c r="U262">
        <v>3</v>
      </c>
      <c r="V262" s="24">
        <f t="shared" si="12"/>
        <v>1.997136182078529E-2</v>
      </c>
      <c r="W262">
        <v>530</v>
      </c>
      <c r="X262">
        <v>159</v>
      </c>
      <c r="Y262" t="s">
        <v>62</v>
      </c>
      <c r="Z262">
        <v>533</v>
      </c>
      <c r="AA262">
        <v>149</v>
      </c>
      <c r="AB262">
        <v>4</v>
      </c>
      <c r="AC262">
        <f t="shared" si="13"/>
        <v>5000.1448378839586</v>
      </c>
      <c r="AD262">
        <f>IF(SUBTOTAL(103,tablo1[[#This Row],[MachineID]]), tablo1[[#This Row],[ConditionMonitoringScore]], "")</f>
        <v>533</v>
      </c>
      <c r="AE262">
        <f>IF(SUBTOTAL(103,tablo1[[#This Row],[MachineID]]), tablo1[[#This Row],[TimeToFailure]], "")</f>
        <v>917</v>
      </c>
      <c r="AH262">
        <f t="shared" si="14"/>
        <v>43.689320388349515</v>
      </c>
      <c r="AI262" t="str">
        <f>IF(OR(tablo1[[#This Row],[visibletimetofailure]]&lt;5000,tablo1[[#This Row],[visibleconditionscore]]&lt;300),"YES","NO")</f>
        <v>YES</v>
      </c>
    </row>
    <row r="263" spans="1:35" x14ac:dyDescent="0.25">
      <c r="A263" t="s">
        <v>314</v>
      </c>
      <c r="B263" t="s">
        <v>42</v>
      </c>
      <c r="C263" t="s">
        <v>39</v>
      </c>
      <c r="D263" s="1">
        <v>43157</v>
      </c>
      <c r="E263">
        <v>6</v>
      </c>
      <c r="F263">
        <v>28914</v>
      </c>
      <c r="G263" s="1">
        <v>45287</v>
      </c>
      <c r="H263" t="s">
        <v>34</v>
      </c>
      <c r="I263">
        <v>54</v>
      </c>
      <c r="J263">
        <v>60</v>
      </c>
      <c r="K263">
        <v>3</v>
      </c>
      <c r="L263">
        <v>8595</v>
      </c>
      <c r="M263">
        <v>77513</v>
      </c>
      <c r="N263">
        <v>195</v>
      </c>
      <c r="O263">
        <v>586</v>
      </c>
      <c r="P263">
        <v>1759059</v>
      </c>
      <c r="Q263">
        <v>1935463</v>
      </c>
      <c r="R263">
        <v>42740</v>
      </c>
      <c r="S263">
        <v>4121922</v>
      </c>
      <c r="T263">
        <v>1700</v>
      </c>
      <c r="U263">
        <v>6</v>
      </c>
      <c r="V263" s="24">
        <f t="shared" si="12"/>
        <v>1.3263998794181928E-2</v>
      </c>
      <c r="W263">
        <v>352</v>
      </c>
      <c r="X263">
        <v>211</v>
      </c>
      <c r="Y263" t="s">
        <v>35</v>
      </c>
      <c r="Z263">
        <v>664</v>
      </c>
      <c r="AA263">
        <v>112</v>
      </c>
      <c r="AB263">
        <v>2</v>
      </c>
      <c r="AC263">
        <f t="shared" si="13"/>
        <v>3001.8071672354949</v>
      </c>
      <c r="AD263">
        <f>IF(SUBTOTAL(103,tablo1[[#This Row],[MachineID]]), tablo1[[#This Row],[ConditionMonitoringScore]], "")</f>
        <v>664</v>
      </c>
      <c r="AE263">
        <f>IF(SUBTOTAL(103,tablo1[[#This Row],[MachineID]]), tablo1[[#This Row],[TimeToFailure]], "")</f>
        <v>8595</v>
      </c>
      <c r="AH263">
        <f t="shared" si="14"/>
        <v>31.715210355987054</v>
      </c>
      <c r="AI263" t="str">
        <f>IF(OR(tablo1[[#This Row],[visibletimetofailure]]&lt;5000,tablo1[[#This Row],[visibleconditionscore]]&lt;300),"YES","NO")</f>
        <v>NO</v>
      </c>
    </row>
    <row r="264" spans="1:35" x14ac:dyDescent="0.25">
      <c r="A264" t="s">
        <v>315</v>
      </c>
      <c r="B264" t="s">
        <v>42</v>
      </c>
      <c r="C264" t="s">
        <v>45</v>
      </c>
      <c r="D264" s="1">
        <v>42062</v>
      </c>
      <c r="E264">
        <v>9</v>
      </c>
      <c r="F264">
        <v>30015</v>
      </c>
      <c r="G264" s="1">
        <v>45258</v>
      </c>
      <c r="H264" t="s">
        <v>34</v>
      </c>
      <c r="I264">
        <v>70</v>
      </c>
      <c r="J264">
        <v>89</v>
      </c>
      <c r="K264">
        <v>8</v>
      </c>
      <c r="L264">
        <v>621</v>
      </c>
      <c r="M264">
        <v>36582</v>
      </c>
      <c r="N264">
        <v>83</v>
      </c>
      <c r="O264">
        <v>664</v>
      </c>
      <c r="P264">
        <v>1990841</v>
      </c>
      <c r="Q264">
        <v>294886</v>
      </c>
      <c r="R264">
        <v>234569</v>
      </c>
      <c r="S264">
        <v>2520297</v>
      </c>
      <c r="T264">
        <v>2986</v>
      </c>
      <c r="U264">
        <v>2</v>
      </c>
      <c r="V264" s="24">
        <f t="shared" si="12"/>
        <v>1.9707589117491899E-2</v>
      </c>
      <c r="W264">
        <v>523</v>
      </c>
      <c r="X264">
        <v>105</v>
      </c>
      <c r="Y264" t="s">
        <v>35</v>
      </c>
      <c r="Z264">
        <v>502</v>
      </c>
      <c r="AA264">
        <v>166</v>
      </c>
      <c r="AB264">
        <v>4</v>
      </c>
      <c r="AC264">
        <f t="shared" si="13"/>
        <v>2998.2545180722891</v>
      </c>
      <c r="AD264">
        <f>IF(SUBTOTAL(103,tablo1[[#This Row],[MachineID]]), tablo1[[#This Row],[ConditionMonitoringScore]], "")</f>
        <v>502</v>
      </c>
      <c r="AE264">
        <f>IF(SUBTOTAL(103,tablo1[[#This Row],[MachineID]]), tablo1[[#This Row],[TimeToFailure]], "")</f>
        <v>621</v>
      </c>
      <c r="AH264">
        <f t="shared" si="14"/>
        <v>49.190938511326863</v>
      </c>
      <c r="AI264" t="str">
        <f>IF(OR(tablo1[[#This Row],[visibletimetofailure]]&lt;5000,tablo1[[#This Row],[visibleconditionscore]]&lt;300),"YES","NO")</f>
        <v>YES</v>
      </c>
    </row>
    <row r="265" spans="1:35" x14ac:dyDescent="0.25">
      <c r="A265" t="s">
        <v>316</v>
      </c>
      <c r="B265" t="s">
        <v>54</v>
      </c>
      <c r="C265" t="s">
        <v>58</v>
      </c>
      <c r="D265" s="1">
        <v>40237</v>
      </c>
      <c r="E265">
        <v>14</v>
      </c>
      <c r="F265">
        <v>59038</v>
      </c>
      <c r="G265" s="1">
        <v>45246</v>
      </c>
      <c r="H265" t="s">
        <v>48</v>
      </c>
      <c r="I265">
        <v>101</v>
      </c>
      <c r="J265">
        <v>101</v>
      </c>
      <c r="K265">
        <v>11</v>
      </c>
      <c r="L265">
        <v>4077</v>
      </c>
      <c r="M265">
        <v>50747</v>
      </c>
      <c r="N265">
        <v>210</v>
      </c>
      <c r="O265">
        <v>2313</v>
      </c>
      <c r="P265">
        <v>2313005</v>
      </c>
      <c r="Q265">
        <v>1892676</v>
      </c>
      <c r="R265">
        <v>681505</v>
      </c>
      <c r="S265">
        <v>4887185</v>
      </c>
      <c r="T265">
        <v>7170</v>
      </c>
      <c r="U265">
        <v>5</v>
      </c>
      <c r="V265" s="24">
        <f t="shared" si="12"/>
        <v>2.6038133996533274E-2</v>
      </c>
      <c r="W265">
        <v>691</v>
      </c>
      <c r="X265">
        <v>346</v>
      </c>
      <c r="Y265" t="s">
        <v>49</v>
      </c>
      <c r="Z265">
        <v>366</v>
      </c>
      <c r="AA265">
        <v>198</v>
      </c>
      <c r="AB265">
        <v>2</v>
      </c>
      <c r="AC265">
        <f t="shared" si="13"/>
        <v>1000.0021616947687</v>
      </c>
      <c r="AD265">
        <f>IF(SUBTOTAL(103,tablo1[[#This Row],[MachineID]]), tablo1[[#This Row],[ConditionMonitoringScore]], "")</f>
        <v>366</v>
      </c>
      <c r="AE265">
        <f>IF(SUBTOTAL(103,tablo1[[#This Row],[MachineID]]), tablo1[[#This Row],[TimeToFailure]], "")</f>
        <v>4077</v>
      </c>
      <c r="AH265">
        <f t="shared" si="14"/>
        <v>59.546925566343049</v>
      </c>
      <c r="AI265" t="str">
        <f>IF(OR(tablo1[[#This Row],[visibletimetofailure]]&lt;5000,tablo1[[#This Row],[visibleconditionscore]]&lt;300),"YES","NO")</f>
        <v>YES</v>
      </c>
    </row>
    <row r="266" spans="1:35" x14ac:dyDescent="0.25">
      <c r="A266" t="s">
        <v>317</v>
      </c>
      <c r="B266" t="s">
        <v>32</v>
      </c>
      <c r="C266" t="s">
        <v>33</v>
      </c>
      <c r="D266" s="1">
        <v>43887</v>
      </c>
      <c r="E266">
        <v>4</v>
      </c>
      <c r="F266">
        <v>16180</v>
      </c>
      <c r="G266" s="1">
        <v>45286</v>
      </c>
      <c r="H266" t="s">
        <v>48</v>
      </c>
      <c r="I266">
        <v>60</v>
      </c>
      <c r="J266">
        <v>61</v>
      </c>
      <c r="K266">
        <v>3</v>
      </c>
      <c r="L266">
        <v>14240</v>
      </c>
      <c r="M266">
        <v>78030</v>
      </c>
      <c r="N266">
        <v>105</v>
      </c>
      <c r="O266">
        <v>315</v>
      </c>
      <c r="P266">
        <v>945732</v>
      </c>
      <c r="Q266">
        <v>59254</v>
      </c>
      <c r="R266">
        <v>471183</v>
      </c>
      <c r="S266">
        <v>2009455</v>
      </c>
      <c r="T266">
        <v>725</v>
      </c>
      <c r="U266">
        <v>5</v>
      </c>
      <c r="V266" s="24">
        <f t="shared" si="12"/>
        <v>9.0436355414876789E-3</v>
      </c>
      <c r="W266">
        <v>240</v>
      </c>
      <c r="X266">
        <v>120</v>
      </c>
      <c r="Y266" t="s">
        <v>35</v>
      </c>
      <c r="Z266">
        <v>802</v>
      </c>
      <c r="AA266">
        <v>73</v>
      </c>
      <c r="AB266">
        <v>4</v>
      </c>
      <c r="AC266">
        <f t="shared" si="13"/>
        <v>3002.3238095238094</v>
      </c>
      <c r="AD266">
        <f>IF(SUBTOTAL(103,tablo1[[#This Row],[MachineID]]), tablo1[[#This Row],[ConditionMonitoringScore]], "")</f>
        <v>802</v>
      </c>
      <c r="AE266">
        <f>IF(SUBTOTAL(103,tablo1[[#This Row],[MachineID]]), tablo1[[#This Row],[TimeToFailure]], "")</f>
        <v>14240</v>
      </c>
      <c r="AH266">
        <f t="shared" si="14"/>
        <v>19.093851132686083</v>
      </c>
      <c r="AI266" t="str">
        <f>IF(OR(tablo1[[#This Row],[visibletimetofailure]]&lt;5000,tablo1[[#This Row],[visibleconditionscore]]&lt;300),"YES","NO")</f>
        <v>NO</v>
      </c>
    </row>
    <row r="267" spans="1:35" x14ac:dyDescent="0.25">
      <c r="A267" t="s">
        <v>318</v>
      </c>
      <c r="B267" t="s">
        <v>32</v>
      </c>
      <c r="C267" t="s">
        <v>39</v>
      </c>
      <c r="D267" s="1">
        <v>39142</v>
      </c>
      <c r="E267">
        <v>17</v>
      </c>
      <c r="F267">
        <v>68068</v>
      </c>
      <c r="G267" s="1">
        <v>45276</v>
      </c>
      <c r="H267" t="s">
        <v>34</v>
      </c>
      <c r="I267">
        <v>43</v>
      </c>
      <c r="J267">
        <v>71</v>
      </c>
      <c r="K267">
        <v>25</v>
      </c>
      <c r="L267">
        <v>1433</v>
      </c>
      <c r="M267">
        <v>26399</v>
      </c>
      <c r="N267">
        <v>307</v>
      </c>
      <c r="O267">
        <v>7676</v>
      </c>
      <c r="P267">
        <v>38380932</v>
      </c>
      <c r="Q267">
        <v>860978</v>
      </c>
      <c r="R267">
        <v>245788</v>
      </c>
      <c r="S267">
        <v>39487698</v>
      </c>
      <c r="T267">
        <v>17655</v>
      </c>
      <c r="U267">
        <v>2</v>
      </c>
      <c r="V267" s="24">
        <f t="shared" si="12"/>
        <v>2.7583088401537417E-2</v>
      </c>
      <c r="W267">
        <v>732</v>
      </c>
      <c r="X267">
        <v>146</v>
      </c>
      <c r="Y267" t="s">
        <v>62</v>
      </c>
      <c r="Z267">
        <v>323</v>
      </c>
      <c r="AA267">
        <v>211</v>
      </c>
      <c r="AB267">
        <v>5</v>
      </c>
      <c r="AC267">
        <f t="shared" si="13"/>
        <v>5000.1214174048982</v>
      </c>
      <c r="AD267">
        <f>IF(SUBTOTAL(103,tablo1[[#This Row],[MachineID]]), tablo1[[#This Row],[ConditionMonitoringScore]], "")</f>
        <v>323</v>
      </c>
      <c r="AE267">
        <f>IF(SUBTOTAL(103,tablo1[[#This Row],[MachineID]]), tablo1[[#This Row],[TimeToFailure]], "")</f>
        <v>1433</v>
      </c>
      <c r="AH267">
        <f t="shared" si="14"/>
        <v>63.754045307443363</v>
      </c>
      <c r="AI267" t="str">
        <f>IF(OR(tablo1[[#This Row],[visibletimetofailure]]&lt;5000,tablo1[[#This Row],[visibleconditionscore]]&lt;300),"YES","NO")</f>
        <v>YES</v>
      </c>
    </row>
    <row r="268" spans="1:35" x14ac:dyDescent="0.25">
      <c r="A268" t="s">
        <v>319</v>
      </c>
      <c r="B268" t="s">
        <v>54</v>
      </c>
      <c r="C268" t="s">
        <v>33</v>
      </c>
      <c r="D268" s="1">
        <v>44252</v>
      </c>
      <c r="E268">
        <v>3</v>
      </c>
      <c r="F268">
        <v>11352</v>
      </c>
      <c r="G268" s="1">
        <v>45315</v>
      </c>
      <c r="H268" t="s">
        <v>48</v>
      </c>
      <c r="I268">
        <v>67</v>
      </c>
      <c r="J268">
        <v>32</v>
      </c>
      <c r="K268">
        <v>4</v>
      </c>
      <c r="L268">
        <v>7737</v>
      </c>
      <c r="M268">
        <v>42580</v>
      </c>
      <c r="N268">
        <v>119</v>
      </c>
      <c r="O268">
        <v>478</v>
      </c>
      <c r="P268">
        <v>1433873</v>
      </c>
      <c r="Q268">
        <v>292923</v>
      </c>
      <c r="R268">
        <v>17798</v>
      </c>
      <c r="S268">
        <v>1904775</v>
      </c>
      <c r="T268">
        <v>477</v>
      </c>
      <c r="U268">
        <v>2</v>
      </c>
      <c r="V268" s="24">
        <f t="shared" si="12"/>
        <v>6.2928630642851762E-3</v>
      </c>
      <c r="W268">
        <v>167</v>
      </c>
      <c r="X268">
        <v>33</v>
      </c>
      <c r="Y268" t="s">
        <v>35</v>
      </c>
      <c r="Z268">
        <v>850</v>
      </c>
      <c r="AA268">
        <v>75</v>
      </c>
      <c r="AB268">
        <v>5</v>
      </c>
      <c r="AC268">
        <f t="shared" si="13"/>
        <v>2999.7343096234308</v>
      </c>
      <c r="AD268">
        <f>IF(SUBTOTAL(103,tablo1[[#This Row],[MachineID]]), tablo1[[#This Row],[ConditionMonitoringScore]], "")</f>
        <v>850</v>
      </c>
      <c r="AE268">
        <f>IF(SUBTOTAL(103,tablo1[[#This Row],[MachineID]]), tablo1[[#This Row],[TimeToFailure]], "")</f>
        <v>7737</v>
      </c>
      <c r="AH268">
        <f t="shared" si="14"/>
        <v>19.741100323624593</v>
      </c>
      <c r="AI268" t="str">
        <f>IF(OR(tablo1[[#This Row],[visibletimetofailure]]&lt;5000,tablo1[[#This Row],[visibleconditionscore]]&lt;300),"YES","NO")</f>
        <v>NO</v>
      </c>
    </row>
    <row r="269" spans="1:35" x14ac:dyDescent="0.25">
      <c r="A269" t="s">
        <v>320</v>
      </c>
      <c r="B269" t="s">
        <v>32</v>
      </c>
      <c r="C269" t="s">
        <v>39</v>
      </c>
      <c r="D269" s="1">
        <v>41332</v>
      </c>
      <c r="E269">
        <v>11</v>
      </c>
      <c r="F269">
        <v>54538</v>
      </c>
      <c r="G269" s="1">
        <v>45272</v>
      </c>
      <c r="H269" t="s">
        <v>48</v>
      </c>
      <c r="I269">
        <v>38</v>
      </c>
      <c r="J269">
        <v>75</v>
      </c>
      <c r="K269">
        <v>16</v>
      </c>
      <c r="L269">
        <v>3703</v>
      </c>
      <c r="M269">
        <v>37636</v>
      </c>
      <c r="N269">
        <v>203</v>
      </c>
      <c r="O269">
        <v>3251</v>
      </c>
      <c r="P269">
        <v>16255774</v>
      </c>
      <c r="Q269">
        <v>267876</v>
      </c>
      <c r="R269">
        <v>98904</v>
      </c>
      <c r="S269">
        <v>16622554</v>
      </c>
      <c r="T269">
        <v>9428</v>
      </c>
      <c r="U269">
        <v>1</v>
      </c>
      <c r="V269" s="24">
        <f t="shared" si="12"/>
        <v>1.9255407340417516E-2</v>
      </c>
      <c r="W269">
        <v>511</v>
      </c>
      <c r="X269">
        <v>51</v>
      </c>
      <c r="Y269" t="s">
        <v>62</v>
      </c>
      <c r="Z269">
        <v>548</v>
      </c>
      <c r="AA269">
        <v>153</v>
      </c>
      <c r="AB269">
        <v>2</v>
      </c>
      <c r="AC269">
        <f t="shared" si="13"/>
        <v>5000.2380805905877</v>
      </c>
      <c r="AD269">
        <f>IF(SUBTOTAL(103,tablo1[[#This Row],[MachineID]]), tablo1[[#This Row],[ConditionMonitoringScore]], "")</f>
        <v>548</v>
      </c>
      <c r="AE269">
        <f>IF(SUBTOTAL(103,tablo1[[#This Row],[MachineID]]), tablo1[[#This Row],[TimeToFailure]], "")</f>
        <v>3703</v>
      </c>
      <c r="AH269">
        <f t="shared" si="14"/>
        <v>44.983818770226534</v>
      </c>
      <c r="AI269" t="str">
        <f>IF(OR(tablo1[[#This Row],[visibletimetofailure]]&lt;5000,tablo1[[#This Row],[visibleconditionscore]]&lt;300),"YES","NO")</f>
        <v>YES</v>
      </c>
    </row>
    <row r="270" spans="1:35" x14ac:dyDescent="0.25">
      <c r="A270" t="s">
        <v>321</v>
      </c>
      <c r="B270" t="s">
        <v>38</v>
      </c>
      <c r="C270" t="s">
        <v>39</v>
      </c>
      <c r="D270" s="1">
        <v>38412</v>
      </c>
      <c r="E270">
        <v>19</v>
      </c>
      <c r="F270">
        <v>89224</v>
      </c>
      <c r="G270" s="1">
        <v>45239</v>
      </c>
      <c r="H270" t="s">
        <v>48</v>
      </c>
      <c r="I270">
        <v>79</v>
      </c>
      <c r="J270">
        <v>108</v>
      </c>
      <c r="K270">
        <v>179</v>
      </c>
      <c r="L270">
        <v>374</v>
      </c>
      <c r="M270">
        <v>5000</v>
      </c>
      <c r="N270">
        <v>276</v>
      </c>
      <c r="O270">
        <v>49342</v>
      </c>
      <c r="P270">
        <v>148026639</v>
      </c>
      <c r="Q270">
        <v>4011867</v>
      </c>
      <c r="R270">
        <v>1214963</v>
      </c>
      <c r="S270">
        <v>15325347</v>
      </c>
      <c r="T270">
        <v>138158</v>
      </c>
      <c r="U270">
        <v>9</v>
      </c>
      <c r="V270" s="24">
        <f t="shared" si="12"/>
        <v>3.1690406209963072E-2</v>
      </c>
      <c r="W270">
        <v>841</v>
      </c>
      <c r="X270">
        <v>757</v>
      </c>
      <c r="Y270" t="s">
        <v>35</v>
      </c>
      <c r="Z270">
        <v>253</v>
      </c>
      <c r="AA270">
        <v>240</v>
      </c>
      <c r="AB270">
        <v>4</v>
      </c>
      <c r="AC270">
        <f t="shared" si="13"/>
        <v>3000.0129504276274</v>
      </c>
      <c r="AD270">
        <f>IF(SUBTOTAL(103,tablo1[[#This Row],[MachineID]]), tablo1[[#This Row],[ConditionMonitoringScore]], "")</f>
        <v>253</v>
      </c>
      <c r="AE270">
        <f>IF(SUBTOTAL(103,tablo1[[#This Row],[MachineID]]), tablo1[[#This Row],[TimeToFailure]], "")</f>
        <v>374</v>
      </c>
      <c r="AH270">
        <f t="shared" si="14"/>
        <v>73.139158576051784</v>
      </c>
      <c r="AI270" t="str">
        <f>IF(OR(tablo1[[#This Row],[visibletimetofailure]]&lt;5000,tablo1[[#This Row],[visibleconditionscore]]&lt;300),"YES","NO")</f>
        <v>YES</v>
      </c>
    </row>
    <row r="271" spans="1:35" x14ac:dyDescent="0.25">
      <c r="A271" t="s">
        <v>322</v>
      </c>
      <c r="B271" t="s">
        <v>32</v>
      </c>
      <c r="C271" t="s">
        <v>39</v>
      </c>
      <c r="D271" s="1">
        <v>41697</v>
      </c>
      <c r="E271">
        <v>10</v>
      </c>
      <c r="F271">
        <v>38570</v>
      </c>
      <c r="G271" s="1">
        <v>45196</v>
      </c>
      <c r="H271" t="s">
        <v>52</v>
      </c>
      <c r="I271">
        <v>115</v>
      </c>
      <c r="J271">
        <v>151</v>
      </c>
      <c r="K271">
        <v>17</v>
      </c>
      <c r="L271">
        <v>1143</v>
      </c>
      <c r="M271">
        <v>22421</v>
      </c>
      <c r="N271">
        <v>213</v>
      </c>
      <c r="O271">
        <v>3628</v>
      </c>
      <c r="P271">
        <v>3628109</v>
      </c>
      <c r="Q271">
        <v>2307139</v>
      </c>
      <c r="R271">
        <v>513619</v>
      </c>
      <c r="S271">
        <v>6448867</v>
      </c>
      <c r="T271">
        <v>12698</v>
      </c>
      <c r="U271">
        <v>7</v>
      </c>
      <c r="V271" s="24">
        <f t="shared" si="12"/>
        <v>2.5661315848971286E-2</v>
      </c>
      <c r="W271">
        <v>681</v>
      </c>
      <c r="X271">
        <v>477</v>
      </c>
      <c r="Y271" t="s">
        <v>49</v>
      </c>
      <c r="Z271">
        <v>367</v>
      </c>
      <c r="AA271">
        <v>210</v>
      </c>
      <c r="AB271">
        <v>3</v>
      </c>
      <c r="AC271">
        <f t="shared" si="13"/>
        <v>1000.0300441014333</v>
      </c>
      <c r="AD271">
        <f>IF(SUBTOTAL(103,tablo1[[#This Row],[MachineID]]), tablo1[[#This Row],[ConditionMonitoringScore]], "")</f>
        <v>367</v>
      </c>
      <c r="AE271">
        <f>IF(SUBTOTAL(103,tablo1[[#This Row],[MachineID]]), tablo1[[#This Row],[TimeToFailure]], "")</f>
        <v>1143</v>
      </c>
      <c r="AH271">
        <f t="shared" si="14"/>
        <v>63.430420711974108</v>
      </c>
      <c r="AI271" t="str">
        <f>IF(OR(tablo1[[#This Row],[visibletimetofailure]]&lt;5000,tablo1[[#This Row],[visibleconditionscore]]&lt;300),"YES","NO")</f>
        <v>YES</v>
      </c>
    </row>
    <row r="272" spans="1:35" x14ac:dyDescent="0.25">
      <c r="A272" t="s">
        <v>323</v>
      </c>
      <c r="B272" t="s">
        <v>42</v>
      </c>
      <c r="C272" t="s">
        <v>45</v>
      </c>
      <c r="D272" s="1">
        <v>41332</v>
      </c>
      <c r="E272">
        <v>11</v>
      </c>
      <c r="F272">
        <v>41855</v>
      </c>
      <c r="G272" s="1">
        <v>45283</v>
      </c>
      <c r="H272" t="s">
        <v>34</v>
      </c>
      <c r="I272">
        <v>63</v>
      </c>
      <c r="J272">
        <v>64</v>
      </c>
      <c r="K272">
        <v>17</v>
      </c>
      <c r="L272">
        <v>1355</v>
      </c>
      <c r="M272">
        <v>24141</v>
      </c>
      <c r="N272">
        <v>195</v>
      </c>
      <c r="O272">
        <v>3312</v>
      </c>
      <c r="P272">
        <v>9937344</v>
      </c>
      <c r="Q272">
        <v>1556122</v>
      </c>
      <c r="R272">
        <v>480173</v>
      </c>
      <c r="S272">
        <v>11973639</v>
      </c>
      <c r="T272">
        <v>15568</v>
      </c>
      <c r="U272">
        <v>4</v>
      </c>
      <c r="V272" s="24">
        <f t="shared" si="12"/>
        <v>1.9933680006029089E-2</v>
      </c>
      <c r="W272">
        <v>529</v>
      </c>
      <c r="X272">
        <v>212</v>
      </c>
      <c r="Y272" t="s">
        <v>35</v>
      </c>
      <c r="Z272">
        <v>500</v>
      </c>
      <c r="AA272">
        <v>178</v>
      </c>
      <c r="AB272">
        <v>3</v>
      </c>
      <c r="AC272">
        <f t="shared" si="13"/>
        <v>3000.4057971014495</v>
      </c>
      <c r="AD272">
        <f>IF(SUBTOTAL(103,tablo1[[#This Row],[MachineID]]), tablo1[[#This Row],[ConditionMonitoringScore]], "")</f>
        <v>500</v>
      </c>
      <c r="AE272">
        <f>IF(SUBTOTAL(103,tablo1[[#This Row],[MachineID]]), tablo1[[#This Row],[TimeToFailure]], "")</f>
        <v>1355</v>
      </c>
      <c r="AH272">
        <f t="shared" si="14"/>
        <v>53.074433656957929</v>
      </c>
      <c r="AI272" t="str">
        <f>IF(OR(tablo1[[#This Row],[visibletimetofailure]]&lt;5000,tablo1[[#This Row],[visibleconditionscore]]&lt;300),"YES","NO")</f>
        <v>YES</v>
      </c>
    </row>
    <row r="273" spans="1:35" x14ac:dyDescent="0.25">
      <c r="A273" t="s">
        <v>324</v>
      </c>
      <c r="B273" t="s">
        <v>32</v>
      </c>
      <c r="C273" t="s">
        <v>45</v>
      </c>
      <c r="D273" s="1">
        <v>38412</v>
      </c>
      <c r="E273">
        <v>19</v>
      </c>
      <c r="F273">
        <v>88388</v>
      </c>
      <c r="G273" s="1">
        <v>45267</v>
      </c>
      <c r="H273" t="s">
        <v>48</v>
      </c>
      <c r="I273">
        <v>68</v>
      </c>
      <c r="J273">
        <v>80</v>
      </c>
      <c r="K273">
        <v>176</v>
      </c>
      <c r="L273">
        <v>480</v>
      </c>
      <c r="M273">
        <v>5000</v>
      </c>
      <c r="N273">
        <v>269</v>
      </c>
      <c r="O273">
        <v>47426</v>
      </c>
      <c r="P273">
        <v>142276802</v>
      </c>
      <c r="Q273">
        <v>3385389</v>
      </c>
      <c r="R273">
        <v>1130628</v>
      </c>
      <c r="S273">
        <v>146792819</v>
      </c>
      <c r="T273">
        <v>94851</v>
      </c>
      <c r="U273">
        <v>9</v>
      </c>
      <c r="V273" s="24">
        <f t="shared" si="12"/>
        <v>3.1464315321425879E-2</v>
      </c>
      <c r="W273">
        <v>835</v>
      </c>
      <c r="X273">
        <v>752</v>
      </c>
      <c r="Y273" t="s">
        <v>35</v>
      </c>
      <c r="Z273">
        <v>216</v>
      </c>
      <c r="AA273">
        <v>257</v>
      </c>
      <c r="AB273">
        <v>4</v>
      </c>
      <c r="AC273">
        <f t="shared" si="13"/>
        <v>2999.9747395943155</v>
      </c>
      <c r="AD273">
        <f>IF(SUBTOTAL(103,tablo1[[#This Row],[MachineID]]), tablo1[[#This Row],[ConditionMonitoringScore]], "")</f>
        <v>216</v>
      </c>
      <c r="AE273">
        <f>IF(SUBTOTAL(103,tablo1[[#This Row],[MachineID]]), tablo1[[#This Row],[TimeToFailure]], "")</f>
        <v>480</v>
      </c>
      <c r="AH273">
        <f t="shared" si="14"/>
        <v>78.640776699029118</v>
      </c>
      <c r="AI273" t="str">
        <f>IF(OR(tablo1[[#This Row],[visibletimetofailure]]&lt;5000,tablo1[[#This Row],[visibleconditionscore]]&lt;300),"YES","NO")</f>
        <v>YES</v>
      </c>
    </row>
    <row r="274" spans="1:35" x14ac:dyDescent="0.25">
      <c r="A274" t="s">
        <v>325</v>
      </c>
      <c r="B274" t="s">
        <v>32</v>
      </c>
      <c r="C274" t="s">
        <v>58</v>
      </c>
      <c r="D274" s="1">
        <v>42062</v>
      </c>
      <c r="E274">
        <v>9</v>
      </c>
      <c r="F274">
        <v>38142</v>
      </c>
      <c r="G274" s="1">
        <v>45236</v>
      </c>
      <c r="H274" t="s">
        <v>48</v>
      </c>
      <c r="I274">
        <v>72</v>
      </c>
      <c r="J274">
        <v>111</v>
      </c>
      <c r="K274">
        <v>9</v>
      </c>
      <c r="L274">
        <v>3718</v>
      </c>
      <c r="M274">
        <v>45700</v>
      </c>
      <c r="N274">
        <v>210</v>
      </c>
      <c r="O274">
        <v>1888</v>
      </c>
      <c r="P274">
        <v>5664127</v>
      </c>
      <c r="Q274">
        <v>284198</v>
      </c>
      <c r="R274">
        <v>9007</v>
      </c>
      <c r="S274">
        <v>6038396</v>
      </c>
      <c r="T274">
        <v>4531</v>
      </c>
      <c r="U274">
        <v>1</v>
      </c>
      <c r="V274" s="24">
        <f t="shared" si="12"/>
        <v>2.1064134448715049E-2</v>
      </c>
      <c r="W274">
        <v>559</v>
      </c>
      <c r="X274">
        <v>56</v>
      </c>
      <c r="Y274" t="s">
        <v>35</v>
      </c>
      <c r="Z274">
        <v>478</v>
      </c>
      <c r="AA274">
        <v>173</v>
      </c>
      <c r="AB274">
        <v>3</v>
      </c>
      <c r="AC274">
        <f t="shared" si="13"/>
        <v>3000.0672669491523</v>
      </c>
      <c r="AD274">
        <f>IF(SUBTOTAL(103,tablo1[[#This Row],[MachineID]]), tablo1[[#This Row],[ConditionMonitoringScore]], "")</f>
        <v>478</v>
      </c>
      <c r="AE274">
        <f>IF(SUBTOTAL(103,tablo1[[#This Row],[MachineID]]), tablo1[[#This Row],[TimeToFailure]], "")</f>
        <v>3718</v>
      </c>
      <c r="AH274">
        <f t="shared" si="14"/>
        <v>51.456310679611647</v>
      </c>
      <c r="AI274" t="str">
        <f>IF(OR(tablo1[[#This Row],[visibletimetofailure]]&lt;5000,tablo1[[#This Row],[visibleconditionscore]]&lt;300),"YES","NO")</f>
        <v>YES</v>
      </c>
    </row>
    <row r="275" spans="1:35" x14ac:dyDescent="0.25">
      <c r="A275" t="s">
        <v>326</v>
      </c>
      <c r="B275" t="s">
        <v>47</v>
      </c>
      <c r="C275" t="s">
        <v>45</v>
      </c>
      <c r="D275" s="1">
        <v>43157</v>
      </c>
      <c r="E275">
        <v>6</v>
      </c>
      <c r="F275">
        <v>21702</v>
      </c>
      <c r="G275" s="1">
        <v>45283</v>
      </c>
      <c r="H275" t="s">
        <v>52</v>
      </c>
      <c r="I275">
        <v>82</v>
      </c>
      <c r="J275">
        <v>64</v>
      </c>
      <c r="K275">
        <v>4</v>
      </c>
      <c r="L275">
        <v>8318</v>
      </c>
      <c r="M275">
        <v>64462</v>
      </c>
      <c r="N275">
        <v>260</v>
      </c>
      <c r="O275">
        <v>1040</v>
      </c>
      <c r="P275">
        <v>3120054</v>
      </c>
      <c r="Q275">
        <v>3748293</v>
      </c>
      <c r="R275">
        <v>973563</v>
      </c>
      <c r="S275">
        <v>784191</v>
      </c>
      <c r="T275">
        <v>4888</v>
      </c>
      <c r="U275">
        <v>9</v>
      </c>
      <c r="V275" s="24">
        <f t="shared" si="12"/>
        <v>1.2962544276132339E-2</v>
      </c>
      <c r="W275">
        <v>344</v>
      </c>
      <c r="X275">
        <v>309</v>
      </c>
      <c r="Y275" t="s">
        <v>35</v>
      </c>
      <c r="Z275">
        <v>684</v>
      </c>
      <c r="AA275">
        <v>112</v>
      </c>
      <c r="AB275">
        <v>2</v>
      </c>
      <c r="AC275">
        <f t="shared" si="13"/>
        <v>3000.0519230769232</v>
      </c>
      <c r="AD275">
        <f>IF(SUBTOTAL(103,tablo1[[#This Row],[MachineID]]), tablo1[[#This Row],[ConditionMonitoringScore]], "")</f>
        <v>684</v>
      </c>
      <c r="AE275">
        <f>IF(SUBTOTAL(103,tablo1[[#This Row],[MachineID]]), tablo1[[#This Row],[TimeToFailure]], "")</f>
        <v>8318</v>
      </c>
      <c r="AH275">
        <f t="shared" si="14"/>
        <v>31.715210355987054</v>
      </c>
      <c r="AI275" t="str">
        <f>IF(OR(tablo1[[#This Row],[visibletimetofailure]]&lt;5000,tablo1[[#This Row],[visibleconditionscore]]&lt;300),"YES","NO")</f>
        <v>NO</v>
      </c>
    </row>
    <row r="276" spans="1:35" x14ac:dyDescent="0.25">
      <c r="A276" t="s">
        <v>327</v>
      </c>
      <c r="B276" t="s">
        <v>54</v>
      </c>
      <c r="C276" t="s">
        <v>39</v>
      </c>
      <c r="D276" s="1">
        <v>44982</v>
      </c>
      <c r="E276">
        <v>1</v>
      </c>
      <c r="F276">
        <v>3512</v>
      </c>
      <c r="G276" s="1">
        <v>45185</v>
      </c>
      <c r="H276" t="s">
        <v>48</v>
      </c>
      <c r="I276">
        <v>149</v>
      </c>
      <c r="J276">
        <v>162</v>
      </c>
      <c r="K276">
        <v>0</v>
      </c>
      <c r="L276">
        <v>7756</v>
      </c>
      <c r="M276">
        <v>56386</v>
      </c>
      <c r="N276">
        <v>156</v>
      </c>
      <c r="O276">
        <v>0</v>
      </c>
      <c r="P276">
        <v>0</v>
      </c>
      <c r="Q276">
        <v>1888456</v>
      </c>
      <c r="R276">
        <v>1172711</v>
      </c>
      <c r="S276">
        <v>3061167</v>
      </c>
      <c r="T276">
        <v>0</v>
      </c>
      <c r="U276">
        <v>9</v>
      </c>
      <c r="V276" s="24">
        <f t="shared" si="12"/>
        <v>1.2962544276132339E-2</v>
      </c>
      <c r="W276">
        <v>344</v>
      </c>
      <c r="X276">
        <v>310</v>
      </c>
      <c r="Y276" t="s">
        <v>49</v>
      </c>
      <c r="Z276">
        <v>721</v>
      </c>
      <c r="AA276">
        <v>103</v>
      </c>
      <c r="AB276">
        <v>5</v>
      </c>
      <c r="AC276">
        <f t="shared" si="13"/>
        <v>0</v>
      </c>
      <c r="AD276">
        <f>IF(SUBTOTAL(103,tablo1[[#This Row],[MachineID]]), tablo1[[#This Row],[ConditionMonitoringScore]], "")</f>
        <v>721</v>
      </c>
      <c r="AE276">
        <f>IF(SUBTOTAL(103,tablo1[[#This Row],[MachineID]]), tablo1[[#This Row],[TimeToFailure]], "")</f>
        <v>7756</v>
      </c>
      <c r="AH276">
        <f t="shared" si="14"/>
        <v>28.802588996763756</v>
      </c>
      <c r="AI276" t="str">
        <f>IF(OR(tablo1[[#This Row],[visibletimetofailure]]&lt;5000,tablo1[[#This Row],[visibleconditionscore]]&lt;300),"YES","NO")</f>
        <v>NO</v>
      </c>
    </row>
    <row r="277" spans="1:35" x14ac:dyDescent="0.25">
      <c r="A277" t="s">
        <v>328</v>
      </c>
      <c r="B277" t="s">
        <v>47</v>
      </c>
      <c r="C277" t="s">
        <v>58</v>
      </c>
      <c r="D277" s="1">
        <v>39507</v>
      </c>
      <c r="E277">
        <v>16</v>
      </c>
      <c r="F277">
        <v>70048</v>
      </c>
      <c r="G277" s="1">
        <v>45316</v>
      </c>
      <c r="H277" t="s">
        <v>48</v>
      </c>
      <c r="I277">
        <v>148</v>
      </c>
      <c r="J277">
        <v>31</v>
      </c>
      <c r="K277">
        <v>22</v>
      </c>
      <c r="L277">
        <v>3210</v>
      </c>
      <c r="M277">
        <v>32531</v>
      </c>
      <c r="N277">
        <v>211</v>
      </c>
      <c r="O277">
        <v>4632</v>
      </c>
      <c r="P277">
        <v>4632056</v>
      </c>
      <c r="Q277">
        <v>2420192</v>
      </c>
      <c r="R277">
        <v>515876</v>
      </c>
      <c r="S277">
        <v>7568125</v>
      </c>
      <c r="T277">
        <v>16212</v>
      </c>
      <c r="U277">
        <v>6</v>
      </c>
      <c r="V277" s="24">
        <f t="shared" si="12"/>
        <v>2.1440952596277037E-2</v>
      </c>
      <c r="W277">
        <v>569</v>
      </c>
      <c r="X277">
        <v>341</v>
      </c>
      <c r="Y277" t="s">
        <v>49</v>
      </c>
      <c r="Z277">
        <v>503</v>
      </c>
      <c r="AA277">
        <v>174</v>
      </c>
      <c r="AB277">
        <v>3</v>
      </c>
      <c r="AC277">
        <f t="shared" si="13"/>
        <v>1000.0120898100173</v>
      </c>
      <c r="AD277">
        <f>IF(SUBTOTAL(103,tablo1[[#This Row],[MachineID]]), tablo1[[#This Row],[ConditionMonitoringScore]], "")</f>
        <v>503</v>
      </c>
      <c r="AE277">
        <f>IF(SUBTOTAL(103,tablo1[[#This Row],[MachineID]]), tablo1[[#This Row],[TimeToFailure]], "")</f>
        <v>3210</v>
      </c>
      <c r="AH277">
        <f t="shared" si="14"/>
        <v>51.779935275080902</v>
      </c>
      <c r="AI277" t="str">
        <f>IF(OR(tablo1[[#This Row],[visibletimetofailure]]&lt;5000,tablo1[[#This Row],[visibleconditionscore]]&lt;300),"YES","NO")</f>
        <v>YES</v>
      </c>
    </row>
    <row r="278" spans="1:35" x14ac:dyDescent="0.25">
      <c r="A278" t="s">
        <v>329</v>
      </c>
      <c r="B278" t="s">
        <v>38</v>
      </c>
      <c r="C278" t="s">
        <v>45</v>
      </c>
      <c r="D278" s="1">
        <v>42792</v>
      </c>
      <c r="E278">
        <v>7</v>
      </c>
      <c r="F278">
        <v>22764</v>
      </c>
      <c r="G278" s="1">
        <v>45257</v>
      </c>
      <c r="H278" t="s">
        <v>52</v>
      </c>
      <c r="I278">
        <v>147</v>
      </c>
      <c r="J278">
        <v>90</v>
      </c>
      <c r="K278">
        <v>6</v>
      </c>
      <c r="L278">
        <v>4194</v>
      </c>
      <c r="M278">
        <v>41765</v>
      </c>
      <c r="N278">
        <v>169</v>
      </c>
      <c r="O278">
        <v>1011</v>
      </c>
      <c r="P278">
        <v>1011494</v>
      </c>
      <c r="Q278">
        <v>968624</v>
      </c>
      <c r="R278">
        <v>642963</v>
      </c>
      <c r="S278">
        <v>2623081</v>
      </c>
      <c r="T278">
        <v>3944</v>
      </c>
      <c r="U278">
        <v>5</v>
      </c>
      <c r="V278" s="24">
        <f t="shared" si="12"/>
        <v>1.7258271158338986E-2</v>
      </c>
      <c r="W278">
        <v>458</v>
      </c>
      <c r="X278">
        <v>229</v>
      </c>
      <c r="Y278" t="s">
        <v>49</v>
      </c>
      <c r="Z278">
        <v>561</v>
      </c>
      <c r="AA278">
        <v>159</v>
      </c>
      <c r="AB278">
        <v>1</v>
      </c>
      <c r="AC278">
        <f t="shared" si="13"/>
        <v>1000.48862512364</v>
      </c>
      <c r="AD278">
        <f>IF(SUBTOTAL(103,tablo1[[#This Row],[MachineID]]), tablo1[[#This Row],[ConditionMonitoringScore]], "")</f>
        <v>561</v>
      </c>
      <c r="AE278">
        <f>IF(SUBTOTAL(103,tablo1[[#This Row],[MachineID]]), tablo1[[#This Row],[TimeToFailure]], "")</f>
        <v>4194</v>
      </c>
      <c r="AH278">
        <f t="shared" si="14"/>
        <v>46.925566343042071</v>
      </c>
      <c r="AI278" t="str">
        <f>IF(OR(tablo1[[#This Row],[visibletimetofailure]]&lt;5000,tablo1[[#This Row],[visibleconditionscore]]&lt;300),"YES","NO")</f>
        <v>YES</v>
      </c>
    </row>
    <row r="279" spans="1:35" x14ac:dyDescent="0.25">
      <c r="A279" t="s">
        <v>330</v>
      </c>
      <c r="B279" t="s">
        <v>54</v>
      </c>
      <c r="C279" t="s">
        <v>45</v>
      </c>
      <c r="D279" s="1">
        <v>42062</v>
      </c>
      <c r="E279">
        <v>9</v>
      </c>
      <c r="F279">
        <v>38421</v>
      </c>
      <c r="G279" s="1">
        <v>45186</v>
      </c>
      <c r="H279" t="s">
        <v>52</v>
      </c>
      <c r="I279">
        <v>118</v>
      </c>
      <c r="J279">
        <v>161</v>
      </c>
      <c r="K279">
        <v>11</v>
      </c>
      <c r="L279">
        <v>370</v>
      </c>
      <c r="M279">
        <v>33252</v>
      </c>
      <c r="N279">
        <v>199</v>
      </c>
      <c r="O279">
        <v>2192</v>
      </c>
      <c r="P279">
        <v>2192114</v>
      </c>
      <c r="Q279">
        <v>1572278</v>
      </c>
      <c r="R279">
        <v>482499</v>
      </c>
      <c r="S279">
        <v>424689</v>
      </c>
      <c r="T279">
        <v>5918</v>
      </c>
      <c r="U279">
        <v>7</v>
      </c>
      <c r="V279" s="24">
        <f t="shared" si="12"/>
        <v>2.6377270329339061E-2</v>
      </c>
      <c r="W279">
        <v>700</v>
      </c>
      <c r="X279">
        <v>490</v>
      </c>
      <c r="Y279" t="s">
        <v>49</v>
      </c>
      <c r="Z279">
        <v>327</v>
      </c>
      <c r="AA279">
        <v>210</v>
      </c>
      <c r="AB279">
        <v>5</v>
      </c>
      <c r="AC279">
        <f t="shared" si="13"/>
        <v>1000.05200729927</v>
      </c>
      <c r="AD279">
        <f>IF(SUBTOTAL(103,tablo1[[#This Row],[MachineID]]), tablo1[[#This Row],[ConditionMonitoringScore]], "")</f>
        <v>327</v>
      </c>
      <c r="AE279">
        <f>IF(SUBTOTAL(103,tablo1[[#This Row],[MachineID]]), tablo1[[#This Row],[TimeToFailure]], "")</f>
        <v>370</v>
      </c>
      <c r="AH279">
        <f t="shared" si="14"/>
        <v>63.430420711974108</v>
      </c>
      <c r="AI279" t="str">
        <f>IF(OR(tablo1[[#This Row],[visibletimetofailure]]&lt;5000,tablo1[[#This Row],[visibleconditionscore]]&lt;300),"YES","NO")</f>
        <v>YES</v>
      </c>
    </row>
    <row r="280" spans="1:35" x14ac:dyDescent="0.25">
      <c r="A280" t="s">
        <v>331</v>
      </c>
      <c r="B280" t="s">
        <v>32</v>
      </c>
      <c r="C280" t="s">
        <v>58</v>
      </c>
      <c r="D280" s="1">
        <v>43522</v>
      </c>
      <c r="E280">
        <v>5</v>
      </c>
      <c r="F280">
        <v>21045</v>
      </c>
      <c r="G280" s="1">
        <v>45225</v>
      </c>
      <c r="H280" t="s">
        <v>52</v>
      </c>
      <c r="I280">
        <v>75</v>
      </c>
      <c r="J280">
        <v>122</v>
      </c>
      <c r="K280">
        <v>3</v>
      </c>
      <c r="L280">
        <v>14800</v>
      </c>
      <c r="M280">
        <v>80524</v>
      </c>
      <c r="N280">
        <v>60</v>
      </c>
      <c r="O280">
        <v>180</v>
      </c>
      <c r="P280">
        <v>539856</v>
      </c>
      <c r="Q280">
        <v>175887</v>
      </c>
      <c r="R280">
        <v>189077</v>
      </c>
      <c r="S280">
        <v>90482</v>
      </c>
      <c r="T280">
        <v>539</v>
      </c>
      <c r="U280">
        <v>2</v>
      </c>
      <c r="V280" s="24">
        <f t="shared" si="12"/>
        <v>1.5977089456628232E-2</v>
      </c>
      <c r="W280">
        <v>424</v>
      </c>
      <c r="X280">
        <v>85</v>
      </c>
      <c r="Y280" t="s">
        <v>35</v>
      </c>
      <c r="Z280">
        <v>622</v>
      </c>
      <c r="AA280">
        <v>142</v>
      </c>
      <c r="AB280">
        <v>4</v>
      </c>
      <c r="AC280">
        <f t="shared" si="13"/>
        <v>2999.2</v>
      </c>
      <c r="AD280">
        <f>IF(SUBTOTAL(103,tablo1[[#This Row],[MachineID]]), tablo1[[#This Row],[ConditionMonitoringScore]], "")</f>
        <v>622</v>
      </c>
      <c r="AE280">
        <f>IF(SUBTOTAL(103,tablo1[[#This Row],[MachineID]]), tablo1[[#This Row],[TimeToFailure]], "")</f>
        <v>14800</v>
      </c>
      <c r="AH280">
        <f t="shared" si="14"/>
        <v>41.42394822006473</v>
      </c>
      <c r="AI280" t="str">
        <f>IF(OR(tablo1[[#This Row],[visibletimetofailure]]&lt;5000,tablo1[[#This Row],[visibleconditionscore]]&lt;300),"YES","NO")</f>
        <v>NO</v>
      </c>
    </row>
    <row r="281" spans="1:35" x14ac:dyDescent="0.25">
      <c r="A281" t="s">
        <v>332</v>
      </c>
      <c r="B281" t="s">
        <v>54</v>
      </c>
      <c r="C281" t="s">
        <v>39</v>
      </c>
      <c r="D281" s="1">
        <v>40237</v>
      </c>
      <c r="E281">
        <v>14</v>
      </c>
      <c r="F281">
        <v>65828</v>
      </c>
      <c r="G281" s="1">
        <v>45228</v>
      </c>
      <c r="H281" t="s">
        <v>48</v>
      </c>
      <c r="I281">
        <v>72</v>
      </c>
      <c r="J281">
        <v>119</v>
      </c>
      <c r="K281">
        <v>132</v>
      </c>
      <c r="L281">
        <v>249</v>
      </c>
      <c r="M281">
        <v>5000</v>
      </c>
      <c r="N281">
        <v>103</v>
      </c>
      <c r="O281">
        <v>13610</v>
      </c>
      <c r="P281">
        <v>40831228</v>
      </c>
      <c r="Q281">
        <v>1099536</v>
      </c>
      <c r="R281">
        <v>508741</v>
      </c>
      <c r="S281">
        <v>42439505</v>
      </c>
      <c r="T281">
        <v>65329</v>
      </c>
      <c r="U281">
        <v>7</v>
      </c>
      <c r="V281" s="24">
        <f t="shared" si="12"/>
        <v>2.5925088552264677E-2</v>
      </c>
      <c r="W281">
        <v>688</v>
      </c>
      <c r="X281">
        <v>481</v>
      </c>
      <c r="Y281" t="s">
        <v>35</v>
      </c>
      <c r="Z281">
        <v>402</v>
      </c>
      <c r="AA281">
        <v>203</v>
      </c>
      <c r="AB281">
        <v>5</v>
      </c>
      <c r="AC281">
        <f t="shared" si="13"/>
        <v>3000.0902277736959</v>
      </c>
      <c r="AD281">
        <f>IF(SUBTOTAL(103,tablo1[[#This Row],[MachineID]]), tablo1[[#This Row],[ConditionMonitoringScore]], "")</f>
        <v>402</v>
      </c>
      <c r="AE281">
        <f>IF(SUBTOTAL(103,tablo1[[#This Row],[MachineID]]), tablo1[[#This Row],[TimeToFailure]], "")</f>
        <v>249</v>
      </c>
      <c r="AH281">
        <f t="shared" si="14"/>
        <v>61.165048543689316</v>
      </c>
      <c r="AI281" t="str">
        <f>IF(OR(tablo1[[#This Row],[visibletimetofailure]]&lt;5000,tablo1[[#This Row],[visibleconditionscore]]&lt;300),"YES","NO")</f>
        <v>YES</v>
      </c>
    </row>
    <row r="282" spans="1:35" x14ac:dyDescent="0.25">
      <c r="A282" t="s">
        <v>333</v>
      </c>
      <c r="B282" t="s">
        <v>42</v>
      </c>
      <c r="C282" t="s">
        <v>45</v>
      </c>
      <c r="D282" s="1">
        <v>42792</v>
      </c>
      <c r="E282">
        <v>7</v>
      </c>
      <c r="F282">
        <v>27468</v>
      </c>
      <c r="G282" s="1">
        <v>45264</v>
      </c>
      <c r="H282" t="s">
        <v>34</v>
      </c>
      <c r="I282">
        <v>92</v>
      </c>
      <c r="J282">
        <v>83</v>
      </c>
      <c r="K282">
        <v>6</v>
      </c>
      <c r="L282">
        <v>9426</v>
      </c>
      <c r="M282">
        <v>60611</v>
      </c>
      <c r="N282">
        <v>168</v>
      </c>
      <c r="O282">
        <v>1005</v>
      </c>
      <c r="P282">
        <v>1005454</v>
      </c>
      <c r="Q282">
        <v>924589</v>
      </c>
      <c r="R282">
        <v>193598</v>
      </c>
      <c r="S282">
        <v>212364</v>
      </c>
      <c r="T282">
        <v>1307</v>
      </c>
      <c r="U282">
        <v>3</v>
      </c>
      <c r="V282" s="24">
        <f t="shared" si="12"/>
        <v>1.6127816715653026E-2</v>
      </c>
      <c r="W282">
        <v>428</v>
      </c>
      <c r="X282">
        <v>128</v>
      </c>
      <c r="Y282" t="s">
        <v>49</v>
      </c>
      <c r="Z282">
        <v>600</v>
      </c>
      <c r="AA282">
        <v>135</v>
      </c>
      <c r="AB282">
        <v>3</v>
      </c>
      <c r="AC282">
        <f t="shared" si="13"/>
        <v>1000.4517412935323</v>
      </c>
      <c r="AD282">
        <f>IF(SUBTOTAL(103,tablo1[[#This Row],[MachineID]]), tablo1[[#This Row],[ConditionMonitoringScore]], "")</f>
        <v>600</v>
      </c>
      <c r="AE282">
        <f>IF(SUBTOTAL(103,tablo1[[#This Row],[MachineID]]), tablo1[[#This Row],[TimeToFailure]], "")</f>
        <v>9426</v>
      </c>
      <c r="AH282">
        <f t="shared" si="14"/>
        <v>39.158576051779939</v>
      </c>
      <c r="AI282" t="str">
        <f>IF(OR(tablo1[[#This Row],[visibletimetofailure]]&lt;5000,tablo1[[#This Row],[visibleconditionscore]]&lt;300),"YES","NO")</f>
        <v>NO</v>
      </c>
    </row>
    <row r="283" spans="1:35" x14ac:dyDescent="0.25">
      <c r="A283" t="s">
        <v>334</v>
      </c>
      <c r="B283" t="s">
        <v>54</v>
      </c>
      <c r="C283" t="s">
        <v>33</v>
      </c>
      <c r="D283" s="1">
        <v>44252</v>
      </c>
      <c r="E283">
        <v>3</v>
      </c>
      <c r="F283">
        <v>10668</v>
      </c>
      <c r="G283" s="1">
        <v>45270</v>
      </c>
      <c r="H283" t="s">
        <v>52</v>
      </c>
      <c r="I283">
        <v>60</v>
      </c>
      <c r="J283">
        <v>77</v>
      </c>
      <c r="K283">
        <v>1</v>
      </c>
      <c r="L283">
        <v>11259</v>
      </c>
      <c r="M283">
        <v>73609</v>
      </c>
      <c r="N283">
        <v>92</v>
      </c>
      <c r="O283">
        <v>92</v>
      </c>
      <c r="P283">
        <v>275349</v>
      </c>
      <c r="Q283">
        <v>815863</v>
      </c>
      <c r="R283">
        <v>66117</v>
      </c>
      <c r="S283">
        <v>1752381</v>
      </c>
      <c r="T283">
        <v>284</v>
      </c>
      <c r="U283">
        <v>5</v>
      </c>
      <c r="V283" s="24">
        <f t="shared" si="12"/>
        <v>1.1530635315396789E-2</v>
      </c>
      <c r="W283">
        <v>306</v>
      </c>
      <c r="X283">
        <v>153</v>
      </c>
      <c r="Y283" t="s">
        <v>35</v>
      </c>
      <c r="Z283">
        <v>693</v>
      </c>
      <c r="AA283">
        <v>120</v>
      </c>
      <c r="AB283">
        <v>1</v>
      </c>
      <c r="AC283">
        <f t="shared" si="13"/>
        <v>2992.9239130434785</v>
      </c>
      <c r="AD283">
        <f>IF(SUBTOTAL(103,tablo1[[#This Row],[MachineID]]), tablo1[[#This Row],[ConditionMonitoringScore]], "")</f>
        <v>693</v>
      </c>
      <c r="AE283">
        <f>IF(SUBTOTAL(103,tablo1[[#This Row],[MachineID]]), tablo1[[#This Row],[TimeToFailure]], "")</f>
        <v>11259</v>
      </c>
      <c r="AH283">
        <f t="shared" si="14"/>
        <v>34.3042071197411</v>
      </c>
      <c r="AI283" t="str">
        <f>IF(OR(tablo1[[#This Row],[visibletimetofailure]]&lt;5000,tablo1[[#This Row],[visibleconditionscore]]&lt;300),"YES","NO")</f>
        <v>NO</v>
      </c>
    </row>
    <row r="284" spans="1:35" x14ac:dyDescent="0.25">
      <c r="A284" t="s">
        <v>335</v>
      </c>
      <c r="B284" t="s">
        <v>47</v>
      </c>
      <c r="C284" t="s">
        <v>33</v>
      </c>
      <c r="D284" s="1">
        <v>40967</v>
      </c>
      <c r="E284">
        <v>12</v>
      </c>
      <c r="F284">
        <v>36000</v>
      </c>
      <c r="G284" s="1">
        <v>45237</v>
      </c>
      <c r="H284" t="s">
        <v>48</v>
      </c>
      <c r="I284">
        <v>60</v>
      </c>
      <c r="J284">
        <v>110</v>
      </c>
      <c r="K284">
        <v>11</v>
      </c>
      <c r="L284">
        <v>2318</v>
      </c>
      <c r="M284">
        <v>36489</v>
      </c>
      <c r="N284">
        <v>232</v>
      </c>
      <c r="O284">
        <v>2552</v>
      </c>
      <c r="P284">
        <v>7654673</v>
      </c>
      <c r="Q284">
        <v>2236152</v>
      </c>
      <c r="R284">
        <v>29557</v>
      </c>
      <c r="S284">
        <v>10186396</v>
      </c>
      <c r="T284">
        <v>9440</v>
      </c>
      <c r="U284">
        <v>5</v>
      </c>
      <c r="V284" s="24">
        <f t="shared" si="12"/>
        <v>2.588740673750848E-2</v>
      </c>
      <c r="W284">
        <v>687</v>
      </c>
      <c r="X284">
        <v>344</v>
      </c>
      <c r="Y284" t="s">
        <v>35</v>
      </c>
      <c r="Z284">
        <v>338</v>
      </c>
      <c r="AA284">
        <v>205</v>
      </c>
      <c r="AB284">
        <v>3</v>
      </c>
      <c r="AC284">
        <f t="shared" si="13"/>
        <v>2999.4800156739811</v>
      </c>
      <c r="AD284">
        <f>IF(SUBTOTAL(103,tablo1[[#This Row],[MachineID]]), tablo1[[#This Row],[ConditionMonitoringScore]], "")</f>
        <v>338</v>
      </c>
      <c r="AE284">
        <f>IF(SUBTOTAL(103,tablo1[[#This Row],[MachineID]]), tablo1[[#This Row],[TimeToFailure]], "")</f>
        <v>2318</v>
      </c>
      <c r="AH284">
        <f t="shared" si="14"/>
        <v>61.812297734627833</v>
      </c>
      <c r="AI284" t="str">
        <f>IF(OR(tablo1[[#This Row],[visibletimetofailure]]&lt;5000,tablo1[[#This Row],[visibleconditionscore]]&lt;300),"YES","NO")</f>
        <v>YES</v>
      </c>
    </row>
    <row r="285" spans="1:35" x14ac:dyDescent="0.25">
      <c r="A285" t="s">
        <v>336</v>
      </c>
      <c r="B285" t="s">
        <v>42</v>
      </c>
      <c r="C285" t="s">
        <v>45</v>
      </c>
      <c r="D285" s="1">
        <v>38412</v>
      </c>
      <c r="E285">
        <v>19</v>
      </c>
      <c r="F285">
        <v>77501</v>
      </c>
      <c r="G285" s="1">
        <v>45243</v>
      </c>
      <c r="H285" t="s">
        <v>48</v>
      </c>
      <c r="I285">
        <v>53</v>
      </c>
      <c r="J285">
        <v>104</v>
      </c>
      <c r="K285">
        <v>155</v>
      </c>
      <c r="L285">
        <v>422</v>
      </c>
      <c r="M285">
        <v>5000</v>
      </c>
      <c r="N285">
        <v>328</v>
      </c>
      <c r="O285">
        <v>50827</v>
      </c>
      <c r="P285">
        <v>15248122</v>
      </c>
      <c r="Q285">
        <v>215828</v>
      </c>
      <c r="R285">
        <v>407419</v>
      </c>
      <c r="S285">
        <v>155046919</v>
      </c>
      <c r="T285">
        <v>137233</v>
      </c>
      <c r="U285">
        <v>6</v>
      </c>
      <c r="V285" s="24">
        <f t="shared" si="12"/>
        <v>3.2104906172281254E-2</v>
      </c>
      <c r="W285">
        <v>852</v>
      </c>
      <c r="X285">
        <v>511</v>
      </c>
      <c r="Y285" t="s">
        <v>35</v>
      </c>
      <c r="Z285">
        <v>228</v>
      </c>
      <c r="AA285">
        <v>243</v>
      </c>
      <c r="AB285">
        <v>5</v>
      </c>
      <c r="AC285">
        <f t="shared" si="13"/>
        <v>300.00043284081295</v>
      </c>
      <c r="AD285">
        <f>IF(SUBTOTAL(103,tablo1[[#This Row],[MachineID]]), tablo1[[#This Row],[ConditionMonitoringScore]], "")</f>
        <v>228</v>
      </c>
      <c r="AE285">
        <f>IF(SUBTOTAL(103,tablo1[[#This Row],[MachineID]]), tablo1[[#This Row],[TimeToFailure]], "")</f>
        <v>422</v>
      </c>
      <c r="AH285">
        <f t="shared" si="14"/>
        <v>74.110032362459549</v>
      </c>
      <c r="AI285" t="str">
        <f>IF(OR(tablo1[[#This Row],[visibletimetofailure]]&lt;5000,tablo1[[#This Row],[visibleconditionscore]]&lt;300),"YES","NO")</f>
        <v>YES</v>
      </c>
    </row>
    <row r="286" spans="1:35" x14ac:dyDescent="0.25">
      <c r="A286" t="s">
        <v>337</v>
      </c>
      <c r="B286" t="s">
        <v>42</v>
      </c>
      <c r="C286" t="s">
        <v>58</v>
      </c>
      <c r="D286" s="1">
        <v>40602</v>
      </c>
      <c r="E286">
        <v>13</v>
      </c>
      <c r="F286">
        <v>57109</v>
      </c>
      <c r="G286" s="1">
        <v>45236</v>
      </c>
      <c r="H286" t="s">
        <v>48</v>
      </c>
      <c r="I286">
        <v>56</v>
      </c>
      <c r="J286">
        <v>111</v>
      </c>
      <c r="K286">
        <v>15</v>
      </c>
      <c r="L286">
        <v>134</v>
      </c>
      <c r="M286">
        <v>41859</v>
      </c>
      <c r="N286">
        <v>156</v>
      </c>
      <c r="O286">
        <v>2347</v>
      </c>
      <c r="P286">
        <v>7041736</v>
      </c>
      <c r="Q286">
        <v>2189718</v>
      </c>
      <c r="R286">
        <v>909673</v>
      </c>
      <c r="S286">
        <v>10141126</v>
      </c>
      <c r="T286">
        <v>7276</v>
      </c>
      <c r="U286">
        <v>10</v>
      </c>
      <c r="V286" s="24">
        <f t="shared" si="12"/>
        <v>2.6377270329339061E-2</v>
      </c>
      <c r="W286">
        <v>700</v>
      </c>
      <c r="X286">
        <v>700</v>
      </c>
      <c r="Y286" t="s">
        <v>35</v>
      </c>
      <c r="Z286">
        <v>343</v>
      </c>
      <c r="AA286">
        <v>208</v>
      </c>
      <c r="AB286">
        <v>5</v>
      </c>
      <c r="AC286">
        <f t="shared" si="13"/>
        <v>3000.3135918193439</v>
      </c>
      <c r="AD286">
        <f>IF(SUBTOTAL(103,tablo1[[#This Row],[MachineID]]), tablo1[[#This Row],[ConditionMonitoringScore]], "")</f>
        <v>343</v>
      </c>
      <c r="AE286">
        <f>IF(SUBTOTAL(103,tablo1[[#This Row],[MachineID]]), tablo1[[#This Row],[TimeToFailure]], "")</f>
        <v>134</v>
      </c>
      <c r="AH286">
        <f t="shared" si="14"/>
        <v>62.783171521035598</v>
      </c>
      <c r="AI286" t="str">
        <f>IF(OR(tablo1[[#This Row],[visibletimetofailure]]&lt;5000,tablo1[[#This Row],[visibleconditionscore]]&lt;300),"YES","NO")</f>
        <v>YES</v>
      </c>
    </row>
    <row r="287" spans="1:35" x14ac:dyDescent="0.25">
      <c r="A287" t="s">
        <v>338</v>
      </c>
      <c r="B287" t="s">
        <v>54</v>
      </c>
      <c r="C287" t="s">
        <v>58</v>
      </c>
      <c r="D287" s="1">
        <v>40967</v>
      </c>
      <c r="E287">
        <v>12</v>
      </c>
      <c r="F287">
        <v>41256</v>
      </c>
      <c r="G287" s="1">
        <v>45160</v>
      </c>
      <c r="H287" t="s">
        <v>48</v>
      </c>
      <c r="I287">
        <v>149</v>
      </c>
      <c r="J287">
        <v>187</v>
      </c>
      <c r="K287">
        <v>13</v>
      </c>
      <c r="L287">
        <v>791</v>
      </c>
      <c r="M287">
        <v>35152</v>
      </c>
      <c r="N287">
        <v>271</v>
      </c>
      <c r="O287">
        <v>3518</v>
      </c>
      <c r="P287">
        <v>351797</v>
      </c>
      <c r="Q287">
        <v>308496</v>
      </c>
      <c r="R287">
        <v>91582</v>
      </c>
      <c r="S287">
        <v>3918048</v>
      </c>
      <c r="T287">
        <v>8794</v>
      </c>
      <c r="U287">
        <v>1</v>
      </c>
      <c r="V287" s="24">
        <f t="shared" si="12"/>
        <v>3.1916497098500266E-2</v>
      </c>
      <c r="W287">
        <v>847</v>
      </c>
      <c r="X287">
        <v>85</v>
      </c>
      <c r="Y287" t="s">
        <v>49</v>
      </c>
      <c r="Z287">
        <v>200</v>
      </c>
      <c r="AA287">
        <v>262</v>
      </c>
      <c r="AB287">
        <v>5</v>
      </c>
      <c r="AC287">
        <f t="shared" si="13"/>
        <v>99.999147242751562</v>
      </c>
      <c r="AD287">
        <f>IF(SUBTOTAL(103,tablo1[[#This Row],[MachineID]]), tablo1[[#This Row],[ConditionMonitoringScore]], "")</f>
        <v>200</v>
      </c>
      <c r="AE287">
        <f>IF(SUBTOTAL(103,tablo1[[#This Row],[MachineID]]), tablo1[[#This Row],[TimeToFailure]], "")</f>
        <v>791</v>
      </c>
      <c r="AH287">
        <f t="shared" si="14"/>
        <v>80.258899676375407</v>
      </c>
      <c r="AI287" t="str">
        <f>IF(OR(tablo1[[#This Row],[visibletimetofailure]]&lt;5000,tablo1[[#This Row],[visibleconditionscore]]&lt;300),"YES","NO")</f>
        <v>YES</v>
      </c>
    </row>
    <row r="288" spans="1:35" x14ac:dyDescent="0.25">
      <c r="A288" t="s">
        <v>339</v>
      </c>
      <c r="B288" t="s">
        <v>38</v>
      </c>
      <c r="C288" t="s">
        <v>58</v>
      </c>
      <c r="D288" s="1">
        <v>39507</v>
      </c>
      <c r="E288">
        <v>16</v>
      </c>
      <c r="F288">
        <v>56624</v>
      </c>
      <c r="G288" s="1">
        <v>45301</v>
      </c>
      <c r="H288" t="s">
        <v>52</v>
      </c>
      <c r="I288">
        <v>89</v>
      </c>
      <c r="J288">
        <v>46</v>
      </c>
      <c r="K288">
        <v>17</v>
      </c>
      <c r="L288">
        <v>3086</v>
      </c>
      <c r="M288">
        <v>37123</v>
      </c>
      <c r="N288">
        <v>254</v>
      </c>
      <c r="O288">
        <v>4321</v>
      </c>
      <c r="P288">
        <v>1296214</v>
      </c>
      <c r="Q288">
        <v>60938</v>
      </c>
      <c r="R288">
        <v>163002</v>
      </c>
      <c r="S288">
        <v>13734523</v>
      </c>
      <c r="T288">
        <v>11665</v>
      </c>
      <c r="U288">
        <v>2</v>
      </c>
      <c r="V288" s="24">
        <f t="shared" si="12"/>
        <v>2.4380134147260531E-2</v>
      </c>
      <c r="W288">
        <v>647</v>
      </c>
      <c r="X288">
        <v>129</v>
      </c>
      <c r="Y288" t="s">
        <v>35</v>
      </c>
      <c r="Z288">
        <v>399</v>
      </c>
      <c r="AA288">
        <v>202</v>
      </c>
      <c r="AB288">
        <v>1</v>
      </c>
      <c r="AC288">
        <f t="shared" si="13"/>
        <v>299.98009719972231</v>
      </c>
      <c r="AD288">
        <f>IF(SUBTOTAL(103,tablo1[[#This Row],[MachineID]]), tablo1[[#This Row],[ConditionMonitoringScore]], "")</f>
        <v>399</v>
      </c>
      <c r="AE288">
        <f>IF(SUBTOTAL(103,tablo1[[#This Row],[MachineID]]), tablo1[[#This Row],[TimeToFailure]], "")</f>
        <v>3086</v>
      </c>
      <c r="AH288">
        <f t="shared" si="14"/>
        <v>60.841423948220061</v>
      </c>
      <c r="AI288" t="str">
        <f>IF(OR(tablo1[[#This Row],[visibletimetofailure]]&lt;5000,tablo1[[#This Row],[visibleconditionscore]]&lt;300),"YES","NO")</f>
        <v>YES</v>
      </c>
    </row>
    <row r="289" spans="1:35" x14ac:dyDescent="0.25">
      <c r="A289" t="s">
        <v>340</v>
      </c>
      <c r="B289" t="s">
        <v>54</v>
      </c>
      <c r="C289" t="s">
        <v>45</v>
      </c>
      <c r="D289" s="1">
        <v>42427</v>
      </c>
      <c r="E289">
        <v>8</v>
      </c>
      <c r="F289">
        <v>27472</v>
      </c>
      <c r="G289" s="1">
        <v>45256</v>
      </c>
      <c r="H289" t="s">
        <v>34</v>
      </c>
      <c r="I289">
        <v>64</v>
      </c>
      <c r="J289">
        <v>91</v>
      </c>
      <c r="K289">
        <v>7</v>
      </c>
      <c r="L289">
        <v>3714</v>
      </c>
      <c r="M289">
        <v>34706</v>
      </c>
      <c r="N289">
        <v>185</v>
      </c>
      <c r="O289">
        <v>1294</v>
      </c>
      <c r="P289">
        <v>3881346</v>
      </c>
      <c r="Q289">
        <v>1044733</v>
      </c>
      <c r="R289">
        <v>47027</v>
      </c>
      <c r="S289">
        <v>5396349</v>
      </c>
      <c r="T289">
        <v>3751</v>
      </c>
      <c r="U289">
        <v>5</v>
      </c>
      <c r="V289" s="24">
        <f t="shared" si="12"/>
        <v>1.8803225563343129E-2</v>
      </c>
      <c r="W289">
        <v>499</v>
      </c>
      <c r="X289">
        <v>250</v>
      </c>
      <c r="Y289" t="s">
        <v>35</v>
      </c>
      <c r="Z289">
        <v>519</v>
      </c>
      <c r="AA289">
        <v>162</v>
      </c>
      <c r="AB289">
        <v>2</v>
      </c>
      <c r="AC289">
        <f t="shared" si="13"/>
        <v>2999.4945904173105</v>
      </c>
      <c r="AD289">
        <f>IF(SUBTOTAL(103,tablo1[[#This Row],[MachineID]]), tablo1[[#This Row],[ConditionMonitoringScore]], "")</f>
        <v>519</v>
      </c>
      <c r="AE289">
        <f>IF(SUBTOTAL(103,tablo1[[#This Row],[MachineID]]), tablo1[[#This Row],[TimeToFailure]], "")</f>
        <v>3714</v>
      </c>
      <c r="AH289">
        <f t="shared" si="14"/>
        <v>47.896440129449836</v>
      </c>
      <c r="AI289" t="str">
        <f>IF(OR(tablo1[[#This Row],[visibletimetofailure]]&lt;5000,tablo1[[#This Row],[visibleconditionscore]]&lt;300),"YES","NO")</f>
        <v>YES</v>
      </c>
    </row>
    <row r="290" spans="1:35" x14ac:dyDescent="0.25">
      <c r="A290" t="s">
        <v>341</v>
      </c>
      <c r="B290" t="s">
        <v>38</v>
      </c>
      <c r="C290" t="s">
        <v>58</v>
      </c>
      <c r="D290" s="1">
        <v>39142</v>
      </c>
      <c r="E290">
        <v>17</v>
      </c>
      <c r="F290">
        <v>51459</v>
      </c>
      <c r="G290" s="1">
        <v>45289</v>
      </c>
      <c r="H290" t="s">
        <v>34</v>
      </c>
      <c r="I290">
        <v>69</v>
      </c>
      <c r="J290">
        <v>58</v>
      </c>
      <c r="K290">
        <v>29</v>
      </c>
      <c r="L290">
        <v>1198</v>
      </c>
      <c r="M290">
        <v>18335</v>
      </c>
      <c r="N290">
        <v>234</v>
      </c>
      <c r="O290">
        <v>6776</v>
      </c>
      <c r="P290">
        <v>20328604</v>
      </c>
      <c r="Q290">
        <v>275095</v>
      </c>
      <c r="R290">
        <v>473138</v>
      </c>
      <c r="S290">
        <v>23552692</v>
      </c>
      <c r="T290">
        <v>18295</v>
      </c>
      <c r="U290">
        <v>8</v>
      </c>
      <c r="V290" s="24">
        <f t="shared" si="12"/>
        <v>2.502072499811591E-2</v>
      </c>
      <c r="W290">
        <v>664</v>
      </c>
      <c r="X290">
        <v>531</v>
      </c>
      <c r="Y290" t="s">
        <v>35</v>
      </c>
      <c r="Z290">
        <v>416</v>
      </c>
      <c r="AA290">
        <v>185</v>
      </c>
      <c r="AB290">
        <v>3</v>
      </c>
      <c r="AC290">
        <f t="shared" si="13"/>
        <v>3000.0891381345928</v>
      </c>
      <c r="AD290">
        <f>IF(SUBTOTAL(103,tablo1[[#This Row],[MachineID]]), tablo1[[#This Row],[ConditionMonitoringScore]], "")</f>
        <v>416</v>
      </c>
      <c r="AE290">
        <f>IF(SUBTOTAL(103,tablo1[[#This Row],[MachineID]]), tablo1[[#This Row],[TimeToFailure]], "")</f>
        <v>1198</v>
      </c>
      <c r="AH290">
        <f t="shared" si="14"/>
        <v>55.339805825242713</v>
      </c>
      <c r="AI290" t="str">
        <f>IF(OR(tablo1[[#This Row],[visibletimetofailure]]&lt;5000,tablo1[[#This Row],[visibleconditionscore]]&lt;300),"YES","NO")</f>
        <v>YES</v>
      </c>
    </row>
    <row r="291" spans="1:35" x14ac:dyDescent="0.25">
      <c r="A291" t="s">
        <v>342</v>
      </c>
      <c r="B291" t="s">
        <v>47</v>
      </c>
      <c r="C291" t="s">
        <v>39</v>
      </c>
      <c r="D291" s="1">
        <v>40602</v>
      </c>
      <c r="E291">
        <v>13</v>
      </c>
      <c r="F291">
        <v>52754</v>
      </c>
      <c r="G291" s="1">
        <v>45322</v>
      </c>
      <c r="H291" t="s">
        <v>48</v>
      </c>
      <c r="I291">
        <v>18</v>
      </c>
      <c r="J291">
        <v>25</v>
      </c>
      <c r="K291">
        <v>12</v>
      </c>
      <c r="L291">
        <v>9212</v>
      </c>
      <c r="M291">
        <v>46268</v>
      </c>
      <c r="N291">
        <v>214</v>
      </c>
      <c r="O291">
        <v>2573</v>
      </c>
      <c r="P291">
        <v>12862836</v>
      </c>
      <c r="Q291">
        <v>612988</v>
      </c>
      <c r="R291">
        <v>249972</v>
      </c>
      <c r="S291">
        <v>13725796</v>
      </c>
      <c r="T291">
        <v>4630</v>
      </c>
      <c r="U291">
        <v>2</v>
      </c>
      <c r="V291" s="24">
        <f t="shared" si="12"/>
        <v>1.8426407415781144E-2</v>
      </c>
      <c r="W291">
        <v>489</v>
      </c>
      <c r="X291">
        <v>98</v>
      </c>
      <c r="Y291" t="s">
        <v>62</v>
      </c>
      <c r="Z291">
        <v>551</v>
      </c>
      <c r="AA291">
        <v>160</v>
      </c>
      <c r="AB291">
        <v>5</v>
      </c>
      <c r="AC291">
        <f t="shared" si="13"/>
        <v>4999.1589584143021</v>
      </c>
      <c r="AD291">
        <f>IF(SUBTOTAL(103,tablo1[[#This Row],[MachineID]]), tablo1[[#This Row],[ConditionMonitoringScore]], "")</f>
        <v>551</v>
      </c>
      <c r="AE291">
        <f>IF(SUBTOTAL(103,tablo1[[#This Row],[MachineID]]), tablo1[[#This Row],[TimeToFailure]], "")</f>
        <v>9212</v>
      </c>
      <c r="AH291">
        <f t="shared" si="14"/>
        <v>47.249190938511326</v>
      </c>
      <c r="AI291" t="str">
        <f>IF(OR(tablo1[[#This Row],[visibletimetofailure]]&lt;5000,tablo1[[#This Row],[visibleconditionscore]]&lt;300),"YES","NO")</f>
        <v>NO</v>
      </c>
    </row>
    <row r="292" spans="1:35" x14ac:dyDescent="0.25">
      <c r="A292" t="s">
        <v>343</v>
      </c>
      <c r="B292" t="s">
        <v>47</v>
      </c>
      <c r="C292" t="s">
        <v>58</v>
      </c>
      <c r="D292" s="1">
        <v>38412</v>
      </c>
      <c r="E292">
        <v>19</v>
      </c>
      <c r="F292">
        <v>66120</v>
      </c>
      <c r="G292" s="1">
        <v>45201</v>
      </c>
      <c r="H292" t="s">
        <v>34</v>
      </c>
      <c r="I292">
        <v>144</v>
      </c>
      <c r="J292">
        <v>146</v>
      </c>
      <c r="K292">
        <v>133</v>
      </c>
      <c r="L292">
        <v>169</v>
      </c>
      <c r="M292">
        <v>5000</v>
      </c>
      <c r="N292">
        <v>250</v>
      </c>
      <c r="O292">
        <v>33302</v>
      </c>
      <c r="P292">
        <v>33302212</v>
      </c>
      <c r="Q292">
        <v>3005787</v>
      </c>
      <c r="R292">
        <v>755284</v>
      </c>
      <c r="S292">
        <v>37063283</v>
      </c>
      <c r="T292">
        <v>109897</v>
      </c>
      <c r="U292">
        <v>7</v>
      </c>
      <c r="V292" s="24">
        <f t="shared" si="12"/>
        <v>3.3461451503504408E-2</v>
      </c>
      <c r="W292">
        <v>888</v>
      </c>
      <c r="X292">
        <v>621</v>
      </c>
      <c r="Y292" t="s">
        <v>49</v>
      </c>
      <c r="Z292">
        <v>239</v>
      </c>
      <c r="AA292">
        <v>253</v>
      </c>
      <c r="AB292">
        <v>2</v>
      </c>
      <c r="AC292">
        <f t="shared" si="13"/>
        <v>1000.006365984025</v>
      </c>
      <c r="AD292">
        <f>IF(SUBTOTAL(103,tablo1[[#This Row],[MachineID]]), tablo1[[#This Row],[ConditionMonitoringScore]], "")</f>
        <v>239</v>
      </c>
      <c r="AE292">
        <f>IF(SUBTOTAL(103,tablo1[[#This Row],[MachineID]]), tablo1[[#This Row],[TimeToFailure]], "")</f>
        <v>169</v>
      </c>
      <c r="AH292">
        <f t="shared" si="14"/>
        <v>77.346278317152112</v>
      </c>
      <c r="AI292" t="str">
        <f>IF(OR(tablo1[[#This Row],[visibletimetofailure]]&lt;5000,tablo1[[#This Row],[visibleconditionscore]]&lt;300),"YES","NO")</f>
        <v>YES</v>
      </c>
    </row>
    <row r="293" spans="1:35" x14ac:dyDescent="0.25">
      <c r="A293" t="s">
        <v>344</v>
      </c>
      <c r="B293" t="s">
        <v>32</v>
      </c>
      <c r="C293" t="s">
        <v>33</v>
      </c>
      <c r="D293" s="1">
        <v>42062</v>
      </c>
      <c r="E293">
        <v>9</v>
      </c>
      <c r="F293">
        <v>31302</v>
      </c>
      <c r="G293" s="1">
        <v>45179</v>
      </c>
      <c r="H293" t="s">
        <v>48</v>
      </c>
      <c r="I293">
        <v>152</v>
      </c>
      <c r="J293">
        <v>168</v>
      </c>
      <c r="K293">
        <v>7</v>
      </c>
      <c r="L293">
        <v>1511</v>
      </c>
      <c r="M293">
        <v>42603</v>
      </c>
      <c r="N293">
        <v>124</v>
      </c>
      <c r="O293">
        <v>865</v>
      </c>
      <c r="P293">
        <v>864636</v>
      </c>
      <c r="Q293">
        <v>540466</v>
      </c>
      <c r="R293">
        <v>319377</v>
      </c>
      <c r="S293">
        <v>172448</v>
      </c>
      <c r="T293">
        <v>2334</v>
      </c>
      <c r="U293">
        <v>3</v>
      </c>
      <c r="V293" s="24">
        <f t="shared" si="12"/>
        <v>2.667872484738865E-2</v>
      </c>
      <c r="W293">
        <v>708</v>
      </c>
      <c r="X293">
        <v>212</v>
      </c>
      <c r="Y293" t="s">
        <v>49</v>
      </c>
      <c r="Z293">
        <v>326</v>
      </c>
      <c r="AA293">
        <v>229</v>
      </c>
      <c r="AB293">
        <v>1</v>
      </c>
      <c r="AC293">
        <f t="shared" si="13"/>
        <v>999.57919075144514</v>
      </c>
      <c r="AD293">
        <f>IF(SUBTOTAL(103,tablo1[[#This Row],[MachineID]]), tablo1[[#This Row],[ConditionMonitoringScore]], "")</f>
        <v>326</v>
      </c>
      <c r="AE293">
        <f>IF(SUBTOTAL(103,tablo1[[#This Row],[MachineID]]), tablo1[[#This Row],[TimeToFailure]], "")</f>
        <v>1511</v>
      </c>
      <c r="AH293">
        <f t="shared" si="14"/>
        <v>69.579288025889966</v>
      </c>
      <c r="AI293" t="str">
        <f>IF(OR(tablo1[[#This Row],[visibletimetofailure]]&lt;5000,tablo1[[#This Row],[visibleconditionscore]]&lt;300),"YES","NO")</f>
        <v>YES</v>
      </c>
    </row>
    <row r="294" spans="1:35" x14ac:dyDescent="0.25">
      <c r="A294" t="s">
        <v>345</v>
      </c>
      <c r="B294" t="s">
        <v>42</v>
      </c>
      <c r="C294" t="s">
        <v>33</v>
      </c>
      <c r="D294" s="1">
        <v>40602</v>
      </c>
      <c r="E294">
        <v>13</v>
      </c>
      <c r="F294">
        <v>49023</v>
      </c>
      <c r="G294" s="1">
        <v>45286</v>
      </c>
      <c r="H294" t="s">
        <v>52</v>
      </c>
      <c r="I294">
        <v>24</v>
      </c>
      <c r="J294">
        <v>61</v>
      </c>
      <c r="K294">
        <v>11</v>
      </c>
      <c r="L294">
        <v>4716</v>
      </c>
      <c r="M294">
        <v>48332</v>
      </c>
      <c r="N294">
        <v>115</v>
      </c>
      <c r="O294">
        <v>1268</v>
      </c>
      <c r="P294">
        <v>634032</v>
      </c>
      <c r="Q294">
        <v>642947</v>
      </c>
      <c r="R294">
        <v>300017</v>
      </c>
      <c r="S294">
        <v>7283284</v>
      </c>
      <c r="T294">
        <v>2662</v>
      </c>
      <c r="U294">
        <v>3</v>
      </c>
      <c r="V294" s="24">
        <f t="shared" si="12"/>
        <v>2.0838043560177859E-2</v>
      </c>
      <c r="W294">
        <v>553</v>
      </c>
      <c r="X294">
        <v>166</v>
      </c>
      <c r="Y294" t="s">
        <v>62</v>
      </c>
      <c r="Z294">
        <v>505</v>
      </c>
      <c r="AA294">
        <v>157</v>
      </c>
      <c r="AB294">
        <v>5</v>
      </c>
      <c r="AC294">
        <f t="shared" si="13"/>
        <v>500.02523659305996</v>
      </c>
      <c r="AD294">
        <f>IF(SUBTOTAL(103,tablo1[[#This Row],[MachineID]]), tablo1[[#This Row],[ConditionMonitoringScore]], "")</f>
        <v>505</v>
      </c>
      <c r="AE294">
        <f>IF(SUBTOTAL(103,tablo1[[#This Row],[MachineID]]), tablo1[[#This Row],[TimeToFailure]], "")</f>
        <v>4716</v>
      </c>
      <c r="AH294">
        <f t="shared" si="14"/>
        <v>46.278317152103561</v>
      </c>
      <c r="AI294" t="str">
        <f>IF(OR(tablo1[[#This Row],[visibletimetofailure]]&lt;5000,tablo1[[#This Row],[visibleconditionscore]]&lt;300),"YES","NO")</f>
        <v>YES</v>
      </c>
    </row>
    <row r="295" spans="1:35" x14ac:dyDescent="0.25">
      <c r="A295" t="s">
        <v>346</v>
      </c>
      <c r="B295" t="s">
        <v>38</v>
      </c>
      <c r="C295" t="s">
        <v>58</v>
      </c>
      <c r="D295" s="1">
        <v>42062</v>
      </c>
      <c r="E295">
        <v>9</v>
      </c>
      <c r="F295">
        <v>29763</v>
      </c>
      <c r="G295" s="1">
        <v>45244</v>
      </c>
      <c r="H295" t="s">
        <v>52</v>
      </c>
      <c r="I295">
        <v>67</v>
      </c>
      <c r="J295">
        <v>103</v>
      </c>
      <c r="K295">
        <v>10</v>
      </c>
      <c r="L295">
        <v>278</v>
      </c>
      <c r="M295">
        <v>29228</v>
      </c>
      <c r="N295">
        <v>260</v>
      </c>
      <c r="O295">
        <v>2600</v>
      </c>
      <c r="P295">
        <v>7799502</v>
      </c>
      <c r="Q295">
        <v>2467293</v>
      </c>
      <c r="R295">
        <v>614212</v>
      </c>
      <c r="S295">
        <v>10881008</v>
      </c>
      <c r="T295">
        <v>8839</v>
      </c>
      <c r="U295">
        <v>9</v>
      </c>
      <c r="V295" s="24">
        <f t="shared" si="12"/>
        <v>2.0762679930665461E-2</v>
      </c>
      <c r="W295">
        <v>551</v>
      </c>
      <c r="X295">
        <v>496</v>
      </c>
      <c r="Y295" t="s">
        <v>35</v>
      </c>
      <c r="Z295">
        <v>478</v>
      </c>
      <c r="AA295">
        <v>170</v>
      </c>
      <c r="AB295">
        <v>2</v>
      </c>
      <c r="AC295">
        <f t="shared" si="13"/>
        <v>2999.8084615384614</v>
      </c>
      <c r="AD295">
        <f>IF(SUBTOTAL(103,tablo1[[#This Row],[MachineID]]), tablo1[[#This Row],[ConditionMonitoringScore]], "")</f>
        <v>478</v>
      </c>
      <c r="AE295">
        <f>IF(SUBTOTAL(103,tablo1[[#This Row],[MachineID]]), tablo1[[#This Row],[TimeToFailure]], "")</f>
        <v>278</v>
      </c>
      <c r="AH295">
        <f t="shared" si="14"/>
        <v>50.485436893203882</v>
      </c>
      <c r="AI295" t="str">
        <f>IF(OR(tablo1[[#This Row],[visibletimetofailure]]&lt;5000,tablo1[[#This Row],[visibleconditionscore]]&lt;300),"YES","NO")</f>
        <v>YES</v>
      </c>
    </row>
    <row r="296" spans="1:35" x14ac:dyDescent="0.25">
      <c r="A296" t="s">
        <v>347</v>
      </c>
      <c r="B296" t="s">
        <v>38</v>
      </c>
      <c r="C296" t="s">
        <v>58</v>
      </c>
      <c r="D296" s="1">
        <v>42792</v>
      </c>
      <c r="E296">
        <v>7</v>
      </c>
      <c r="F296">
        <v>26117</v>
      </c>
      <c r="G296" s="1">
        <v>45152</v>
      </c>
      <c r="H296" t="s">
        <v>34</v>
      </c>
      <c r="I296">
        <v>159</v>
      </c>
      <c r="J296">
        <v>195</v>
      </c>
      <c r="K296">
        <v>7</v>
      </c>
      <c r="L296">
        <v>1078</v>
      </c>
      <c r="M296">
        <v>34438</v>
      </c>
      <c r="N296">
        <v>143</v>
      </c>
      <c r="O296">
        <v>998</v>
      </c>
      <c r="P296">
        <v>998352</v>
      </c>
      <c r="Q296">
        <v>749311</v>
      </c>
      <c r="R296">
        <v>419099</v>
      </c>
      <c r="S296">
        <v>2166762</v>
      </c>
      <c r="T296">
        <v>2296</v>
      </c>
      <c r="U296">
        <v>3</v>
      </c>
      <c r="V296" s="24">
        <f t="shared" si="12"/>
        <v>2.5284497701409298E-2</v>
      </c>
      <c r="W296">
        <v>671</v>
      </c>
      <c r="X296">
        <v>201</v>
      </c>
      <c r="Y296" t="s">
        <v>49</v>
      </c>
      <c r="Z296">
        <v>381</v>
      </c>
      <c r="AA296">
        <v>200</v>
      </c>
      <c r="AB296">
        <v>1</v>
      </c>
      <c r="AC296">
        <f t="shared" si="13"/>
        <v>1000.3527054108216</v>
      </c>
      <c r="AD296">
        <f>IF(SUBTOTAL(103,tablo1[[#This Row],[MachineID]]), tablo1[[#This Row],[ConditionMonitoringScore]], "")</f>
        <v>381</v>
      </c>
      <c r="AE296">
        <f>IF(SUBTOTAL(103,tablo1[[#This Row],[MachineID]]), tablo1[[#This Row],[TimeToFailure]], "")</f>
        <v>1078</v>
      </c>
      <c r="AH296">
        <f t="shared" si="14"/>
        <v>60.194174757281552</v>
      </c>
      <c r="AI296" t="str">
        <f>IF(OR(tablo1[[#This Row],[visibletimetofailure]]&lt;5000,tablo1[[#This Row],[visibleconditionscore]]&lt;300),"YES","NO")</f>
        <v>YES</v>
      </c>
    </row>
    <row r="297" spans="1:35" x14ac:dyDescent="0.25">
      <c r="A297" t="s">
        <v>348</v>
      </c>
      <c r="B297" t="s">
        <v>47</v>
      </c>
      <c r="C297" t="s">
        <v>45</v>
      </c>
      <c r="D297" s="1">
        <v>43157</v>
      </c>
      <c r="E297">
        <v>6</v>
      </c>
      <c r="F297">
        <v>27810</v>
      </c>
      <c r="G297" s="1">
        <v>45298</v>
      </c>
      <c r="H297" t="s">
        <v>48</v>
      </c>
      <c r="I297">
        <v>63</v>
      </c>
      <c r="J297">
        <v>49</v>
      </c>
      <c r="K297">
        <v>8</v>
      </c>
      <c r="L297">
        <v>5060</v>
      </c>
      <c r="M297">
        <v>40477</v>
      </c>
      <c r="N297">
        <v>74</v>
      </c>
      <c r="O297">
        <v>592</v>
      </c>
      <c r="P297">
        <v>1775592</v>
      </c>
      <c r="Q297">
        <v>1070579</v>
      </c>
      <c r="R297">
        <v>1100391</v>
      </c>
      <c r="S297">
        <v>3946562</v>
      </c>
      <c r="T297">
        <v>1302</v>
      </c>
      <c r="U297">
        <v>8</v>
      </c>
      <c r="V297" s="24">
        <f t="shared" si="12"/>
        <v>1.2020498907227372E-2</v>
      </c>
      <c r="W297">
        <v>319</v>
      </c>
      <c r="X297">
        <v>255</v>
      </c>
      <c r="Y297" t="s">
        <v>35</v>
      </c>
      <c r="Z297">
        <v>699</v>
      </c>
      <c r="AA297">
        <v>103</v>
      </c>
      <c r="AB297">
        <v>2</v>
      </c>
      <c r="AC297">
        <f t="shared" si="13"/>
        <v>2999.3108108108108</v>
      </c>
      <c r="AD297">
        <f>IF(SUBTOTAL(103,tablo1[[#This Row],[MachineID]]), tablo1[[#This Row],[ConditionMonitoringScore]], "")</f>
        <v>699</v>
      </c>
      <c r="AE297">
        <f>IF(SUBTOTAL(103,tablo1[[#This Row],[MachineID]]), tablo1[[#This Row],[TimeToFailure]], "")</f>
        <v>5060</v>
      </c>
      <c r="AH297">
        <f t="shared" si="14"/>
        <v>28.802588996763756</v>
      </c>
      <c r="AI297" t="str">
        <f>IF(OR(tablo1[[#This Row],[visibletimetofailure]]&lt;5000,tablo1[[#This Row],[visibleconditionscore]]&lt;300),"YES","NO")</f>
        <v>NO</v>
      </c>
    </row>
    <row r="298" spans="1:35" x14ac:dyDescent="0.25">
      <c r="A298" t="s">
        <v>349</v>
      </c>
      <c r="B298" t="s">
        <v>54</v>
      </c>
      <c r="C298" t="s">
        <v>58</v>
      </c>
      <c r="D298" s="1">
        <v>44617</v>
      </c>
      <c r="E298">
        <v>2</v>
      </c>
      <c r="F298">
        <v>7094</v>
      </c>
      <c r="G298" s="1">
        <v>45201</v>
      </c>
      <c r="H298" t="s">
        <v>52</v>
      </c>
      <c r="I298">
        <v>113</v>
      </c>
      <c r="J298">
        <v>146</v>
      </c>
      <c r="K298">
        <v>1</v>
      </c>
      <c r="L298">
        <v>7839</v>
      </c>
      <c r="M298">
        <v>54619</v>
      </c>
      <c r="N298">
        <v>142</v>
      </c>
      <c r="O298">
        <v>142</v>
      </c>
      <c r="P298">
        <v>142325</v>
      </c>
      <c r="Q298">
        <v>502606</v>
      </c>
      <c r="R298">
        <v>151542</v>
      </c>
      <c r="S298">
        <v>796473</v>
      </c>
      <c r="T298">
        <v>498</v>
      </c>
      <c r="U298">
        <v>3</v>
      </c>
      <c r="V298" s="24">
        <f t="shared" si="12"/>
        <v>1.5072725902479463E-2</v>
      </c>
      <c r="W298">
        <v>400</v>
      </c>
      <c r="X298">
        <v>120</v>
      </c>
      <c r="Y298" t="s">
        <v>49</v>
      </c>
      <c r="Z298">
        <v>627</v>
      </c>
      <c r="AA298">
        <v>119</v>
      </c>
      <c r="AB298">
        <v>2</v>
      </c>
      <c r="AC298">
        <f t="shared" si="13"/>
        <v>1002.2887323943662</v>
      </c>
      <c r="AD298">
        <f>IF(SUBTOTAL(103,tablo1[[#This Row],[MachineID]]), tablo1[[#This Row],[ConditionMonitoringScore]], "")</f>
        <v>627</v>
      </c>
      <c r="AE298">
        <f>IF(SUBTOTAL(103,tablo1[[#This Row],[MachineID]]), tablo1[[#This Row],[TimeToFailure]], "")</f>
        <v>7839</v>
      </c>
      <c r="AH298">
        <f t="shared" si="14"/>
        <v>33.980582524271846</v>
      </c>
      <c r="AI298" t="str">
        <f>IF(OR(tablo1[[#This Row],[visibletimetofailure]]&lt;5000,tablo1[[#This Row],[visibleconditionscore]]&lt;300),"YES","NO")</f>
        <v>NO</v>
      </c>
    </row>
    <row r="299" spans="1:35" x14ac:dyDescent="0.25">
      <c r="A299" t="s">
        <v>350</v>
      </c>
      <c r="B299" t="s">
        <v>38</v>
      </c>
      <c r="C299" t="s">
        <v>58</v>
      </c>
      <c r="D299" s="1">
        <v>42792</v>
      </c>
      <c r="E299">
        <v>7</v>
      </c>
      <c r="F299">
        <v>29715</v>
      </c>
      <c r="G299" s="1">
        <v>45327</v>
      </c>
      <c r="H299" t="s">
        <v>34</v>
      </c>
      <c r="I299">
        <v>33</v>
      </c>
      <c r="J299">
        <v>20</v>
      </c>
      <c r="K299">
        <v>6</v>
      </c>
      <c r="L299">
        <v>7011</v>
      </c>
      <c r="M299">
        <v>42955</v>
      </c>
      <c r="N299">
        <v>218</v>
      </c>
      <c r="O299">
        <v>1309</v>
      </c>
      <c r="P299">
        <v>6547053</v>
      </c>
      <c r="Q299">
        <v>2860365</v>
      </c>
      <c r="R299">
        <v>645717</v>
      </c>
      <c r="S299">
        <v>10053134</v>
      </c>
      <c r="T299">
        <v>2095</v>
      </c>
      <c r="U299">
        <v>8</v>
      </c>
      <c r="V299" s="24">
        <f t="shared" si="12"/>
        <v>9.3827718742934656E-3</v>
      </c>
      <c r="W299">
        <v>249</v>
      </c>
      <c r="X299">
        <v>199</v>
      </c>
      <c r="Y299" t="s">
        <v>62</v>
      </c>
      <c r="Z299">
        <v>794</v>
      </c>
      <c r="AA299">
        <v>82</v>
      </c>
      <c r="AB299">
        <v>4</v>
      </c>
      <c r="AC299">
        <f t="shared" si="13"/>
        <v>5001.5683728036665</v>
      </c>
      <c r="AD299">
        <f>IF(SUBTOTAL(103,tablo1[[#This Row],[MachineID]]), tablo1[[#This Row],[ConditionMonitoringScore]], "")</f>
        <v>794</v>
      </c>
      <c r="AE299">
        <f>IF(SUBTOTAL(103,tablo1[[#This Row],[MachineID]]), tablo1[[#This Row],[TimeToFailure]], "")</f>
        <v>7011</v>
      </c>
      <c r="AH299">
        <f t="shared" si="14"/>
        <v>22.006472491909385</v>
      </c>
      <c r="AI299" t="str">
        <f>IF(OR(tablo1[[#This Row],[visibletimetofailure]]&lt;5000,tablo1[[#This Row],[visibleconditionscore]]&lt;300),"YES","NO")</f>
        <v>NO</v>
      </c>
    </row>
    <row r="300" spans="1:35" x14ac:dyDescent="0.25">
      <c r="A300" t="s">
        <v>351</v>
      </c>
      <c r="B300" t="s">
        <v>54</v>
      </c>
      <c r="C300" t="s">
        <v>33</v>
      </c>
      <c r="D300" s="1">
        <v>39507</v>
      </c>
      <c r="E300">
        <v>16</v>
      </c>
      <c r="F300">
        <v>68048</v>
      </c>
      <c r="G300" s="1">
        <v>45306</v>
      </c>
      <c r="H300" t="s">
        <v>52</v>
      </c>
      <c r="I300">
        <v>176</v>
      </c>
      <c r="J300">
        <v>41</v>
      </c>
      <c r="K300">
        <v>138</v>
      </c>
      <c r="L300">
        <v>264</v>
      </c>
      <c r="M300">
        <v>5000</v>
      </c>
      <c r="N300">
        <v>212</v>
      </c>
      <c r="O300">
        <v>29317</v>
      </c>
      <c r="P300">
        <v>2931741</v>
      </c>
      <c r="Q300">
        <v>420905</v>
      </c>
      <c r="R300">
        <v>143249</v>
      </c>
      <c r="S300">
        <v>29881564</v>
      </c>
      <c r="T300">
        <v>128996</v>
      </c>
      <c r="U300">
        <v>1</v>
      </c>
      <c r="V300" s="24">
        <f t="shared" si="12"/>
        <v>2.3098952445549777E-2</v>
      </c>
      <c r="W300">
        <v>613</v>
      </c>
      <c r="X300">
        <v>61</v>
      </c>
      <c r="Y300" t="s">
        <v>49</v>
      </c>
      <c r="Z300">
        <v>447</v>
      </c>
      <c r="AA300">
        <v>191</v>
      </c>
      <c r="AB300">
        <v>3</v>
      </c>
      <c r="AC300">
        <f t="shared" si="13"/>
        <v>100.00139850598629</v>
      </c>
      <c r="AD300">
        <f>IF(SUBTOTAL(103,tablo1[[#This Row],[MachineID]]), tablo1[[#This Row],[ConditionMonitoringScore]], "")</f>
        <v>447</v>
      </c>
      <c r="AE300">
        <f>IF(SUBTOTAL(103,tablo1[[#This Row],[MachineID]]), tablo1[[#This Row],[TimeToFailure]], "")</f>
        <v>264</v>
      </c>
      <c r="AH300">
        <f t="shared" si="14"/>
        <v>57.28155339805825</v>
      </c>
      <c r="AI300" t="str">
        <f>IF(OR(tablo1[[#This Row],[visibletimetofailure]]&lt;5000,tablo1[[#This Row],[visibleconditionscore]]&lt;300),"YES","NO")</f>
        <v>YES</v>
      </c>
    </row>
    <row r="301" spans="1:35" x14ac:dyDescent="0.25">
      <c r="A301" t="s">
        <v>352</v>
      </c>
      <c r="B301" t="s">
        <v>32</v>
      </c>
      <c r="C301" t="s">
        <v>58</v>
      </c>
      <c r="D301" s="1">
        <v>39507</v>
      </c>
      <c r="E301">
        <v>16</v>
      </c>
      <c r="F301">
        <v>68416</v>
      </c>
      <c r="G301" s="1">
        <v>45323</v>
      </c>
      <c r="H301" t="s">
        <v>52</v>
      </c>
      <c r="I301">
        <v>31</v>
      </c>
      <c r="J301">
        <v>24</v>
      </c>
      <c r="K301">
        <v>94</v>
      </c>
      <c r="L301">
        <v>597</v>
      </c>
      <c r="M301">
        <v>7291</v>
      </c>
      <c r="N301">
        <v>110</v>
      </c>
      <c r="O301">
        <v>10376</v>
      </c>
      <c r="P301">
        <v>51880139</v>
      </c>
      <c r="Q301">
        <v>108046</v>
      </c>
      <c r="R301">
        <v>462336</v>
      </c>
      <c r="S301">
        <v>53422934</v>
      </c>
      <c r="T301">
        <v>12451</v>
      </c>
      <c r="U301">
        <v>6</v>
      </c>
      <c r="V301" s="24">
        <f t="shared" si="12"/>
        <v>2.0498907227372069E-2</v>
      </c>
      <c r="W301">
        <v>544</v>
      </c>
      <c r="X301">
        <v>326</v>
      </c>
      <c r="Y301" t="s">
        <v>62</v>
      </c>
      <c r="Z301">
        <v>533</v>
      </c>
      <c r="AA301">
        <v>162</v>
      </c>
      <c r="AB301">
        <v>3</v>
      </c>
      <c r="AC301">
        <f t="shared" si="13"/>
        <v>5000.0133962991522</v>
      </c>
      <c r="AD301">
        <f>IF(SUBTOTAL(103,tablo1[[#This Row],[MachineID]]), tablo1[[#This Row],[ConditionMonitoringScore]], "")</f>
        <v>533</v>
      </c>
      <c r="AE301">
        <f>IF(SUBTOTAL(103,tablo1[[#This Row],[MachineID]]), tablo1[[#This Row],[TimeToFailure]], "")</f>
        <v>597</v>
      </c>
      <c r="AH301">
        <f t="shared" si="14"/>
        <v>47.896440129449836</v>
      </c>
      <c r="AI301" t="str">
        <f>IF(OR(tablo1[[#This Row],[visibletimetofailure]]&lt;5000,tablo1[[#This Row],[visibleconditionscore]]&lt;300),"YES","NO")</f>
        <v>YES</v>
      </c>
    </row>
    <row r="302" spans="1:35" x14ac:dyDescent="0.25">
      <c r="A302" t="s">
        <v>353</v>
      </c>
      <c r="B302" t="s">
        <v>38</v>
      </c>
      <c r="C302" t="s">
        <v>33</v>
      </c>
      <c r="D302" s="1">
        <v>44617</v>
      </c>
      <c r="E302">
        <v>2</v>
      </c>
      <c r="F302">
        <v>7966</v>
      </c>
      <c r="G302" s="1">
        <v>45315</v>
      </c>
      <c r="H302" t="s">
        <v>34</v>
      </c>
      <c r="I302">
        <v>43</v>
      </c>
      <c r="J302">
        <v>32</v>
      </c>
      <c r="K302">
        <v>2</v>
      </c>
      <c r="L302">
        <v>8979</v>
      </c>
      <c r="M302">
        <v>48059</v>
      </c>
      <c r="N302">
        <v>109</v>
      </c>
      <c r="O302">
        <v>217</v>
      </c>
      <c r="P302">
        <v>1085823</v>
      </c>
      <c r="Q302">
        <v>1407877</v>
      </c>
      <c r="R302">
        <v>1241923</v>
      </c>
      <c r="S302">
        <v>3735623</v>
      </c>
      <c r="T302">
        <v>868</v>
      </c>
      <c r="U302">
        <v>9</v>
      </c>
      <c r="V302" s="24">
        <f t="shared" si="12"/>
        <v>5.2377722511116132E-3</v>
      </c>
      <c r="W302">
        <v>139</v>
      </c>
      <c r="X302">
        <v>125</v>
      </c>
      <c r="Y302" t="s">
        <v>62</v>
      </c>
      <c r="Z302">
        <v>872</v>
      </c>
      <c r="AA302">
        <v>57</v>
      </c>
      <c r="AB302">
        <v>5</v>
      </c>
      <c r="AC302">
        <f t="shared" si="13"/>
        <v>5003.7926267281109</v>
      </c>
      <c r="AD302">
        <f>IF(SUBTOTAL(103,tablo1[[#This Row],[MachineID]]), tablo1[[#This Row],[ConditionMonitoringScore]], "")</f>
        <v>872</v>
      </c>
      <c r="AE302">
        <f>IF(SUBTOTAL(103,tablo1[[#This Row],[MachineID]]), tablo1[[#This Row],[TimeToFailure]], "")</f>
        <v>8979</v>
      </c>
      <c r="AH302">
        <f t="shared" si="14"/>
        <v>13.915857605177994</v>
      </c>
      <c r="AI302" t="str">
        <f>IF(OR(tablo1[[#This Row],[visibletimetofailure]]&lt;5000,tablo1[[#This Row],[visibleconditionscore]]&lt;300),"YES","NO")</f>
        <v>NO</v>
      </c>
    </row>
    <row r="303" spans="1:35" x14ac:dyDescent="0.25">
      <c r="A303" t="s">
        <v>354</v>
      </c>
      <c r="B303" t="s">
        <v>38</v>
      </c>
      <c r="C303" t="s">
        <v>33</v>
      </c>
      <c r="D303" s="1">
        <v>43157</v>
      </c>
      <c r="E303">
        <v>6</v>
      </c>
      <c r="F303">
        <v>18078</v>
      </c>
      <c r="G303" s="1">
        <v>45345</v>
      </c>
      <c r="H303" t="s">
        <v>48</v>
      </c>
      <c r="I303">
        <v>36</v>
      </c>
      <c r="J303">
        <v>2</v>
      </c>
      <c r="K303">
        <v>3</v>
      </c>
      <c r="L303">
        <v>11075</v>
      </c>
      <c r="M303">
        <v>66405</v>
      </c>
      <c r="N303">
        <v>143</v>
      </c>
      <c r="O303">
        <v>429</v>
      </c>
      <c r="P303">
        <v>2143234</v>
      </c>
      <c r="Q303">
        <v>1323978</v>
      </c>
      <c r="R303">
        <v>586773</v>
      </c>
      <c r="S303">
        <v>4053985</v>
      </c>
      <c r="T303">
        <v>1114</v>
      </c>
      <c r="U303">
        <v>5</v>
      </c>
      <c r="V303" s="24">
        <f t="shared" si="12"/>
        <v>7.4609993217273343E-3</v>
      </c>
      <c r="W303">
        <v>198</v>
      </c>
      <c r="X303">
        <v>99</v>
      </c>
      <c r="Y303" t="s">
        <v>62</v>
      </c>
      <c r="Z303">
        <v>823</v>
      </c>
      <c r="AA303">
        <v>81</v>
      </c>
      <c r="AB303">
        <v>3</v>
      </c>
      <c r="AC303">
        <f t="shared" si="13"/>
        <v>4995.8834498834494</v>
      </c>
      <c r="AD303">
        <f>IF(SUBTOTAL(103,tablo1[[#This Row],[MachineID]]), tablo1[[#This Row],[ConditionMonitoringScore]], "")</f>
        <v>823</v>
      </c>
      <c r="AE303">
        <f>IF(SUBTOTAL(103,tablo1[[#This Row],[MachineID]]), tablo1[[#This Row],[TimeToFailure]], "")</f>
        <v>11075</v>
      </c>
      <c r="AH303">
        <f t="shared" si="14"/>
        <v>21.68284789644013</v>
      </c>
      <c r="AI303" t="str">
        <f>IF(OR(tablo1[[#This Row],[visibletimetofailure]]&lt;5000,tablo1[[#This Row],[visibleconditionscore]]&lt;300),"YES","NO")</f>
        <v>NO</v>
      </c>
    </row>
    <row r="304" spans="1:35" x14ac:dyDescent="0.25">
      <c r="A304" t="s">
        <v>355</v>
      </c>
      <c r="B304" t="s">
        <v>42</v>
      </c>
      <c r="C304" t="s">
        <v>45</v>
      </c>
      <c r="D304" s="1">
        <v>44617</v>
      </c>
      <c r="E304">
        <v>2</v>
      </c>
      <c r="F304">
        <v>8310</v>
      </c>
      <c r="G304" s="1">
        <v>45253</v>
      </c>
      <c r="H304" t="s">
        <v>34</v>
      </c>
      <c r="I304">
        <v>78</v>
      </c>
      <c r="J304">
        <v>94</v>
      </c>
      <c r="K304">
        <v>3</v>
      </c>
      <c r="L304">
        <v>13619</v>
      </c>
      <c r="M304">
        <v>78840</v>
      </c>
      <c r="N304">
        <v>156</v>
      </c>
      <c r="O304">
        <v>467</v>
      </c>
      <c r="P304">
        <v>1400108</v>
      </c>
      <c r="Q304">
        <v>1547686</v>
      </c>
      <c r="R304">
        <v>948441</v>
      </c>
      <c r="S304">
        <v>3896235</v>
      </c>
      <c r="T304">
        <v>1446</v>
      </c>
      <c r="U304">
        <v>9</v>
      </c>
      <c r="V304" s="24">
        <f t="shared" si="12"/>
        <v>9.3074082447810683E-3</v>
      </c>
      <c r="W304">
        <v>247</v>
      </c>
      <c r="X304">
        <v>222</v>
      </c>
      <c r="Y304" t="s">
        <v>35</v>
      </c>
      <c r="Z304">
        <v>795</v>
      </c>
      <c r="AA304">
        <v>88</v>
      </c>
      <c r="AB304">
        <v>5</v>
      </c>
      <c r="AC304">
        <f t="shared" si="13"/>
        <v>2998.0899357601711</v>
      </c>
      <c r="AD304">
        <f>IF(SUBTOTAL(103,tablo1[[#This Row],[MachineID]]), tablo1[[#This Row],[ConditionMonitoringScore]], "")</f>
        <v>795</v>
      </c>
      <c r="AE304">
        <f>IF(SUBTOTAL(103,tablo1[[#This Row],[MachineID]]), tablo1[[#This Row],[TimeToFailure]], "")</f>
        <v>13619</v>
      </c>
      <c r="AH304">
        <f t="shared" si="14"/>
        <v>23.948220064724918</v>
      </c>
      <c r="AI304" t="str">
        <f>IF(OR(tablo1[[#This Row],[visibletimetofailure]]&lt;5000,tablo1[[#This Row],[visibleconditionscore]]&lt;300),"YES","NO")</f>
        <v>NO</v>
      </c>
    </row>
    <row r="305" spans="1:35" x14ac:dyDescent="0.25">
      <c r="A305" t="s">
        <v>356</v>
      </c>
      <c r="B305" t="s">
        <v>42</v>
      </c>
      <c r="C305" t="s">
        <v>45</v>
      </c>
      <c r="D305" s="1">
        <v>43157</v>
      </c>
      <c r="E305">
        <v>6</v>
      </c>
      <c r="F305">
        <v>19500</v>
      </c>
      <c r="G305" s="1">
        <v>45276</v>
      </c>
      <c r="H305" t="s">
        <v>48</v>
      </c>
      <c r="I305">
        <v>107</v>
      </c>
      <c r="J305">
        <v>71</v>
      </c>
      <c r="K305">
        <v>2</v>
      </c>
      <c r="L305">
        <v>8333</v>
      </c>
      <c r="M305">
        <v>78218</v>
      </c>
      <c r="N305">
        <v>76</v>
      </c>
      <c r="O305">
        <v>152</v>
      </c>
      <c r="P305">
        <v>152422</v>
      </c>
      <c r="Q305">
        <v>419107</v>
      </c>
      <c r="R305">
        <v>448532</v>
      </c>
      <c r="S305">
        <v>1020061</v>
      </c>
      <c r="T305">
        <v>563</v>
      </c>
      <c r="U305">
        <v>4</v>
      </c>
      <c r="V305" s="24">
        <f t="shared" si="12"/>
        <v>1.3866907830281106E-2</v>
      </c>
      <c r="W305">
        <v>368</v>
      </c>
      <c r="X305">
        <v>147</v>
      </c>
      <c r="Y305" t="s">
        <v>49</v>
      </c>
      <c r="Z305">
        <v>655</v>
      </c>
      <c r="AA305">
        <v>117</v>
      </c>
      <c r="AB305">
        <v>5</v>
      </c>
      <c r="AC305">
        <f t="shared" si="13"/>
        <v>1002.7763157894736</v>
      </c>
      <c r="AD305">
        <f>IF(SUBTOTAL(103,tablo1[[#This Row],[MachineID]]), tablo1[[#This Row],[ConditionMonitoringScore]], "")</f>
        <v>655</v>
      </c>
      <c r="AE305">
        <f>IF(SUBTOTAL(103,tablo1[[#This Row],[MachineID]]), tablo1[[#This Row],[TimeToFailure]], "")</f>
        <v>8333</v>
      </c>
      <c r="AH305">
        <f t="shared" si="14"/>
        <v>33.333333333333329</v>
      </c>
      <c r="AI305" t="str">
        <f>IF(OR(tablo1[[#This Row],[visibletimetofailure]]&lt;5000,tablo1[[#This Row],[visibleconditionscore]]&lt;300),"YES","NO")</f>
        <v>NO</v>
      </c>
    </row>
    <row r="306" spans="1:35" x14ac:dyDescent="0.25">
      <c r="A306" t="s">
        <v>357</v>
      </c>
      <c r="B306" t="s">
        <v>42</v>
      </c>
      <c r="C306" t="s">
        <v>33</v>
      </c>
      <c r="D306" s="1">
        <v>43887</v>
      </c>
      <c r="E306">
        <v>4</v>
      </c>
      <c r="F306">
        <v>18892</v>
      </c>
      <c r="G306" s="1">
        <v>45313</v>
      </c>
      <c r="H306" t="s">
        <v>52</v>
      </c>
      <c r="I306">
        <v>30</v>
      </c>
      <c r="J306">
        <v>34</v>
      </c>
      <c r="K306">
        <v>3</v>
      </c>
      <c r="L306">
        <v>9819</v>
      </c>
      <c r="M306">
        <v>70790</v>
      </c>
      <c r="N306">
        <v>115</v>
      </c>
      <c r="O306">
        <v>345</v>
      </c>
      <c r="P306">
        <v>1726107</v>
      </c>
      <c r="Q306">
        <v>868171</v>
      </c>
      <c r="R306">
        <v>680723</v>
      </c>
      <c r="S306">
        <v>327500</v>
      </c>
      <c r="T306">
        <v>1104</v>
      </c>
      <c r="U306">
        <v>5</v>
      </c>
      <c r="V306" s="24">
        <f t="shared" si="12"/>
        <v>8.7421810234380882E-3</v>
      </c>
      <c r="W306">
        <v>232</v>
      </c>
      <c r="X306">
        <v>116</v>
      </c>
      <c r="Y306" t="s">
        <v>62</v>
      </c>
      <c r="Z306">
        <v>770</v>
      </c>
      <c r="AA306">
        <v>91</v>
      </c>
      <c r="AB306">
        <v>3</v>
      </c>
      <c r="AC306">
        <f t="shared" si="13"/>
        <v>5003.2086956521744</v>
      </c>
      <c r="AD306">
        <f>IF(SUBTOTAL(103,tablo1[[#This Row],[MachineID]]), tablo1[[#This Row],[ConditionMonitoringScore]], "")</f>
        <v>770</v>
      </c>
      <c r="AE306">
        <f>IF(SUBTOTAL(103,tablo1[[#This Row],[MachineID]]), tablo1[[#This Row],[TimeToFailure]], "")</f>
        <v>9819</v>
      </c>
      <c r="AH306">
        <f t="shared" si="14"/>
        <v>24.919093851132686</v>
      </c>
      <c r="AI306" t="str">
        <f>IF(OR(tablo1[[#This Row],[visibletimetofailure]]&lt;5000,tablo1[[#This Row],[visibleconditionscore]]&lt;300),"YES","NO")</f>
        <v>NO</v>
      </c>
    </row>
    <row r="307" spans="1:35" x14ac:dyDescent="0.25">
      <c r="A307" t="s">
        <v>358</v>
      </c>
      <c r="B307" t="s">
        <v>54</v>
      </c>
      <c r="C307" t="s">
        <v>58</v>
      </c>
      <c r="D307" s="1">
        <v>44617</v>
      </c>
      <c r="E307">
        <v>2</v>
      </c>
      <c r="F307">
        <v>7650</v>
      </c>
      <c r="G307" s="1">
        <v>45201</v>
      </c>
      <c r="H307" t="s">
        <v>34</v>
      </c>
      <c r="I307">
        <v>160</v>
      </c>
      <c r="J307">
        <v>146</v>
      </c>
      <c r="K307">
        <v>1</v>
      </c>
      <c r="L307">
        <v>8797</v>
      </c>
      <c r="M307">
        <v>86058</v>
      </c>
      <c r="N307">
        <v>225</v>
      </c>
      <c r="O307">
        <v>225</v>
      </c>
      <c r="P307">
        <v>225031</v>
      </c>
      <c r="Q307">
        <v>285131</v>
      </c>
      <c r="R307">
        <v>103466</v>
      </c>
      <c r="S307">
        <v>613627</v>
      </c>
      <c r="T307">
        <v>405</v>
      </c>
      <c r="U307">
        <v>1</v>
      </c>
      <c r="V307" s="24">
        <f t="shared" si="12"/>
        <v>1.3527771497475319E-2</v>
      </c>
      <c r="W307">
        <v>359</v>
      </c>
      <c r="X307">
        <v>36</v>
      </c>
      <c r="Y307" t="s">
        <v>49</v>
      </c>
      <c r="Z307">
        <v>695</v>
      </c>
      <c r="AA307">
        <v>118</v>
      </c>
      <c r="AB307">
        <v>4</v>
      </c>
      <c r="AC307">
        <f t="shared" si="13"/>
        <v>1000.1377777777777</v>
      </c>
      <c r="AD307">
        <f>IF(SUBTOTAL(103,tablo1[[#This Row],[MachineID]]), tablo1[[#This Row],[ConditionMonitoringScore]], "")</f>
        <v>695</v>
      </c>
      <c r="AE307">
        <f>IF(SUBTOTAL(103,tablo1[[#This Row],[MachineID]]), tablo1[[#This Row],[TimeToFailure]], "")</f>
        <v>8797</v>
      </c>
      <c r="AH307">
        <f t="shared" si="14"/>
        <v>33.656957928802591</v>
      </c>
      <c r="AI307" t="str">
        <f>IF(OR(tablo1[[#This Row],[visibletimetofailure]]&lt;5000,tablo1[[#This Row],[visibleconditionscore]]&lt;300),"YES","NO")</f>
        <v>NO</v>
      </c>
    </row>
    <row r="308" spans="1:35" x14ac:dyDescent="0.25">
      <c r="A308" t="s">
        <v>359</v>
      </c>
      <c r="B308" t="s">
        <v>54</v>
      </c>
      <c r="C308" t="s">
        <v>45</v>
      </c>
      <c r="D308" s="1">
        <v>40967</v>
      </c>
      <c r="E308">
        <v>12</v>
      </c>
      <c r="F308">
        <v>51852</v>
      </c>
      <c r="G308" s="1">
        <v>45149</v>
      </c>
      <c r="H308" t="s">
        <v>52</v>
      </c>
      <c r="I308">
        <v>140</v>
      </c>
      <c r="J308">
        <v>198</v>
      </c>
      <c r="K308">
        <v>14</v>
      </c>
      <c r="L308">
        <v>182</v>
      </c>
      <c r="M308">
        <v>40469</v>
      </c>
      <c r="N308">
        <v>174</v>
      </c>
      <c r="O308">
        <v>2439</v>
      </c>
      <c r="P308">
        <v>2438718</v>
      </c>
      <c r="Q308">
        <v>2158579</v>
      </c>
      <c r="R308">
        <v>1238314</v>
      </c>
      <c r="S308">
        <v>5835612</v>
      </c>
      <c r="T308">
        <v>7072</v>
      </c>
      <c r="U308">
        <v>9</v>
      </c>
      <c r="V308" s="24">
        <f t="shared" si="12"/>
        <v>3.2217951616549854E-2</v>
      </c>
      <c r="W308">
        <v>855</v>
      </c>
      <c r="X308">
        <v>770</v>
      </c>
      <c r="Y308" t="s">
        <v>49</v>
      </c>
      <c r="Z308">
        <v>205</v>
      </c>
      <c r="AA308">
        <v>254</v>
      </c>
      <c r="AB308">
        <v>4</v>
      </c>
      <c r="AC308">
        <f t="shared" si="13"/>
        <v>999.88437884378845</v>
      </c>
      <c r="AD308">
        <f>IF(SUBTOTAL(103,tablo1[[#This Row],[MachineID]]), tablo1[[#This Row],[ConditionMonitoringScore]], "")</f>
        <v>205</v>
      </c>
      <c r="AE308">
        <f>IF(SUBTOTAL(103,tablo1[[#This Row],[MachineID]]), tablo1[[#This Row],[TimeToFailure]], "")</f>
        <v>182</v>
      </c>
      <c r="AH308">
        <f t="shared" si="14"/>
        <v>77.669902912621353</v>
      </c>
      <c r="AI308" t="str">
        <f>IF(OR(tablo1[[#This Row],[visibletimetofailure]]&lt;5000,tablo1[[#This Row],[visibleconditionscore]]&lt;300),"YES","NO")</f>
        <v>YES</v>
      </c>
    </row>
    <row r="309" spans="1:35" x14ac:dyDescent="0.25">
      <c r="A309" t="s">
        <v>360</v>
      </c>
      <c r="B309" t="s">
        <v>38</v>
      </c>
      <c r="C309" t="s">
        <v>45</v>
      </c>
      <c r="D309" s="1">
        <v>42062</v>
      </c>
      <c r="E309">
        <v>9</v>
      </c>
      <c r="F309">
        <v>31977</v>
      </c>
      <c r="G309" s="1">
        <v>45189</v>
      </c>
      <c r="H309" t="s">
        <v>34</v>
      </c>
      <c r="I309">
        <v>120</v>
      </c>
      <c r="J309">
        <v>158</v>
      </c>
      <c r="K309">
        <v>6</v>
      </c>
      <c r="L309">
        <v>4468</v>
      </c>
      <c r="M309">
        <v>54626</v>
      </c>
      <c r="N309">
        <v>134</v>
      </c>
      <c r="O309">
        <v>805</v>
      </c>
      <c r="P309">
        <v>80531</v>
      </c>
      <c r="Q309">
        <v>1799956</v>
      </c>
      <c r="R309">
        <v>852553</v>
      </c>
      <c r="S309">
        <v>3457819</v>
      </c>
      <c r="T309">
        <v>2254</v>
      </c>
      <c r="U309">
        <v>7</v>
      </c>
      <c r="V309" s="24">
        <f t="shared" si="12"/>
        <v>2.5133770442384504E-2</v>
      </c>
      <c r="W309">
        <v>667</v>
      </c>
      <c r="X309">
        <v>467</v>
      </c>
      <c r="Y309" t="s">
        <v>49</v>
      </c>
      <c r="Z309">
        <v>376</v>
      </c>
      <c r="AA309">
        <v>213</v>
      </c>
      <c r="AB309">
        <v>1</v>
      </c>
      <c r="AC309">
        <f t="shared" si="13"/>
        <v>100.03850931677019</v>
      </c>
      <c r="AD309">
        <f>IF(SUBTOTAL(103,tablo1[[#This Row],[MachineID]]), tablo1[[#This Row],[ConditionMonitoringScore]], "")</f>
        <v>376</v>
      </c>
      <c r="AE309">
        <f>IF(SUBTOTAL(103,tablo1[[#This Row],[MachineID]]), tablo1[[#This Row],[TimeToFailure]], "")</f>
        <v>4468</v>
      </c>
      <c r="AH309">
        <f t="shared" si="14"/>
        <v>64.401294498381873</v>
      </c>
      <c r="AI309" t="str">
        <f>IF(OR(tablo1[[#This Row],[visibletimetofailure]]&lt;5000,tablo1[[#This Row],[visibleconditionscore]]&lt;300),"YES","NO")</f>
        <v>YES</v>
      </c>
    </row>
    <row r="310" spans="1:35" x14ac:dyDescent="0.25">
      <c r="A310" t="s">
        <v>361</v>
      </c>
      <c r="B310" t="s">
        <v>47</v>
      </c>
      <c r="C310" t="s">
        <v>39</v>
      </c>
      <c r="D310" s="1">
        <v>44617</v>
      </c>
      <c r="E310">
        <v>2</v>
      </c>
      <c r="F310">
        <v>9652</v>
      </c>
      <c r="G310" s="1">
        <v>45295</v>
      </c>
      <c r="H310" t="s">
        <v>48</v>
      </c>
      <c r="I310">
        <v>45</v>
      </c>
      <c r="J310">
        <v>52</v>
      </c>
      <c r="K310">
        <v>2</v>
      </c>
      <c r="L310">
        <v>5924</v>
      </c>
      <c r="M310">
        <v>43735</v>
      </c>
      <c r="N310">
        <v>67</v>
      </c>
      <c r="O310">
        <v>134</v>
      </c>
      <c r="P310">
        <v>402829</v>
      </c>
      <c r="Q310">
        <v>712783</v>
      </c>
      <c r="R310">
        <v>860877</v>
      </c>
      <c r="S310">
        <v>197649</v>
      </c>
      <c r="T310">
        <v>349</v>
      </c>
      <c r="U310">
        <v>6</v>
      </c>
      <c r="V310" s="24">
        <f t="shared" si="12"/>
        <v>7.7247720250207246E-3</v>
      </c>
      <c r="W310">
        <v>205</v>
      </c>
      <c r="X310">
        <v>123</v>
      </c>
      <c r="Y310" t="s">
        <v>35</v>
      </c>
      <c r="Z310">
        <v>796</v>
      </c>
      <c r="AA310">
        <v>79</v>
      </c>
      <c r="AB310">
        <v>2</v>
      </c>
      <c r="AC310">
        <f t="shared" si="13"/>
        <v>3006.186567164179</v>
      </c>
      <c r="AD310">
        <f>IF(SUBTOTAL(103,tablo1[[#This Row],[MachineID]]), tablo1[[#This Row],[ConditionMonitoringScore]], "")</f>
        <v>796</v>
      </c>
      <c r="AE310">
        <f>IF(SUBTOTAL(103,tablo1[[#This Row],[MachineID]]), tablo1[[#This Row],[TimeToFailure]], "")</f>
        <v>5924</v>
      </c>
      <c r="AH310">
        <f t="shared" si="14"/>
        <v>21.035598705501616</v>
      </c>
      <c r="AI310" t="str">
        <f>IF(OR(tablo1[[#This Row],[visibletimetofailure]]&lt;5000,tablo1[[#This Row],[visibleconditionscore]]&lt;300),"YES","NO")</f>
        <v>NO</v>
      </c>
    </row>
    <row r="311" spans="1:35" x14ac:dyDescent="0.25">
      <c r="A311" t="s">
        <v>362</v>
      </c>
      <c r="B311" t="s">
        <v>47</v>
      </c>
      <c r="C311" t="s">
        <v>45</v>
      </c>
      <c r="D311" s="1">
        <v>42792</v>
      </c>
      <c r="E311">
        <v>7</v>
      </c>
      <c r="F311">
        <v>34741</v>
      </c>
      <c r="G311" s="1">
        <v>45268</v>
      </c>
      <c r="H311" t="s">
        <v>34</v>
      </c>
      <c r="I311">
        <v>88</v>
      </c>
      <c r="J311">
        <v>79</v>
      </c>
      <c r="K311">
        <v>10</v>
      </c>
      <c r="L311">
        <v>6138</v>
      </c>
      <c r="M311">
        <v>35018</v>
      </c>
      <c r="N311">
        <v>153</v>
      </c>
      <c r="O311">
        <v>1530</v>
      </c>
      <c r="P311">
        <v>4589989</v>
      </c>
      <c r="Q311">
        <v>60143</v>
      </c>
      <c r="R311">
        <v>301004</v>
      </c>
      <c r="S311">
        <v>5492423</v>
      </c>
      <c r="T311">
        <v>2294</v>
      </c>
      <c r="U311">
        <v>3</v>
      </c>
      <c r="V311" s="24">
        <f t="shared" si="12"/>
        <v>1.514808953199186E-2</v>
      </c>
      <c r="W311">
        <v>402</v>
      </c>
      <c r="X311">
        <v>121</v>
      </c>
      <c r="Y311" t="s">
        <v>35</v>
      </c>
      <c r="Z311">
        <v>636</v>
      </c>
      <c r="AA311">
        <v>118</v>
      </c>
      <c r="AB311">
        <v>2</v>
      </c>
      <c r="AC311">
        <f t="shared" si="13"/>
        <v>2999.9928104575165</v>
      </c>
      <c r="AD311">
        <f>IF(SUBTOTAL(103,tablo1[[#This Row],[MachineID]]), tablo1[[#This Row],[ConditionMonitoringScore]], "")</f>
        <v>636</v>
      </c>
      <c r="AE311">
        <f>IF(SUBTOTAL(103,tablo1[[#This Row],[MachineID]]), tablo1[[#This Row],[TimeToFailure]], "")</f>
        <v>6138</v>
      </c>
      <c r="AH311">
        <f t="shared" si="14"/>
        <v>33.656957928802591</v>
      </c>
      <c r="AI311" t="str">
        <f>IF(OR(tablo1[[#This Row],[visibletimetofailure]]&lt;5000,tablo1[[#This Row],[visibleconditionscore]]&lt;300),"YES","NO")</f>
        <v>NO</v>
      </c>
    </row>
    <row r="312" spans="1:35" x14ac:dyDescent="0.25">
      <c r="A312" t="s">
        <v>363</v>
      </c>
      <c r="B312" t="s">
        <v>47</v>
      </c>
      <c r="C312" t="s">
        <v>39</v>
      </c>
      <c r="D312" s="1">
        <v>44982</v>
      </c>
      <c r="E312">
        <v>1</v>
      </c>
      <c r="F312">
        <v>3437</v>
      </c>
      <c r="G312" s="1">
        <v>45149</v>
      </c>
      <c r="H312" t="s">
        <v>52</v>
      </c>
      <c r="I312">
        <v>147</v>
      </c>
      <c r="J312">
        <v>198</v>
      </c>
      <c r="K312">
        <v>2</v>
      </c>
      <c r="L312">
        <v>1167</v>
      </c>
      <c r="M312">
        <v>86795</v>
      </c>
      <c r="N312">
        <v>238</v>
      </c>
      <c r="O312">
        <v>477</v>
      </c>
      <c r="P312">
        <v>476631</v>
      </c>
      <c r="Q312">
        <v>331787</v>
      </c>
      <c r="R312">
        <v>144778</v>
      </c>
      <c r="S312">
        <v>953196</v>
      </c>
      <c r="T312">
        <v>524</v>
      </c>
      <c r="U312">
        <v>1</v>
      </c>
      <c r="V312" s="24">
        <f t="shared" si="12"/>
        <v>1.9104680081392721E-2</v>
      </c>
      <c r="W312">
        <v>507</v>
      </c>
      <c r="X312">
        <v>51</v>
      </c>
      <c r="Y312" t="s">
        <v>49</v>
      </c>
      <c r="Z312">
        <v>511</v>
      </c>
      <c r="AA312">
        <v>156</v>
      </c>
      <c r="AB312">
        <v>4</v>
      </c>
      <c r="AC312">
        <f t="shared" si="13"/>
        <v>999.22641509433959</v>
      </c>
      <c r="AD312">
        <f>IF(SUBTOTAL(103,tablo1[[#This Row],[MachineID]]), tablo1[[#This Row],[ConditionMonitoringScore]], "")</f>
        <v>511</v>
      </c>
      <c r="AE312">
        <f>IF(SUBTOTAL(103,tablo1[[#This Row],[MachineID]]), tablo1[[#This Row],[TimeToFailure]], "")</f>
        <v>1167</v>
      </c>
      <c r="AH312">
        <f t="shared" si="14"/>
        <v>45.954692556634299</v>
      </c>
      <c r="AI312" t="str">
        <f>IF(OR(tablo1[[#This Row],[visibletimetofailure]]&lt;5000,tablo1[[#This Row],[visibleconditionscore]]&lt;300),"YES","NO")</f>
        <v>YES</v>
      </c>
    </row>
    <row r="313" spans="1:35" x14ac:dyDescent="0.25">
      <c r="A313" t="s">
        <v>364</v>
      </c>
      <c r="B313" t="s">
        <v>42</v>
      </c>
      <c r="C313" t="s">
        <v>33</v>
      </c>
      <c r="D313" s="1">
        <v>39507</v>
      </c>
      <c r="E313">
        <v>16</v>
      </c>
      <c r="F313">
        <v>57568</v>
      </c>
      <c r="G313" s="1">
        <v>45269</v>
      </c>
      <c r="H313" t="s">
        <v>48</v>
      </c>
      <c r="I313">
        <v>60</v>
      </c>
      <c r="J313">
        <v>78</v>
      </c>
      <c r="K313">
        <v>23</v>
      </c>
      <c r="L313">
        <v>2226</v>
      </c>
      <c r="M313">
        <v>26716</v>
      </c>
      <c r="N313">
        <v>238</v>
      </c>
      <c r="O313">
        <v>5481</v>
      </c>
      <c r="P313">
        <v>16441638</v>
      </c>
      <c r="Q313">
        <v>913892</v>
      </c>
      <c r="R313">
        <v>277494</v>
      </c>
      <c r="S313">
        <v>17633023</v>
      </c>
      <c r="T313">
        <v>22470</v>
      </c>
      <c r="U313">
        <v>2</v>
      </c>
      <c r="V313" s="24">
        <f t="shared" si="12"/>
        <v>2.837440651141759E-2</v>
      </c>
      <c r="W313">
        <v>753</v>
      </c>
      <c r="X313">
        <v>151</v>
      </c>
      <c r="Y313" t="s">
        <v>35</v>
      </c>
      <c r="Z313">
        <v>274</v>
      </c>
      <c r="AA313">
        <v>246</v>
      </c>
      <c r="AB313">
        <v>1</v>
      </c>
      <c r="AC313">
        <f t="shared" si="13"/>
        <v>2999.7515051997811</v>
      </c>
      <c r="AD313">
        <f>IF(SUBTOTAL(103,tablo1[[#This Row],[MachineID]]), tablo1[[#This Row],[ConditionMonitoringScore]], "")</f>
        <v>274</v>
      </c>
      <c r="AE313">
        <f>IF(SUBTOTAL(103,tablo1[[#This Row],[MachineID]]), tablo1[[#This Row],[TimeToFailure]], "")</f>
        <v>2226</v>
      </c>
      <c r="AH313">
        <f t="shared" si="14"/>
        <v>75.080906148867314</v>
      </c>
      <c r="AI313" t="str">
        <f>IF(OR(tablo1[[#This Row],[visibletimetofailure]]&lt;5000,tablo1[[#This Row],[visibleconditionscore]]&lt;300),"YES","NO")</f>
        <v>YES</v>
      </c>
    </row>
    <row r="314" spans="1:35" x14ac:dyDescent="0.25">
      <c r="A314" t="s">
        <v>365</v>
      </c>
      <c r="B314" t="s">
        <v>42</v>
      </c>
      <c r="C314" t="s">
        <v>45</v>
      </c>
      <c r="D314" s="1">
        <v>42792</v>
      </c>
      <c r="E314">
        <v>7</v>
      </c>
      <c r="F314">
        <v>25312</v>
      </c>
      <c r="G314" s="1">
        <v>45295</v>
      </c>
      <c r="H314" t="s">
        <v>34</v>
      </c>
      <c r="I314">
        <v>58</v>
      </c>
      <c r="J314">
        <v>52</v>
      </c>
      <c r="K314">
        <v>4</v>
      </c>
      <c r="L314">
        <v>12705</v>
      </c>
      <c r="M314">
        <v>68465</v>
      </c>
      <c r="N314">
        <v>176</v>
      </c>
      <c r="O314">
        <v>706</v>
      </c>
      <c r="P314">
        <v>2117112</v>
      </c>
      <c r="Q314">
        <v>218324</v>
      </c>
      <c r="R314">
        <v>7999</v>
      </c>
      <c r="S314">
        <v>2415426</v>
      </c>
      <c r="T314">
        <v>1481</v>
      </c>
      <c r="U314">
        <v>1</v>
      </c>
      <c r="V314" s="24">
        <f t="shared" si="12"/>
        <v>1.4130680533574497E-2</v>
      </c>
      <c r="W314">
        <v>375</v>
      </c>
      <c r="X314">
        <v>37</v>
      </c>
      <c r="Y314" t="s">
        <v>35</v>
      </c>
      <c r="Z314">
        <v>637</v>
      </c>
      <c r="AA314">
        <v>119</v>
      </c>
      <c r="AB314">
        <v>1</v>
      </c>
      <c r="AC314">
        <f t="shared" si="13"/>
        <v>2998.7422096317282</v>
      </c>
      <c r="AD314">
        <f>IF(SUBTOTAL(103,tablo1[[#This Row],[MachineID]]), tablo1[[#This Row],[ConditionMonitoringScore]], "")</f>
        <v>637</v>
      </c>
      <c r="AE314">
        <f>IF(SUBTOTAL(103,tablo1[[#This Row],[MachineID]]), tablo1[[#This Row],[TimeToFailure]], "")</f>
        <v>12705</v>
      </c>
      <c r="AH314">
        <f t="shared" si="14"/>
        <v>33.980582524271846</v>
      </c>
      <c r="AI314" t="str">
        <f>IF(OR(tablo1[[#This Row],[visibletimetofailure]]&lt;5000,tablo1[[#This Row],[visibleconditionscore]]&lt;300),"YES","NO")</f>
        <v>NO</v>
      </c>
    </row>
    <row r="315" spans="1:35" x14ac:dyDescent="0.25">
      <c r="A315" t="s">
        <v>366</v>
      </c>
      <c r="B315" t="s">
        <v>47</v>
      </c>
      <c r="C315" t="s">
        <v>39</v>
      </c>
      <c r="D315" s="1">
        <v>39872</v>
      </c>
      <c r="E315">
        <v>15</v>
      </c>
      <c r="F315">
        <v>53595</v>
      </c>
      <c r="G315" s="1">
        <v>45283</v>
      </c>
      <c r="H315" t="s">
        <v>34</v>
      </c>
      <c r="I315">
        <v>31</v>
      </c>
      <c r="J315">
        <v>64</v>
      </c>
      <c r="K315">
        <v>26</v>
      </c>
      <c r="L315">
        <v>1565</v>
      </c>
      <c r="M315">
        <v>20863</v>
      </c>
      <c r="N315">
        <v>135</v>
      </c>
      <c r="O315">
        <v>3501</v>
      </c>
      <c r="P315">
        <v>17502537</v>
      </c>
      <c r="Q315">
        <v>723221</v>
      </c>
      <c r="R315">
        <v>473548</v>
      </c>
      <c r="S315">
        <v>18699306</v>
      </c>
      <c r="T315">
        <v>10851</v>
      </c>
      <c r="U315">
        <v>4</v>
      </c>
      <c r="V315" s="24">
        <f t="shared" si="12"/>
        <v>2.4417815962016729E-2</v>
      </c>
      <c r="W315">
        <v>648</v>
      </c>
      <c r="X315">
        <v>259</v>
      </c>
      <c r="Y315" t="s">
        <v>62</v>
      </c>
      <c r="Z315">
        <v>402</v>
      </c>
      <c r="AA315">
        <v>206</v>
      </c>
      <c r="AB315">
        <v>2</v>
      </c>
      <c r="AC315">
        <f t="shared" si="13"/>
        <v>4999.2964867180808</v>
      </c>
      <c r="AD315">
        <f>IF(SUBTOTAL(103,tablo1[[#This Row],[MachineID]]), tablo1[[#This Row],[ConditionMonitoringScore]], "")</f>
        <v>402</v>
      </c>
      <c r="AE315">
        <f>IF(SUBTOTAL(103,tablo1[[#This Row],[MachineID]]), tablo1[[#This Row],[TimeToFailure]], "")</f>
        <v>1565</v>
      </c>
      <c r="AH315">
        <f t="shared" si="14"/>
        <v>62.135922330097081</v>
      </c>
      <c r="AI315" t="str">
        <f>IF(OR(tablo1[[#This Row],[visibletimetofailure]]&lt;5000,tablo1[[#This Row],[visibleconditionscore]]&lt;300),"YES","NO")</f>
        <v>YES</v>
      </c>
    </row>
    <row r="316" spans="1:35" x14ac:dyDescent="0.25">
      <c r="A316" t="s">
        <v>367</v>
      </c>
      <c r="B316" t="s">
        <v>42</v>
      </c>
      <c r="C316" t="s">
        <v>33</v>
      </c>
      <c r="D316" s="1">
        <v>41332</v>
      </c>
      <c r="E316">
        <v>11</v>
      </c>
      <c r="F316">
        <v>33803</v>
      </c>
      <c r="G316" s="1">
        <v>45230</v>
      </c>
      <c r="H316" t="s">
        <v>34</v>
      </c>
      <c r="I316">
        <v>87</v>
      </c>
      <c r="J316">
        <v>117</v>
      </c>
      <c r="K316">
        <v>6</v>
      </c>
      <c r="L316">
        <v>4923</v>
      </c>
      <c r="M316">
        <v>55470</v>
      </c>
      <c r="N316">
        <v>275</v>
      </c>
      <c r="O316">
        <v>1652</v>
      </c>
      <c r="P316">
        <v>4956872</v>
      </c>
      <c r="Q316">
        <v>998163</v>
      </c>
      <c r="R316">
        <v>168568</v>
      </c>
      <c r="S316">
        <v>6123603</v>
      </c>
      <c r="T316">
        <v>4295</v>
      </c>
      <c r="U316">
        <v>2</v>
      </c>
      <c r="V316" s="24">
        <f t="shared" si="12"/>
        <v>2.3136634260305978E-2</v>
      </c>
      <c r="W316">
        <v>614</v>
      </c>
      <c r="X316">
        <v>123</v>
      </c>
      <c r="Y316" t="s">
        <v>35</v>
      </c>
      <c r="Z316">
        <v>447</v>
      </c>
      <c r="AA316">
        <v>177</v>
      </c>
      <c r="AB316">
        <v>1</v>
      </c>
      <c r="AC316">
        <f t="shared" si="13"/>
        <v>3000.5278450363198</v>
      </c>
      <c r="AD316">
        <f>IF(SUBTOTAL(103,tablo1[[#This Row],[MachineID]]), tablo1[[#This Row],[ConditionMonitoringScore]], "")</f>
        <v>447</v>
      </c>
      <c r="AE316">
        <f>IF(SUBTOTAL(103,tablo1[[#This Row],[MachineID]]), tablo1[[#This Row],[TimeToFailure]], "")</f>
        <v>4923</v>
      </c>
      <c r="AH316">
        <f t="shared" si="14"/>
        <v>52.750809061488667</v>
      </c>
      <c r="AI316" t="str">
        <f>IF(OR(tablo1[[#This Row],[visibletimetofailure]]&lt;5000,tablo1[[#This Row],[visibleconditionscore]]&lt;300),"YES","NO")</f>
        <v>YES</v>
      </c>
    </row>
    <row r="317" spans="1:35" x14ac:dyDescent="0.25">
      <c r="A317" t="s">
        <v>368</v>
      </c>
      <c r="B317" t="s">
        <v>38</v>
      </c>
      <c r="C317" t="s">
        <v>58</v>
      </c>
      <c r="D317" s="1">
        <v>39507</v>
      </c>
      <c r="E317">
        <v>16</v>
      </c>
      <c r="F317">
        <v>65872</v>
      </c>
      <c r="G317" s="1">
        <v>45262</v>
      </c>
      <c r="H317" t="s">
        <v>48</v>
      </c>
      <c r="I317">
        <v>164</v>
      </c>
      <c r="J317">
        <v>85</v>
      </c>
      <c r="K317">
        <v>15</v>
      </c>
      <c r="L317">
        <v>251</v>
      </c>
      <c r="M317">
        <v>42328</v>
      </c>
      <c r="N317">
        <v>118</v>
      </c>
      <c r="O317">
        <v>1767</v>
      </c>
      <c r="P317">
        <v>1767147</v>
      </c>
      <c r="Q317">
        <v>153325</v>
      </c>
      <c r="R317">
        <v>109937</v>
      </c>
      <c r="S317">
        <v>203041</v>
      </c>
      <c r="T317">
        <v>4594</v>
      </c>
      <c r="U317">
        <v>1</v>
      </c>
      <c r="V317" s="24">
        <f t="shared" si="12"/>
        <v>2.8525133770442385E-2</v>
      </c>
      <c r="W317">
        <v>757</v>
      </c>
      <c r="X317">
        <v>76</v>
      </c>
      <c r="Y317" t="s">
        <v>49</v>
      </c>
      <c r="Z317">
        <v>280</v>
      </c>
      <c r="AA317">
        <v>239</v>
      </c>
      <c r="AB317">
        <v>2</v>
      </c>
      <c r="AC317">
        <f t="shared" si="13"/>
        <v>1000.0831918505942</v>
      </c>
      <c r="AD317">
        <f>IF(SUBTOTAL(103,tablo1[[#This Row],[MachineID]]), tablo1[[#This Row],[ConditionMonitoringScore]], "")</f>
        <v>280</v>
      </c>
      <c r="AE317">
        <f>IF(SUBTOTAL(103,tablo1[[#This Row],[MachineID]]), tablo1[[#This Row],[TimeToFailure]], "")</f>
        <v>251</v>
      </c>
      <c r="AH317">
        <f t="shared" si="14"/>
        <v>72.815533980582529</v>
      </c>
      <c r="AI317" t="str">
        <f>IF(OR(tablo1[[#This Row],[visibletimetofailure]]&lt;5000,tablo1[[#This Row],[visibleconditionscore]]&lt;300),"YES","NO")</f>
        <v>YES</v>
      </c>
    </row>
    <row r="318" spans="1:35" x14ac:dyDescent="0.25">
      <c r="A318" t="s">
        <v>369</v>
      </c>
      <c r="B318" t="s">
        <v>47</v>
      </c>
      <c r="C318" t="s">
        <v>58</v>
      </c>
      <c r="D318" s="1">
        <v>39142</v>
      </c>
      <c r="E318">
        <v>17</v>
      </c>
      <c r="F318">
        <v>53652</v>
      </c>
      <c r="G318" s="1">
        <v>45327</v>
      </c>
      <c r="H318" t="s">
        <v>52</v>
      </c>
      <c r="I318">
        <v>62</v>
      </c>
      <c r="J318">
        <v>20</v>
      </c>
      <c r="K318">
        <v>109</v>
      </c>
      <c r="L318">
        <v>118</v>
      </c>
      <c r="M318">
        <v>5000</v>
      </c>
      <c r="N318">
        <v>124</v>
      </c>
      <c r="O318">
        <v>13534</v>
      </c>
      <c r="P318">
        <v>40601642</v>
      </c>
      <c r="Q318">
        <v>1566641</v>
      </c>
      <c r="R318">
        <v>1124241</v>
      </c>
      <c r="S318">
        <v>43292524</v>
      </c>
      <c r="T318">
        <v>55488</v>
      </c>
      <c r="U318">
        <v>10</v>
      </c>
      <c r="V318" s="24">
        <f t="shared" si="12"/>
        <v>2.3061270630793579E-2</v>
      </c>
      <c r="W318">
        <v>612</v>
      </c>
      <c r="X318">
        <v>612</v>
      </c>
      <c r="Y318" t="s">
        <v>35</v>
      </c>
      <c r="Z318">
        <v>438</v>
      </c>
      <c r="AA318">
        <v>191</v>
      </c>
      <c r="AB318">
        <v>1</v>
      </c>
      <c r="AC318">
        <f t="shared" si="13"/>
        <v>2999.9735481010789</v>
      </c>
      <c r="AD318">
        <f>IF(SUBTOTAL(103,tablo1[[#This Row],[MachineID]]), tablo1[[#This Row],[ConditionMonitoringScore]], "")</f>
        <v>438</v>
      </c>
      <c r="AE318">
        <f>IF(SUBTOTAL(103,tablo1[[#This Row],[MachineID]]), tablo1[[#This Row],[TimeToFailure]], "")</f>
        <v>118</v>
      </c>
      <c r="AH318">
        <f t="shared" si="14"/>
        <v>57.28155339805825</v>
      </c>
      <c r="AI318" t="str">
        <f>IF(OR(tablo1[[#This Row],[visibletimetofailure]]&lt;5000,tablo1[[#This Row],[visibleconditionscore]]&lt;300),"YES","NO")</f>
        <v>YES</v>
      </c>
    </row>
    <row r="319" spans="1:35" x14ac:dyDescent="0.25">
      <c r="A319" t="s">
        <v>370</v>
      </c>
      <c r="B319" t="s">
        <v>38</v>
      </c>
      <c r="C319" t="s">
        <v>45</v>
      </c>
      <c r="D319" s="1">
        <v>44617</v>
      </c>
      <c r="E319">
        <v>2</v>
      </c>
      <c r="F319">
        <v>7618</v>
      </c>
      <c r="G319" s="1">
        <v>45271</v>
      </c>
      <c r="H319" t="s">
        <v>48</v>
      </c>
      <c r="I319">
        <v>88</v>
      </c>
      <c r="J319">
        <v>76</v>
      </c>
      <c r="K319">
        <v>2</v>
      </c>
      <c r="L319">
        <v>8525</v>
      </c>
      <c r="M319">
        <v>78837</v>
      </c>
      <c r="N319">
        <v>125</v>
      </c>
      <c r="O319">
        <v>251</v>
      </c>
      <c r="P319">
        <v>752477</v>
      </c>
      <c r="Q319">
        <v>1574876</v>
      </c>
      <c r="R319">
        <v>1008695</v>
      </c>
      <c r="S319">
        <v>3336048</v>
      </c>
      <c r="T319">
        <v>401</v>
      </c>
      <c r="U319">
        <v>7</v>
      </c>
      <c r="V319" s="24">
        <f t="shared" si="12"/>
        <v>1.066395357600422E-2</v>
      </c>
      <c r="W319">
        <v>283</v>
      </c>
      <c r="X319">
        <v>198</v>
      </c>
      <c r="Y319" t="s">
        <v>35</v>
      </c>
      <c r="Z319">
        <v>705</v>
      </c>
      <c r="AA319">
        <v>103</v>
      </c>
      <c r="AB319">
        <v>2</v>
      </c>
      <c r="AC319">
        <f t="shared" si="13"/>
        <v>2997.9163346613545</v>
      </c>
      <c r="AD319">
        <f>IF(SUBTOTAL(103,tablo1[[#This Row],[MachineID]]), tablo1[[#This Row],[ConditionMonitoringScore]], "")</f>
        <v>705</v>
      </c>
      <c r="AE319">
        <f>IF(SUBTOTAL(103,tablo1[[#This Row],[MachineID]]), tablo1[[#This Row],[TimeToFailure]], "")</f>
        <v>8525</v>
      </c>
      <c r="AH319">
        <f t="shared" si="14"/>
        <v>28.802588996763756</v>
      </c>
      <c r="AI319" t="str">
        <f>IF(OR(tablo1[[#This Row],[visibletimetofailure]]&lt;5000,tablo1[[#This Row],[visibleconditionscore]]&lt;300),"YES","NO")</f>
        <v>NO</v>
      </c>
    </row>
    <row r="320" spans="1:35" x14ac:dyDescent="0.25">
      <c r="A320" t="s">
        <v>371</v>
      </c>
      <c r="B320" t="s">
        <v>32</v>
      </c>
      <c r="C320" t="s">
        <v>39</v>
      </c>
      <c r="D320" s="1">
        <v>44982</v>
      </c>
      <c r="E320">
        <v>1</v>
      </c>
      <c r="F320">
        <v>3560</v>
      </c>
      <c r="G320" s="1">
        <v>45203</v>
      </c>
      <c r="H320" t="s">
        <v>34</v>
      </c>
      <c r="I320">
        <v>169</v>
      </c>
      <c r="J320">
        <v>144</v>
      </c>
      <c r="K320">
        <v>2</v>
      </c>
      <c r="L320">
        <v>10828</v>
      </c>
      <c r="M320">
        <v>75243</v>
      </c>
      <c r="N320">
        <v>73</v>
      </c>
      <c r="O320">
        <v>146</v>
      </c>
      <c r="P320">
        <v>146415</v>
      </c>
      <c r="Q320">
        <v>1086908</v>
      </c>
      <c r="R320">
        <v>526868</v>
      </c>
      <c r="S320">
        <v>1760191</v>
      </c>
      <c r="T320">
        <v>424</v>
      </c>
      <c r="U320">
        <v>10</v>
      </c>
      <c r="V320" s="24">
        <f t="shared" si="12"/>
        <v>1.4356771422111688E-2</v>
      </c>
      <c r="W320">
        <v>381</v>
      </c>
      <c r="X320">
        <v>381</v>
      </c>
      <c r="Y320" t="s">
        <v>49</v>
      </c>
      <c r="Z320">
        <v>630</v>
      </c>
      <c r="AA320">
        <v>131</v>
      </c>
      <c r="AB320">
        <v>2</v>
      </c>
      <c r="AC320">
        <f t="shared" si="13"/>
        <v>1002.8424657534247</v>
      </c>
      <c r="AD320">
        <f>IF(SUBTOTAL(103,tablo1[[#This Row],[MachineID]]), tablo1[[#This Row],[ConditionMonitoringScore]], "")</f>
        <v>630</v>
      </c>
      <c r="AE320">
        <f>IF(SUBTOTAL(103,tablo1[[#This Row],[MachineID]]), tablo1[[#This Row],[TimeToFailure]], "")</f>
        <v>10828</v>
      </c>
      <c r="AH320">
        <f t="shared" si="14"/>
        <v>37.864077669902912</v>
      </c>
      <c r="AI320" t="str">
        <f>IF(OR(tablo1[[#This Row],[visibletimetofailure]]&lt;5000,tablo1[[#This Row],[visibleconditionscore]]&lt;300),"YES","NO")</f>
        <v>NO</v>
      </c>
    </row>
    <row r="321" spans="1:35" x14ac:dyDescent="0.25">
      <c r="A321" t="s">
        <v>372</v>
      </c>
      <c r="B321" t="s">
        <v>54</v>
      </c>
      <c r="C321" t="s">
        <v>39</v>
      </c>
      <c r="D321" s="1">
        <v>43887</v>
      </c>
      <c r="E321">
        <v>4</v>
      </c>
      <c r="F321">
        <v>19152</v>
      </c>
      <c r="G321" s="1">
        <v>45333</v>
      </c>
      <c r="H321" t="s">
        <v>34</v>
      </c>
      <c r="I321">
        <v>46</v>
      </c>
      <c r="J321">
        <v>14</v>
      </c>
      <c r="K321">
        <v>4</v>
      </c>
      <c r="L321">
        <v>5427</v>
      </c>
      <c r="M321">
        <v>48722</v>
      </c>
      <c r="N321">
        <v>158</v>
      </c>
      <c r="O321">
        <v>631</v>
      </c>
      <c r="P321">
        <v>1894075</v>
      </c>
      <c r="Q321">
        <v>1907928</v>
      </c>
      <c r="R321">
        <v>743011</v>
      </c>
      <c r="S321">
        <v>4545015</v>
      </c>
      <c r="T321">
        <v>3093</v>
      </c>
      <c r="U321">
        <v>8</v>
      </c>
      <c r="V321" s="24">
        <f t="shared" si="12"/>
        <v>3.4290451428140778E-3</v>
      </c>
      <c r="W321">
        <v>91</v>
      </c>
      <c r="X321">
        <v>73</v>
      </c>
      <c r="Y321" t="s">
        <v>35</v>
      </c>
      <c r="Z321">
        <v>972</v>
      </c>
      <c r="AA321">
        <v>30</v>
      </c>
      <c r="AB321">
        <v>2</v>
      </c>
      <c r="AC321">
        <f t="shared" si="13"/>
        <v>3001.703645007924</v>
      </c>
      <c r="AD321">
        <f>IF(SUBTOTAL(103,tablo1[[#This Row],[MachineID]]), tablo1[[#This Row],[ConditionMonitoringScore]], "")</f>
        <v>972</v>
      </c>
      <c r="AE321">
        <f>IF(SUBTOTAL(103,tablo1[[#This Row],[MachineID]]), tablo1[[#This Row],[TimeToFailure]], "")</f>
        <v>5427</v>
      </c>
      <c r="AH321">
        <f t="shared" si="14"/>
        <v>5.1779935275080913</v>
      </c>
      <c r="AI321" t="str">
        <f>IF(OR(tablo1[[#This Row],[visibletimetofailure]]&lt;5000,tablo1[[#This Row],[visibleconditionscore]]&lt;300),"YES","NO")</f>
        <v>NO</v>
      </c>
    </row>
    <row r="322" spans="1:35" x14ac:dyDescent="0.25">
      <c r="A322" t="s">
        <v>373</v>
      </c>
      <c r="B322" t="s">
        <v>42</v>
      </c>
      <c r="C322" t="s">
        <v>58</v>
      </c>
      <c r="D322" s="1">
        <v>42062</v>
      </c>
      <c r="E322">
        <v>9</v>
      </c>
      <c r="F322">
        <v>27774</v>
      </c>
      <c r="G322" s="1">
        <v>45266</v>
      </c>
      <c r="H322" t="s">
        <v>34</v>
      </c>
      <c r="I322">
        <v>112</v>
      </c>
      <c r="J322">
        <v>81</v>
      </c>
      <c r="K322">
        <v>10</v>
      </c>
      <c r="L322">
        <v>5741</v>
      </c>
      <c r="M322">
        <v>31363</v>
      </c>
      <c r="N322">
        <v>197</v>
      </c>
      <c r="O322">
        <v>1971</v>
      </c>
      <c r="P322">
        <v>1970553</v>
      </c>
      <c r="Q322">
        <v>2235854</v>
      </c>
      <c r="R322">
        <v>64753</v>
      </c>
      <c r="S322">
        <v>4853938</v>
      </c>
      <c r="T322">
        <v>2955</v>
      </c>
      <c r="U322">
        <v>8</v>
      </c>
      <c r="V322" s="24">
        <f t="shared" ref="V322:V385" si="15">W322/$K$1002</f>
        <v>1.7446680232119979E-2</v>
      </c>
      <c r="W322">
        <v>463</v>
      </c>
      <c r="X322">
        <v>370</v>
      </c>
      <c r="Y322" t="s">
        <v>49</v>
      </c>
      <c r="Z322">
        <v>589</v>
      </c>
      <c r="AA322">
        <v>150</v>
      </c>
      <c r="AB322">
        <v>2</v>
      </c>
      <c r="AC322">
        <f t="shared" ref="AC322:AC385" si="16">IF(O322=0,0,P322/O322)</f>
        <v>999.77321156773212</v>
      </c>
      <c r="AD322">
        <f>IF(SUBTOTAL(103,tablo1[[#This Row],[MachineID]]), tablo1[[#This Row],[ConditionMonitoringScore]], "")</f>
        <v>589</v>
      </c>
      <c r="AE322">
        <f>IF(SUBTOTAL(103,tablo1[[#This Row],[MachineID]]), tablo1[[#This Row],[TimeToFailure]], "")</f>
        <v>5741</v>
      </c>
      <c r="AH322">
        <f t="shared" ref="AH322:AH385" si="17">(AA322-MIN($AA$2:$AA$1001))/(MAX($AA$2:$AA$1001)-MIN($AA$2:$AA$1001))*100</f>
        <v>44.01294498381877</v>
      </c>
      <c r="AI322" t="str">
        <f>IF(OR(tablo1[[#This Row],[visibletimetofailure]]&lt;5000,tablo1[[#This Row],[visibleconditionscore]]&lt;300),"YES","NO")</f>
        <v>NO</v>
      </c>
    </row>
    <row r="323" spans="1:35" x14ac:dyDescent="0.25">
      <c r="A323" t="s">
        <v>374</v>
      </c>
      <c r="B323" t="s">
        <v>38</v>
      </c>
      <c r="C323" t="s">
        <v>39</v>
      </c>
      <c r="D323" s="1">
        <v>43887</v>
      </c>
      <c r="E323">
        <v>4</v>
      </c>
      <c r="F323">
        <v>13108</v>
      </c>
      <c r="G323" s="1">
        <v>45224</v>
      </c>
      <c r="H323" t="s">
        <v>34</v>
      </c>
      <c r="I323">
        <v>141</v>
      </c>
      <c r="J323">
        <v>123</v>
      </c>
      <c r="K323">
        <v>4</v>
      </c>
      <c r="L323">
        <v>11075</v>
      </c>
      <c r="M323">
        <v>65004</v>
      </c>
      <c r="N323">
        <v>228</v>
      </c>
      <c r="O323">
        <v>912</v>
      </c>
      <c r="P323">
        <v>912002</v>
      </c>
      <c r="Q323">
        <v>1488571</v>
      </c>
      <c r="R323">
        <v>766079</v>
      </c>
      <c r="S323">
        <v>3166651</v>
      </c>
      <c r="T323">
        <v>1276</v>
      </c>
      <c r="U323">
        <v>6</v>
      </c>
      <c r="V323" s="24">
        <f t="shared" si="15"/>
        <v>1.5901725827115833E-2</v>
      </c>
      <c r="W323">
        <v>422</v>
      </c>
      <c r="X323">
        <v>253</v>
      </c>
      <c r="Y323" t="s">
        <v>49</v>
      </c>
      <c r="Z323">
        <v>602</v>
      </c>
      <c r="AA323">
        <v>146</v>
      </c>
      <c r="AB323">
        <v>4</v>
      </c>
      <c r="AC323">
        <f t="shared" si="16"/>
        <v>1000.0021929824561</v>
      </c>
      <c r="AD323">
        <f>IF(SUBTOTAL(103,tablo1[[#This Row],[MachineID]]), tablo1[[#This Row],[ConditionMonitoringScore]], "")</f>
        <v>602</v>
      </c>
      <c r="AE323">
        <f>IF(SUBTOTAL(103,tablo1[[#This Row],[MachineID]]), tablo1[[#This Row],[TimeToFailure]], "")</f>
        <v>11075</v>
      </c>
      <c r="AH323">
        <f t="shared" si="17"/>
        <v>42.718446601941743</v>
      </c>
      <c r="AI323" t="str">
        <f>IF(OR(tablo1[[#This Row],[visibletimetofailure]]&lt;5000,tablo1[[#This Row],[visibleconditionscore]]&lt;300),"YES","NO")</f>
        <v>NO</v>
      </c>
    </row>
    <row r="324" spans="1:35" x14ac:dyDescent="0.25">
      <c r="A324" t="s">
        <v>375</v>
      </c>
      <c r="B324" t="s">
        <v>54</v>
      </c>
      <c r="C324" t="s">
        <v>45</v>
      </c>
      <c r="D324" s="1">
        <v>44252</v>
      </c>
      <c r="E324">
        <v>3</v>
      </c>
      <c r="F324">
        <v>10131</v>
      </c>
      <c r="G324" s="1">
        <v>45338</v>
      </c>
      <c r="H324" t="s">
        <v>52</v>
      </c>
      <c r="I324">
        <v>81</v>
      </c>
      <c r="J324">
        <v>9</v>
      </c>
      <c r="K324">
        <v>1</v>
      </c>
      <c r="L324">
        <v>12985</v>
      </c>
      <c r="M324">
        <v>84682</v>
      </c>
      <c r="N324">
        <v>224</v>
      </c>
      <c r="O324">
        <v>224</v>
      </c>
      <c r="P324">
        <v>671237</v>
      </c>
      <c r="Q324">
        <v>3496018</v>
      </c>
      <c r="R324">
        <v>975396</v>
      </c>
      <c r="S324">
        <v>5142651</v>
      </c>
      <c r="T324">
        <v>469</v>
      </c>
      <c r="U324">
        <v>8</v>
      </c>
      <c r="V324" s="24">
        <f t="shared" si="15"/>
        <v>4.9739995478182229E-3</v>
      </c>
      <c r="W324">
        <v>132</v>
      </c>
      <c r="X324">
        <v>105</v>
      </c>
      <c r="Y324" t="s">
        <v>35</v>
      </c>
      <c r="Z324">
        <v>870</v>
      </c>
      <c r="AA324">
        <v>55</v>
      </c>
      <c r="AB324">
        <v>5</v>
      </c>
      <c r="AC324">
        <f t="shared" si="16"/>
        <v>2996.59375</v>
      </c>
      <c r="AD324">
        <f>IF(SUBTOTAL(103,tablo1[[#This Row],[MachineID]]), tablo1[[#This Row],[ConditionMonitoringScore]], "")</f>
        <v>870</v>
      </c>
      <c r="AE324">
        <f>IF(SUBTOTAL(103,tablo1[[#This Row],[MachineID]]), tablo1[[#This Row],[TimeToFailure]], "")</f>
        <v>12985</v>
      </c>
      <c r="AH324">
        <f t="shared" si="17"/>
        <v>13.268608414239482</v>
      </c>
      <c r="AI324" t="str">
        <f>IF(OR(tablo1[[#This Row],[visibletimetofailure]]&lt;5000,tablo1[[#This Row],[visibleconditionscore]]&lt;300),"YES","NO")</f>
        <v>NO</v>
      </c>
    </row>
    <row r="325" spans="1:35" x14ac:dyDescent="0.25">
      <c r="A325" t="s">
        <v>376</v>
      </c>
      <c r="B325" t="s">
        <v>32</v>
      </c>
      <c r="C325" t="s">
        <v>45</v>
      </c>
      <c r="D325" s="1">
        <v>40237</v>
      </c>
      <c r="E325">
        <v>14</v>
      </c>
      <c r="F325">
        <v>49630</v>
      </c>
      <c r="G325" s="1">
        <v>45202</v>
      </c>
      <c r="H325" t="s">
        <v>52</v>
      </c>
      <c r="I325">
        <v>106</v>
      </c>
      <c r="J325">
        <v>145</v>
      </c>
      <c r="K325">
        <v>18</v>
      </c>
      <c r="L325">
        <v>982</v>
      </c>
      <c r="M325">
        <v>30022</v>
      </c>
      <c r="N325">
        <v>196</v>
      </c>
      <c r="O325">
        <v>3530</v>
      </c>
      <c r="P325">
        <v>3529805</v>
      </c>
      <c r="Q325">
        <v>2343787</v>
      </c>
      <c r="R325">
        <v>848245</v>
      </c>
      <c r="S325">
        <v>6721837</v>
      </c>
      <c r="T325">
        <v>4588</v>
      </c>
      <c r="U325">
        <v>7</v>
      </c>
      <c r="V325" s="24">
        <f t="shared" si="15"/>
        <v>3.0258497249227523E-2</v>
      </c>
      <c r="W325">
        <v>803</v>
      </c>
      <c r="X325">
        <v>562</v>
      </c>
      <c r="Y325" t="s">
        <v>49</v>
      </c>
      <c r="Z325">
        <v>254</v>
      </c>
      <c r="AA325">
        <v>233</v>
      </c>
      <c r="AB325">
        <v>4</v>
      </c>
      <c r="AC325">
        <f t="shared" si="16"/>
        <v>999.94475920679884</v>
      </c>
      <c r="AD325">
        <f>IF(SUBTOTAL(103,tablo1[[#This Row],[MachineID]]), tablo1[[#This Row],[ConditionMonitoringScore]], "")</f>
        <v>254</v>
      </c>
      <c r="AE325">
        <f>IF(SUBTOTAL(103,tablo1[[#This Row],[MachineID]]), tablo1[[#This Row],[TimeToFailure]], "")</f>
        <v>982</v>
      </c>
      <c r="AH325">
        <f t="shared" si="17"/>
        <v>70.873786407766985</v>
      </c>
      <c r="AI325" t="str">
        <f>IF(OR(tablo1[[#This Row],[visibletimetofailure]]&lt;5000,tablo1[[#This Row],[visibleconditionscore]]&lt;300),"YES","NO")</f>
        <v>YES</v>
      </c>
    </row>
    <row r="326" spans="1:35" x14ac:dyDescent="0.25">
      <c r="A326" t="s">
        <v>377</v>
      </c>
      <c r="B326" t="s">
        <v>42</v>
      </c>
      <c r="C326" t="s">
        <v>33</v>
      </c>
      <c r="D326" s="1">
        <v>38412</v>
      </c>
      <c r="E326">
        <v>19</v>
      </c>
      <c r="F326">
        <v>69179</v>
      </c>
      <c r="G326" s="1">
        <v>45249</v>
      </c>
      <c r="H326" t="s">
        <v>34</v>
      </c>
      <c r="I326">
        <v>163</v>
      </c>
      <c r="J326">
        <v>98</v>
      </c>
      <c r="K326">
        <v>34</v>
      </c>
      <c r="L326">
        <v>994</v>
      </c>
      <c r="M326">
        <v>19924</v>
      </c>
      <c r="N326">
        <v>170</v>
      </c>
      <c r="O326">
        <v>5771</v>
      </c>
      <c r="P326">
        <v>5771166</v>
      </c>
      <c r="Q326">
        <v>515777</v>
      </c>
      <c r="R326">
        <v>139511</v>
      </c>
      <c r="S326">
        <v>6426454</v>
      </c>
      <c r="T326">
        <v>16736</v>
      </c>
      <c r="U326">
        <v>2</v>
      </c>
      <c r="V326" s="24">
        <f t="shared" si="15"/>
        <v>3.1125178988620092E-2</v>
      </c>
      <c r="W326">
        <v>826</v>
      </c>
      <c r="X326">
        <v>165</v>
      </c>
      <c r="Y326" t="s">
        <v>49</v>
      </c>
      <c r="Z326">
        <v>262</v>
      </c>
      <c r="AA326">
        <v>235</v>
      </c>
      <c r="AB326">
        <v>2</v>
      </c>
      <c r="AC326">
        <f t="shared" si="16"/>
        <v>1000.0287645122163</v>
      </c>
      <c r="AD326">
        <f>IF(SUBTOTAL(103,tablo1[[#This Row],[MachineID]]), tablo1[[#This Row],[ConditionMonitoringScore]], "")</f>
        <v>262</v>
      </c>
      <c r="AE326">
        <f>IF(SUBTOTAL(103,tablo1[[#This Row],[MachineID]]), tablo1[[#This Row],[TimeToFailure]], "")</f>
        <v>994</v>
      </c>
      <c r="AH326">
        <f t="shared" si="17"/>
        <v>71.52103559870551</v>
      </c>
      <c r="AI326" t="str">
        <f>IF(OR(tablo1[[#This Row],[visibletimetofailure]]&lt;5000,tablo1[[#This Row],[visibleconditionscore]]&lt;300),"YES","NO")</f>
        <v>YES</v>
      </c>
    </row>
    <row r="327" spans="1:35" x14ac:dyDescent="0.25">
      <c r="A327" t="s">
        <v>378</v>
      </c>
      <c r="B327" t="s">
        <v>32</v>
      </c>
      <c r="C327" t="s">
        <v>33</v>
      </c>
      <c r="D327" s="1">
        <v>41697</v>
      </c>
      <c r="E327">
        <v>10</v>
      </c>
      <c r="F327">
        <v>34590</v>
      </c>
      <c r="G327" s="1">
        <v>45261</v>
      </c>
      <c r="H327" t="s">
        <v>48</v>
      </c>
      <c r="I327">
        <v>65</v>
      </c>
      <c r="J327">
        <v>86</v>
      </c>
      <c r="K327">
        <v>10</v>
      </c>
      <c r="L327">
        <v>577</v>
      </c>
      <c r="M327">
        <v>37323</v>
      </c>
      <c r="N327">
        <v>275</v>
      </c>
      <c r="O327">
        <v>2752</v>
      </c>
      <c r="P327">
        <v>8256927</v>
      </c>
      <c r="Q327">
        <v>382490</v>
      </c>
      <c r="R327">
        <v>42937</v>
      </c>
      <c r="S327">
        <v>12511197</v>
      </c>
      <c r="T327">
        <v>8532</v>
      </c>
      <c r="U327">
        <v>8</v>
      </c>
      <c r="V327" s="24">
        <f t="shared" si="15"/>
        <v>2.0762679930665461E-2</v>
      </c>
      <c r="W327">
        <v>551</v>
      </c>
      <c r="X327">
        <v>441</v>
      </c>
      <c r="Y327" t="s">
        <v>35</v>
      </c>
      <c r="Z327">
        <v>476</v>
      </c>
      <c r="AA327">
        <v>171</v>
      </c>
      <c r="AB327">
        <v>1</v>
      </c>
      <c r="AC327">
        <f t="shared" si="16"/>
        <v>3000.3368459302324</v>
      </c>
      <c r="AD327">
        <f>IF(SUBTOTAL(103,tablo1[[#This Row],[MachineID]]), tablo1[[#This Row],[ConditionMonitoringScore]], "")</f>
        <v>476</v>
      </c>
      <c r="AE327">
        <f>IF(SUBTOTAL(103,tablo1[[#This Row],[MachineID]]), tablo1[[#This Row],[TimeToFailure]], "")</f>
        <v>577</v>
      </c>
      <c r="AH327">
        <f t="shared" si="17"/>
        <v>50.809061488673137</v>
      </c>
      <c r="AI327" t="str">
        <f>IF(OR(tablo1[[#This Row],[visibletimetofailure]]&lt;5000,tablo1[[#This Row],[visibleconditionscore]]&lt;300),"YES","NO")</f>
        <v>YES</v>
      </c>
    </row>
    <row r="328" spans="1:35" x14ac:dyDescent="0.25">
      <c r="A328" t="s">
        <v>379</v>
      </c>
      <c r="B328" t="s">
        <v>32</v>
      </c>
      <c r="C328" t="s">
        <v>58</v>
      </c>
      <c r="D328" s="1">
        <v>43157</v>
      </c>
      <c r="E328">
        <v>6</v>
      </c>
      <c r="F328">
        <v>28080</v>
      </c>
      <c r="G328" s="1">
        <v>45296</v>
      </c>
      <c r="H328" t="s">
        <v>34</v>
      </c>
      <c r="I328">
        <v>82</v>
      </c>
      <c r="J328">
        <v>51</v>
      </c>
      <c r="K328">
        <v>9</v>
      </c>
      <c r="L328">
        <v>5027</v>
      </c>
      <c r="M328">
        <v>29233</v>
      </c>
      <c r="N328">
        <v>102</v>
      </c>
      <c r="O328">
        <v>918</v>
      </c>
      <c r="P328">
        <v>2755462</v>
      </c>
      <c r="Q328">
        <v>877581</v>
      </c>
      <c r="R328">
        <v>484928</v>
      </c>
      <c r="S328">
        <v>4117971</v>
      </c>
      <c r="T328">
        <v>3765</v>
      </c>
      <c r="U328">
        <v>8</v>
      </c>
      <c r="V328" s="24">
        <f t="shared" si="15"/>
        <v>1.3037907905644736E-2</v>
      </c>
      <c r="W328">
        <v>346</v>
      </c>
      <c r="X328">
        <v>277</v>
      </c>
      <c r="Y328" t="s">
        <v>35</v>
      </c>
      <c r="Z328">
        <v>659</v>
      </c>
      <c r="AA328">
        <v>118</v>
      </c>
      <c r="AB328">
        <v>1</v>
      </c>
      <c r="AC328">
        <f t="shared" si="16"/>
        <v>3001.5925925925926</v>
      </c>
      <c r="AD328">
        <f>IF(SUBTOTAL(103,tablo1[[#This Row],[MachineID]]), tablo1[[#This Row],[ConditionMonitoringScore]], "")</f>
        <v>659</v>
      </c>
      <c r="AE328">
        <f>IF(SUBTOTAL(103,tablo1[[#This Row],[MachineID]]), tablo1[[#This Row],[TimeToFailure]], "")</f>
        <v>5027</v>
      </c>
      <c r="AH328">
        <f t="shared" si="17"/>
        <v>33.656957928802591</v>
      </c>
      <c r="AI328" t="str">
        <f>IF(OR(tablo1[[#This Row],[visibletimetofailure]]&lt;5000,tablo1[[#This Row],[visibleconditionscore]]&lt;300),"YES","NO")</f>
        <v>NO</v>
      </c>
    </row>
    <row r="329" spans="1:35" x14ac:dyDescent="0.25">
      <c r="A329" t="s">
        <v>380</v>
      </c>
      <c r="B329" t="s">
        <v>32</v>
      </c>
      <c r="C329" t="s">
        <v>39</v>
      </c>
      <c r="D329" s="1">
        <v>41697</v>
      </c>
      <c r="E329">
        <v>10</v>
      </c>
      <c r="F329">
        <v>32820</v>
      </c>
      <c r="G329" s="1">
        <v>45177</v>
      </c>
      <c r="H329" t="s">
        <v>34</v>
      </c>
      <c r="I329">
        <v>141</v>
      </c>
      <c r="J329">
        <v>170</v>
      </c>
      <c r="K329">
        <v>6</v>
      </c>
      <c r="L329">
        <v>5038</v>
      </c>
      <c r="M329">
        <v>51987</v>
      </c>
      <c r="N329">
        <v>244</v>
      </c>
      <c r="O329">
        <v>1465</v>
      </c>
      <c r="P329">
        <v>1465355</v>
      </c>
      <c r="Q329">
        <v>3039622</v>
      </c>
      <c r="R329">
        <v>1097168</v>
      </c>
      <c r="S329">
        <v>5602145</v>
      </c>
      <c r="T329">
        <v>2344</v>
      </c>
      <c r="U329">
        <v>9</v>
      </c>
      <c r="V329" s="24">
        <f t="shared" si="15"/>
        <v>2.5096088627628306E-2</v>
      </c>
      <c r="W329">
        <v>666</v>
      </c>
      <c r="X329">
        <v>600</v>
      </c>
      <c r="Y329" t="s">
        <v>49</v>
      </c>
      <c r="Z329">
        <v>423</v>
      </c>
      <c r="AA329">
        <v>189</v>
      </c>
      <c r="AB329">
        <v>4</v>
      </c>
      <c r="AC329">
        <f t="shared" si="16"/>
        <v>1000.2423208191126</v>
      </c>
      <c r="AD329">
        <f>IF(SUBTOTAL(103,tablo1[[#This Row],[MachineID]]), tablo1[[#This Row],[ConditionMonitoringScore]], "")</f>
        <v>423</v>
      </c>
      <c r="AE329">
        <f>IF(SUBTOTAL(103,tablo1[[#This Row],[MachineID]]), tablo1[[#This Row],[TimeToFailure]], "")</f>
        <v>5038</v>
      </c>
      <c r="AH329">
        <f t="shared" si="17"/>
        <v>56.634304207119747</v>
      </c>
      <c r="AI329" t="str">
        <f>IF(OR(tablo1[[#This Row],[visibletimetofailure]]&lt;5000,tablo1[[#This Row],[visibleconditionscore]]&lt;300),"YES","NO")</f>
        <v>NO</v>
      </c>
    </row>
    <row r="330" spans="1:35" x14ac:dyDescent="0.25">
      <c r="A330" t="s">
        <v>381</v>
      </c>
      <c r="B330" t="s">
        <v>47</v>
      </c>
      <c r="C330" t="s">
        <v>33</v>
      </c>
      <c r="D330" s="1">
        <v>44617</v>
      </c>
      <c r="E330">
        <v>2</v>
      </c>
      <c r="F330">
        <v>7058</v>
      </c>
      <c r="G330" s="1">
        <v>45312</v>
      </c>
      <c r="H330" t="s">
        <v>52</v>
      </c>
      <c r="I330">
        <v>173</v>
      </c>
      <c r="J330">
        <v>35</v>
      </c>
      <c r="K330">
        <v>2</v>
      </c>
      <c r="L330">
        <v>9111</v>
      </c>
      <c r="M330">
        <v>69765</v>
      </c>
      <c r="N330">
        <v>166</v>
      </c>
      <c r="O330">
        <v>332</v>
      </c>
      <c r="P330">
        <v>331577</v>
      </c>
      <c r="Q330">
        <v>165230</v>
      </c>
      <c r="R330">
        <v>684279</v>
      </c>
      <c r="S330">
        <v>2668155</v>
      </c>
      <c r="T330">
        <v>1160</v>
      </c>
      <c r="U330">
        <v>5</v>
      </c>
      <c r="V330" s="24">
        <f t="shared" si="15"/>
        <v>3.4667269575702764E-3</v>
      </c>
      <c r="W330">
        <v>92</v>
      </c>
      <c r="X330">
        <v>46</v>
      </c>
      <c r="Y330" t="s">
        <v>49</v>
      </c>
      <c r="Z330">
        <v>954</v>
      </c>
      <c r="AA330">
        <v>29</v>
      </c>
      <c r="AB330">
        <v>2</v>
      </c>
      <c r="AC330">
        <f t="shared" si="16"/>
        <v>998.72590361445782</v>
      </c>
      <c r="AD330">
        <f>IF(SUBTOTAL(103,tablo1[[#This Row],[MachineID]]), tablo1[[#This Row],[ConditionMonitoringScore]], "")</f>
        <v>954</v>
      </c>
      <c r="AE330">
        <f>IF(SUBTOTAL(103,tablo1[[#This Row],[MachineID]]), tablo1[[#This Row],[TimeToFailure]], "")</f>
        <v>9111</v>
      </c>
      <c r="AH330">
        <f t="shared" si="17"/>
        <v>4.8543689320388346</v>
      </c>
      <c r="AI330" t="str">
        <f>IF(OR(tablo1[[#This Row],[visibletimetofailure]]&lt;5000,tablo1[[#This Row],[visibleconditionscore]]&lt;300),"YES","NO")</f>
        <v>NO</v>
      </c>
    </row>
    <row r="331" spans="1:35" x14ac:dyDescent="0.25">
      <c r="A331" t="s">
        <v>382</v>
      </c>
      <c r="B331" t="s">
        <v>32</v>
      </c>
      <c r="C331" t="s">
        <v>33</v>
      </c>
      <c r="D331" s="1">
        <v>39872</v>
      </c>
      <c r="E331">
        <v>15</v>
      </c>
      <c r="F331">
        <v>52860</v>
      </c>
      <c r="G331" s="1">
        <v>45305</v>
      </c>
      <c r="H331" t="s">
        <v>52</v>
      </c>
      <c r="I331">
        <v>48</v>
      </c>
      <c r="J331">
        <v>42</v>
      </c>
      <c r="K331">
        <v>12</v>
      </c>
      <c r="L331">
        <v>1053</v>
      </c>
      <c r="M331">
        <v>48039</v>
      </c>
      <c r="N331">
        <v>262</v>
      </c>
      <c r="O331">
        <v>3141</v>
      </c>
      <c r="P331">
        <v>942159</v>
      </c>
      <c r="Q331">
        <v>222842</v>
      </c>
      <c r="R331">
        <v>36798</v>
      </c>
      <c r="S331">
        <v>1201799</v>
      </c>
      <c r="T331">
        <v>8479</v>
      </c>
      <c r="U331">
        <v>6</v>
      </c>
      <c r="V331" s="24">
        <f t="shared" si="15"/>
        <v>2.0046725450297686E-2</v>
      </c>
      <c r="W331">
        <v>532</v>
      </c>
      <c r="X331">
        <v>319</v>
      </c>
      <c r="Y331" t="s">
        <v>35</v>
      </c>
      <c r="Z331">
        <v>558</v>
      </c>
      <c r="AA331">
        <v>140</v>
      </c>
      <c r="AB331">
        <v>1</v>
      </c>
      <c r="AC331">
        <f t="shared" si="16"/>
        <v>299.95510983763131</v>
      </c>
      <c r="AD331">
        <f>IF(SUBTOTAL(103,tablo1[[#This Row],[MachineID]]), tablo1[[#This Row],[ConditionMonitoringScore]], "")</f>
        <v>558</v>
      </c>
      <c r="AE331">
        <f>IF(SUBTOTAL(103,tablo1[[#This Row],[MachineID]]), tablo1[[#This Row],[TimeToFailure]], "")</f>
        <v>1053</v>
      </c>
      <c r="AH331">
        <f t="shared" si="17"/>
        <v>40.776699029126213</v>
      </c>
      <c r="AI331" t="str">
        <f>IF(OR(tablo1[[#This Row],[visibletimetofailure]]&lt;5000,tablo1[[#This Row],[visibleconditionscore]]&lt;300),"YES","NO")</f>
        <v>YES</v>
      </c>
    </row>
    <row r="332" spans="1:35" x14ac:dyDescent="0.25">
      <c r="A332" t="s">
        <v>383</v>
      </c>
      <c r="B332" t="s">
        <v>47</v>
      </c>
      <c r="C332" t="s">
        <v>39</v>
      </c>
      <c r="D332" s="1">
        <v>43522</v>
      </c>
      <c r="E332">
        <v>5</v>
      </c>
      <c r="F332">
        <v>22165</v>
      </c>
      <c r="G332" s="1">
        <v>45264</v>
      </c>
      <c r="H332" t="s">
        <v>48</v>
      </c>
      <c r="I332">
        <v>57</v>
      </c>
      <c r="J332">
        <v>83</v>
      </c>
      <c r="K332">
        <v>7</v>
      </c>
      <c r="L332">
        <v>8086</v>
      </c>
      <c r="M332">
        <v>44279</v>
      </c>
      <c r="N332">
        <v>244</v>
      </c>
      <c r="O332">
        <v>1711</v>
      </c>
      <c r="P332">
        <v>5131799</v>
      </c>
      <c r="Q332">
        <v>828379</v>
      </c>
      <c r="R332">
        <v>10211</v>
      </c>
      <c r="S332">
        <v>6062288</v>
      </c>
      <c r="T332">
        <v>2736</v>
      </c>
      <c r="U332">
        <v>2</v>
      </c>
      <c r="V332" s="24">
        <f t="shared" si="15"/>
        <v>1.3000226090888536E-2</v>
      </c>
      <c r="W332">
        <v>345</v>
      </c>
      <c r="X332">
        <v>69</v>
      </c>
      <c r="Y332" t="s">
        <v>35</v>
      </c>
      <c r="Z332">
        <v>688</v>
      </c>
      <c r="AA332">
        <v>120</v>
      </c>
      <c r="AB332">
        <v>5</v>
      </c>
      <c r="AC332">
        <f t="shared" si="16"/>
        <v>2999.2980713033312</v>
      </c>
      <c r="AD332">
        <f>IF(SUBTOTAL(103,tablo1[[#This Row],[MachineID]]), tablo1[[#This Row],[ConditionMonitoringScore]], "")</f>
        <v>688</v>
      </c>
      <c r="AE332">
        <f>IF(SUBTOTAL(103,tablo1[[#This Row],[MachineID]]), tablo1[[#This Row],[TimeToFailure]], "")</f>
        <v>8086</v>
      </c>
      <c r="AH332">
        <f t="shared" si="17"/>
        <v>34.3042071197411</v>
      </c>
      <c r="AI332" t="str">
        <f>IF(OR(tablo1[[#This Row],[visibletimetofailure]]&lt;5000,tablo1[[#This Row],[visibleconditionscore]]&lt;300),"YES","NO")</f>
        <v>NO</v>
      </c>
    </row>
    <row r="333" spans="1:35" x14ac:dyDescent="0.25">
      <c r="A333" t="s">
        <v>384</v>
      </c>
      <c r="B333" t="s">
        <v>42</v>
      </c>
      <c r="C333" t="s">
        <v>58</v>
      </c>
      <c r="D333" s="1">
        <v>40967</v>
      </c>
      <c r="E333">
        <v>12</v>
      </c>
      <c r="F333">
        <v>36180</v>
      </c>
      <c r="G333" s="1">
        <v>45274</v>
      </c>
      <c r="H333" t="s">
        <v>52</v>
      </c>
      <c r="I333">
        <v>149</v>
      </c>
      <c r="J333">
        <v>73</v>
      </c>
      <c r="K333">
        <v>9</v>
      </c>
      <c r="L333">
        <v>1640</v>
      </c>
      <c r="M333">
        <v>38418</v>
      </c>
      <c r="N333">
        <v>122</v>
      </c>
      <c r="O333">
        <v>1100</v>
      </c>
      <c r="P333">
        <v>1100072</v>
      </c>
      <c r="Q333">
        <v>643525</v>
      </c>
      <c r="R333">
        <v>537988</v>
      </c>
      <c r="S333">
        <v>2281585</v>
      </c>
      <c r="T333">
        <v>1760</v>
      </c>
      <c r="U333">
        <v>4</v>
      </c>
      <c r="V333" s="24">
        <f t="shared" si="15"/>
        <v>2.2684452483231591E-2</v>
      </c>
      <c r="W333">
        <v>602</v>
      </c>
      <c r="X333">
        <v>241</v>
      </c>
      <c r="Y333" t="s">
        <v>49</v>
      </c>
      <c r="Z333">
        <v>418</v>
      </c>
      <c r="AA333">
        <v>186</v>
      </c>
      <c r="AB333">
        <v>5</v>
      </c>
      <c r="AC333">
        <f t="shared" si="16"/>
        <v>1000.0654545454546</v>
      </c>
      <c r="AD333">
        <f>IF(SUBTOTAL(103,tablo1[[#This Row],[MachineID]]), tablo1[[#This Row],[ConditionMonitoringScore]], "")</f>
        <v>418</v>
      </c>
      <c r="AE333">
        <f>IF(SUBTOTAL(103,tablo1[[#This Row],[MachineID]]), tablo1[[#This Row],[TimeToFailure]], "")</f>
        <v>1640</v>
      </c>
      <c r="AH333">
        <f t="shared" si="17"/>
        <v>55.663430420711975</v>
      </c>
      <c r="AI333" t="str">
        <f>IF(OR(tablo1[[#This Row],[visibletimetofailure]]&lt;5000,tablo1[[#This Row],[visibleconditionscore]]&lt;300),"YES","NO")</f>
        <v>YES</v>
      </c>
    </row>
    <row r="334" spans="1:35" x14ac:dyDescent="0.25">
      <c r="A334" t="s">
        <v>385</v>
      </c>
      <c r="B334" t="s">
        <v>32</v>
      </c>
      <c r="C334" t="s">
        <v>39</v>
      </c>
      <c r="D334" s="1">
        <v>44252</v>
      </c>
      <c r="E334">
        <v>3</v>
      </c>
      <c r="F334">
        <v>9762</v>
      </c>
      <c r="G334" s="1">
        <v>45262</v>
      </c>
      <c r="H334" t="s">
        <v>34</v>
      </c>
      <c r="I334">
        <v>80</v>
      </c>
      <c r="J334">
        <v>85</v>
      </c>
      <c r="K334">
        <v>1</v>
      </c>
      <c r="L334">
        <v>12404</v>
      </c>
      <c r="M334">
        <v>78889</v>
      </c>
      <c r="N334">
        <v>254</v>
      </c>
      <c r="O334">
        <v>254</v>
      </c>
      <c r="P334">
        <v>762037</v>
      </c>
      <c r="Q334">
        <v>2520634</v>
      </c>
      <c r="R334">
        <v>354549</v>
      </c>
      <c r="S334">
        <v>363722</v>
      </c>
      <c r="T334">
        <v>812</v>
      </c>
      <c r="U334">
        <v>5</v>
      </c>
      <c r="V334" s="24">
        <f t="shared" si="15"/>
        <v>1.2510362499057955E-2</v>
      </c>
      <c r="W334">
        <v>332</v>
      </c>
      <c r="X334">
        <v>166</v>
      </c>
      <c r="Y334" t="s">
        <v>35</v>
      </c>
      <c r="Z334">
        <v>663</v>
      </c>
      <c r="AA334">
        <v>110</v>
      </c>
      <c r="AB334">
        <v>5</v>
      </c>
      <c r="AC334">
        <f t="shared" si="16"/>
        <v>3000.1456692913384</v>
      </c>
      <c r="AD334">
        <f>IF(SUBTOTAL(103,tablo1[[#This Row],[MachineID]]), tablo1[[#This Row],[ConditionMonitoringScore]], "")</f>
        <v>663</v>
      </c>
      <c r="AE334">
        <f>IF(SUBTOTAL(103,tablo1[[#This Row],[MachineID]]), tablo1[[#This Row],[TimeToFailure]], "")</f>
        <v>12404</v>
      </c>
      <c r="AH334">
        <f t="shared" si="17"/>
        <v>31.067961165048541</v>
      </c>
      <c r="AI334" t="str">
        <f>IF(OR(tablo1[[#This Row],[visibletimetofailure]]&lt;5000,tablo1[[#This Row],[visibleconditionscore]]&lt;300),"YES","NO")</f>
        <v>NO</v>
      </c>
    </row>
    <row r="335" spans="1:35" x14ac:dyDescent="0.25">
      <c r="A335" t="s">
        <v>386</v>
      </c>
      <c r="B335" t="s">
        <v>54</v>
      </c>
      <c r="C335" t="s">
        <v>39</v>
      </c>
      <c r="D335" s="1">
        <v>43887</v>
      </c>
      <c r="E335">
        <v>4</v>
      </c>
      <c r="F335">
        <v>14460</v>
      </c>
      <c r="G335" s="1">
        <v>45303</v>
      </c>
      <c r="H335" t="s">
        <v>34</v>
      </c>
      <c r="I335">
        <v>86</v>
      </c>
      <c r="J335">
        <v>44</v>
      </c>
      <c r="K335">
        <v>1</v>
      </c>
      <c r="L335">
        <v>9773</v>
      </c>
      <c r="M335">
        <v>80189</v>
      </c>
      <c r="N335">
        <v>151</v>
      </c>
      <c r="O335">
        <v>151</v>
      </c>
      <c r="P335">
        <v>453541</v>
      </c>
      <c r="Q335">
        <v>1382972</v>
      </c>
      <c r="R335">
        <v>316848</v>
      </c>
      <c r="S335">
        <v>2153361</v>
      </c>
      <c r="T335">
        <v>650</v>
      </c>
      <c r="U335">
        <v>5</v>
      </c>
      <c r="V335" s="24">
        <f t="shared" si="15"/>
        <v>8.7798628381942877E-3</v>
      </c>
      <c r="W335">
        <v>233</v>
      </c>
      <c r="X335">
        <v>117</v>
      </c>
      <c r="Y335" t="s">
        <v>35</v>
      </c>
      <c r="Z335">
        <v>785</v>
      </c>
      <c r="AA335">
        <v>79</v>
      </c>
      <c r="AB335">
        <v>4</v>
      </c>
      <c r="AC335">
        <f t="shared" si="16"/>
        <v>3003.5827814569539</v>
      </c>
      <c r="AD335">
        <f>IF(SUBTOTAL(103,tablo1[[#This Row],[MachineID]]), tablo1[[#This Row],[ConditionMonitoringScore]], "")</f>
        <v>785</v>
      </c>
      <c r="AE335">
        <f>IF(SUBTOTAL(103,tablo1[[#This Row],[MachineID]]), tablo1[[#This Row],[TimeToFailure]], "")</f>
        <v>9773</v>
      </c>
      <c r="AH335">
        <f t="shared" si="17"/>
        <v>21.035598705501616</v>
      </c>
      <c r="AI335" t="str">
        <f>IF(OR(tablo1[[#This Row],[visibletimetofailure]]&lt;5000,tablo1[[#This Row],[visibleconditionscore]]&lt;300),"YES","NO")</f>
        <v>NO</v>
      </c>
    </row>
    <row r="336" spans="1:35" x14ac:dyDescent="0.25">
      <c r="A336" t="s">
        <v>387</v>
      </c>
      <c r="B336" t="s">
        <v>38</v>
      </c>
      <c r="C336" t="s">
        <v>45</v>
      </c>
      <c r="D336" s="1">
        <v>41697</v>
      </c>
      <c r="E336">
        <v>10</v>
      </c>
      <c r="F336">
        <v>43880</v>
      </c>
      <c r="G336" s="1">
        <v>45272</v>
      </c>
      <c r="H336" t="s">
        <v>34</v>
      </c>
      <c r="I336">
        <v>58</v>
      </c>
      <c r="J336">
        <v>75</v>
      </c>
      <c r="K336">
        <v>7</v>
      </c>
      <c r="L336">
        <v>6952</v>
      </c>
      <c r="M336">
        <v>57290</v>
      </c>
      <c r="N336">
        <v>273</v>
      </c>
      <c r="O336">
        <v>1912</v>
      </c>
      <c r="P336">
        <v>5737332</v>
      </c>
      <c r="Q336">
        <v>1012711</v>
      </c>
      <c r="R336">
        <v>243092</v>
      </c>
      <c r="S336">
        <v>6993135</v>
      </c>
      <c r="T336">
        <v>7267</v>
      </c>
      <c r="U336">
        <v>3</v>
      </c>
      <c r="V336" s="24">
        <f t="shared" si="15"/>
        <v>1.6466953048458813E-2</v>
      </c>
      <c r="W336">
        <v>437</v>
      </c>
      <c r="X336">
        <v>131</v>
      </c>
      <c r="Y336" t="s">
        <v>35</v>
      </c>
      <c r="Z336">
        <v>647</v>
      </c>
      <c r="AA336">
        <v>112</v>
      </c>
      <c r="AB336">
        <v>2</v>
      </c>
      <c r="AC336">
        <f t="shared" si="16"/>
        <v>3000.6966527196651</v>
      </c>
      <c r="AD336">
        <f>IF(SUBTOTAL(103,tablo1[[#This Row],[MachineID]]), tablo1[[#This Row],[ConditionMonitoringScore]], "")</f>
        <v>647</v>
      </c>
      <c r="AE336">
        <f>IF(SUBTOTAL(103,tablo1[[#This Row],[MachineID]]), tablo1[[#This Row],[TimeToFailure]], "")</f>
        <v>6952</v>
      </c>
      <c r="AH336">
        <f t="shared" si="17"/>
        <v>31.715210355987054</v>
      </c>
      <c r="AI336" t="str">
        <f>IF(OR(tablo1[[#This Row],[visibletimetofailure]]&lt;5000,tablo1[[#This Row],[visibleconditionscore]]&lt;300),"YES","NO")</f>
        <v>NO</v>
      </c>
    </row>
    <row r="337" spans="1:35" x14ac:dyDescent="0.25">
      <c r="A337" t="s">
        <v>388</v>
      </c>
      <c r="B337" t="s">
        <v>54</v>
      </c>
      <c r="C337" t="s">
        <v>58</v>
      </c>
      <c r="D337" s="1">
        <v>38412</v>
      </c>
      <c r="E337">
        <v>19</v>
      </c>
      <c r="F337">
        <v>66899</v>
      </c>
      <c r="G337" s="1">
        <v>45252</v>
      </c>
      <c r="H337" t="s">
        <v>34</v>
      </c>
      <c r="I337">
        <v>48</v>
      </c>
      <c r="J337">
        <v>95</v>
      </c>
      <c r="K337">
        <v>19</v>
      </c>
      <c r="L337">
        <v>314</v>
      </c>
      <c r="M337">
        <v>33748</v>
      </c>
      <c r="N337">
        <v>198</v>
      </c>
      <c r="O337">
        <v>3762</v>
      </c>
      <c r="P337">
        <v>1128511</v>
      </c>
      <c r="Q337">
        <v>1480554</v>
      </c>
      <c r="R337">
        <v>272263</v>
      </c>
      <c r="S337">
        <v>13037927</v>
      </c>
      <c r="T337">
        <v>16551</v>
      </c>
      <c r="U337">
        <v>4</v>
      </c>
      <c r="V337" s="24">
        <f t="shared" si="15"/>
        <v>3.2707815208380432E-2</v>
      </c>
      <c r="W337">
        <v>868</v>
      </c>
      <c r="X337">
        <v>347</v>
      </c>
      <c r="Y337" t="s">
        <v>35</v>
      </c>
      <c r="Z337">
        <v>186</v>
      </c>
      <c r="AA337">
        <v>260</v>
      </c>
      <c r="AB337">
        <v>5</v>
      </c>
      <c r="AC337">
        <f t="shared" si="16"/>
        <v>299.97634237107923</v>
      </c>
      <c r="AD337">
        <f>IF(SUBTOTAL(103,tablo1[[#This Row],[MachineID]]), tablo1[[#This Row],[ConditionMonitoringScore]], "")</f>
        <v>186</v>
      </c>
      <c r="AE337">
        <f>IF(SUBTOTAL(103,tablo1[[#This Row],[MachineID]]), tablo1[[#This Row],[TimeToFailure]], "")</f>
        <v>314</v>
      </c>
      <c r="AH337">
        <f t="shared" si="17"/>
        <v>79.611650485436897</v>
      </c>
      <c r="AI337" t="str">
        <f>IF(OR(tablo1[[#This Row],[visibletimetofailure]]&lt;5000,tablo1[[#This Row],[visibleconditionscore]]&lt;300),"YES","NO")</f>
        <v>YES</v>
      </c>
    </row>
    <row r="338" spans="1:35" x14ac:dyDescent="0.25">
      <c r="A338" t="s">
        <v>389</v>
      </c>
      <c r="B338" t="s">
        <v>47</v>
      </c>
      <c r="C338" t="s">
        <v>45</v>
      </c>
      <c r="D338" s="1">
        <v>44617</v>
      </c>
      <c r="E338">
        <v>2</v>
      </c>
      <c r="F338">
        <v>6208</v>
      </c>
      <c r="G338" s="1">
        <v>45319</v>
      </c>
      <c r="H338" t="s">
        <v>34</v>
      </c>
      <c r="I338">
        <v>73</v>
      </c>
      <c r="J338">
        <v>28</v>
      </c>
      <c r="K338">
        <v>1</v>
      </c>
      <c r="L338">
        <v>9571</v>
      </c>
      <c r="M338">
        <v>71569</v>
      </c>
      <c r="N338">
        <v>240</v>
      </c>
      <c r="O338">
        <v>240</v>
      </c>
      <c r="P338">
        <v>719604</v>
      </c>
      <c r="Q338">
        <v>3212384</v>
      </c>
      <c r="R338">
        <v>413328</v>
      </c>
      <c r="S338">
        <v>4345316</v>
      </c>
      <c r="T338">
        <v>1127</v>
      </c>
      <c r="U338">
        <v>8</v>
      </c>
      <c r="V338" s="24">
        <f t="shared" si="15"/>
        <v>5.8029994724545933E-3</v>
      </c>
      <c r="W338">
        <v>154</v>
      </c>
      <c r="X338">
        <v>123</v>
      </c>
      <c r="Y338" t="s">
        <v>35</v>
      </c>
      <c r="Z338">
        <v>840</v>
      </c>
      <c r="AA338">
        <v>67</v>
      </c>
      <c r="AB338">
        <v>3</v>
      </c>
      <c r="AC338">
        <f t="shared" si="16"/>
        <v>2998.35</v>
      </c>
      <c r="AD338">
        <f>IF(SUBTOTAL(103,tablo1[[#This Row],[MachineID]]), tablo1[[#This Row],[ConditionMonitoringScore]], "")</f>
        <v>840</v>
      </c>
      <c r="AE338">
        <f>IF(SUBTOTAL(103,tablo1[[#This Row],[MachineID]]), tablo1[[#This Row],[TimeToFailure]], "")</f>
        <v>9571</v>
      </c>
      <c r="AH338">
        <f t="shared" si="17"/>
        <v>17.15210355987055</v>
      </c>
      <c r="AI338" t="str">
        <f>IF(OR(tablo1[[#This Row],[visibletimetofailure]]&lt;5000,tablo1[[#This Row],[visibleconditionscore]]&lt;300),"YES","NO")</f>
        <v>NO</v>
      </c>
    </row>
    <row r="339" spans="1:35" x14ac:dyDescent="0.25">
      <c r="A339" t="s">
        <v>390</v>
      </c>
      <c r="B339" t="s">
        <v>32</v>
      </c>
      <c r="C339" t="s">
        <v>33</v>
      </c>
      <c r="D339" s="1">
        <v>42062</v>
      </c>
      <c r="E339">
        <v>9</v>
      </c>
      <c r="F339">
        <v>34515</v>
      </c>
      <c r="G339" s="1">
        <v>45298</v>
      </c>
      <c r="H339" t="s">
        <v>52</v>
      </c>
      <c r="I339">
        <v>46</v>
      </c>
      <c r="J339">
        <v>49</v>
      </c>
      <c r="K339">
        <v>10</v>
      </c>
      <c r="L339">
        <v>7591</v>
      </c>
      <c r="M339">
        <v>42815</v>
      </c>
      <c r="N339">
        <v>146</v>
      </c>
      <c r="O339">
        <v>1460</v>
      </c>
      <c r="P339">
        <v>4380451</v>
      </c>
      <c r="Q339">
        <v>2169007</v>
      </c>
      <c r="R339">
        <v>773502</v>
      </c>
      <c r="S339">
        <v>732296</v>
      </c>
      <c r="T339">
        <v>5110</v>
      </c>
      <c r="U339">
        <v>8</v>
      </c>
      <c r="V339" s="24">
        <f t="shared" si="15"/>
        <v>1.6881453010776998E-2</v>
      </c>
      <c r="W339">
        <v>448</v>
      </c>
      <c r="X339">
        <v>358</v>
      </c>
      <c r="Y339" t="s">
        <v>35</v>
      </c>
      <c r="Z339">
        <v>561</v>
      </c>
      <c r="AA339">
        <v>150</v>
      </c>
      <c r="AB339">
        <v>3</v>
      </c>
      <c r="AC339">
        <f t="shared" si="16"/>
        <v>3000.3089041095891</v>
      </c>
      <c r="AD339">
        <f>IF(SUBTOTAL(103,tablo1[[#This Row],[MachineID]]), tablo1[[#This Row],[ConditionMonitoringScore]], "")</f>
        <v>561</v>
      </c>
      <c r="AE339">
        <f>IF(SUBTOTAL(103,tablo1[[#This Row],[MachineID]]), tablo1[[#This Row],[TimeToFailure]], "")</f>
        <v>7591</v>
      </c>
      <c r="AH339">
        <f t="shared" si="17"/>
        <v>44.01294498381877</v>
      </c>
      <c r="AI339" t="str">
        <f>IF(OR(tablo1[[#This Row],[visibletimetofailure]]&lt;5000,tablo1[[#This Row],[visibleconditionscore]]&lt;300),"YES","NO")</f>
        <v>NO</v>
      </c>
    </row>
    <row r="340" spans="1:35" x14ac:dyDescent="0.25">
      <c r="A340" t="s">
        <v>391</v>
      </c>
      <c r="B340" t="s">
        <v>47</v>
      </c>
      <c r="C340" t="s">
        <v>45</v>
      </c>
      <c r="D340" s="1">
        <v>40602</v>
      </c>
      <c r="E340">
        <v>13</v>
      </c>
      <c r="F340">
        <v>50830</v>
      </c>
      <c r="G340" s="1">
        <v>45283</v>
      </c>
      <c r="H340" t="s">
        <v>34</v>
      </c>
      <c r="I340">
        <v>60</v>
      </c>
      <c r="J340">
        <v>64</v>
      </c>
      <c r="K340">
        <v>15</v>
      </c>
      <c r="L340">
        <v>2650</v>
      </c>
      <c r="M340">
        <v>36059</v>
      </c>
      <c r="N340">
        <v>179</v>
      </c>
      <c r="O340">
        <v>2684</v>
      </c>
      <c r="P340">
        <v>8050897</v>
      </c>
      <c r="Q340">
        <v>2351622</v>
      </c>
      <c r="R340">
        <v>492796</v>
      </c>
      <c r="S340">
        <v>10895315</v>
      </c>
      <c r="T340">
        <v>8587</v>
      </c>
      <c r="U340">
        <v>7</v>
      </c>
      <c r="V340" s="24">
        <f t="shared" si="15"/>
        <v>2.1026452633958852E-2</v>
      </c>
      <c r="W340">
        <v>558</v>
      </c>
      <c r="X340">
        <v>391</v>
      </c>
      <c r="Y340" t="s">
        <v>35</v>
      </c>
      <c r="Z340">
        <v>501</v>
      </c>
      <c r="AA340">
        <v>165</v>
      </c>
      <c r="AB340">
        <v>5</v>
      </c>
      <c r="AC340">
        <f t="shared" si="16"/>
        <v>2999.5890461997019</v>
      </c>
      <c r="AD340">
        <f>IF(SUBTOTAL(103,tablo1[[#This Row],[MachineID]]), tablo1[[#This Row],[ConditionMonitoringScore]], "")</f>
        <v>501</v>
      </c>
      <c r="AE340">
        <f>IF(SUBTOTAL(103,tablo1[[#This Row],[MachineID]]), tablo1[[#This Row],[TimeToFailure]], "")</f>
        <v>2650</v>
      </c>
      <c r="AH340">
        <f t="shared" si="17"/>
        <v>48.867313915857608</v>
      </c>
      <c r="AI340" t="str">
        <f>IF(OR(tablo1[[#This Row],[visibletimetofailure]]&lt;5000,tablo1[[#This Row],[visibleconditionscore]]&lt;300),"YES","NO")</f>
        <v>YES</v>
      </c>
    </row>
    <row r="341" spans="1:35" x14ac:dyDescent="0.25">
      <c r="A341" t="s">
        <v>392</v>
      </c>
      <c r="B341" t="s">
        <v>38</v>
      </c>
      <c r="C341" t="s">
        <v>39</v>
      </c>
      <c r="D341" s="1">
        <v>39872</v>
      </c>
      <c r="E341">
        <v>15</v>
      </c>
      <c r="F341">
        <v>47250</v>
      </c>
      <c r="G341" s="1">
        <v>45326</v>
      </c>
      <c r="H341" t="s">
        <v>52</v>
      </c>
      <c r="I341">
        <v>19</v>
      </c>
      <c r="J341">
        <v>21</v>
      </c>
      <c r="K341">
        <v>15</v>
      </c>
      <c r="L341">
        <v>432</v>
      </c>
      <c r="M341">
        <v>30130</v>
      </c>
      <c r="N341">
        <v>238</v>
      </c>
      <c r="O341">
        <v>3573</v>
      </c>
      <c r="P341">
        <v>17863748</v>
      </c>
      <c r="Q341">
        <v>847955</v>
      </c>
      <c r="R341">
        <v>194325</v>
      </c>
      <c r="S341">
        <v>18906029</v>
      </c>
      <c r="T341">
        <v>5716</v>
      </c>
      <c r="U341">
        <v>2</v>
      </c>
      <c r="V341" s="24">
        <f t="shared" si="15"/>
        <v>2.0498907227372069E-2</v>
      </c>
      <c r="W341">
        <v>544</v>
      </c>
      <c r="X341">
        <v>109</v>
      </c>
      <c r="Y341" t="s">
        <v>62</v>
      </c>
      <c r="Z341">
        <v>503</v>
      </c>
      <c r="AA341">
        <v>161</v>
      </c>
      <c r="AB341">
        <v>4</v>
      </c>
      <c r="AC341">
        <f t="shared" si="16"/>
        <v>4999.6495941785615</v>
      </c>
      <c r="AD341">
        <f>IF(SUBTOTAL(103,tablo1[[#This Row],[MachineID]]), tablo1[[#This Row],[ConditionMonitoringScore]], "")</f>
        <v>503</v>
      </c>
      <c r="AE341">
        <f>IF(SUBTOTAL(103,tablo1[[#This Row],[MachineID]]), tablo1[[#This Row],[TimeToFailure]], "")</f>
        <v>432</v>
      </c>
      <c r="AH341">
        <f t="shared" si="17"/>
        <v>47.572815533980581</v>
      </c>
      <c r="AI341" t="str">
        <f>IF(OR(tablo1[[#This Row],[visibletimetofailure]]&lt;5000,tablo1[[#This Row],[visibleconditionscore]]&lt;300),"YES","NO")</f>
        <v>YES</v>
      </c>
    </row>
    <row r="342" spans="1:35" x14ac:dyDescent="0.25">
      <c r="A342" t="s">
        <v>393</v>
      </c>
      <c r="B342" t="s">
        <v>47</v>
      </c>
      <c r="C342" t="s">
        <v>39</v>
      </c>
      <c r="D342" s="1">
        <v>43887</v>
      </c>
      <c r="E342">
        <v>4</v>
      </c>
      <c r="F342">
        <v>18120</v>
      </c>
      <c r="G342" s="1">
        <v>45292</v>
      </c>
      <c r="H342" t="s">
        <v>34</v>
      </c>
      <c r="I342">
        <v>19</v>
      </c>
      <c r="J342">
        <v>55</v>
      </c>
      <c r="K342">
        <v>2</v>
      </c>
      <c r="L342">
        <v>11774</v>
      </c>
      <c r="M342">
        <v>78136</v>
      </c>
      <c r="N342">
        <v>141</v>
      </c>
      <c r="O342">
        <v>283</v>
      </c>
      <c r="P342">
        <v>1412782</v>
      </c>
      <c r="Q342">
        <v>890201</v>
      </c>
      <c r="R342">
        <v>358017</v>
      </c>
      <c r="S342">
        <v>266100</v>
      </c>
      <c r="T342">
        <v>1045</v>
      </c>
      <c r="U342">
        <v>6</v>
      </c>
      <c r="V342" s="24">
        <f t="shared" si="15"/>
        <v>1.1756726203933981E-2</v>
      </c>
      <c r="W342">
        <v>312</v>
      </c>
      <c r="X342">
        <v>187</v>
      </c>
      <c r="Y342" t="s">
        <v>62</v>
      </c>
      <c r="Z342">
        <v>671</v>
      </c>
      <c r="AA342">
        <v>128</v>
      </c>
      <c r="AB342">
        <v>3</v>
      </c>
      <c r="AC342">
        <f t="shared" si="16"/>
        <v>4992.1625441696115</v>
      </c>
      <c r="AD342">
        <f>IF(SUBTOTAL(103,tablo1[[#This Row],[MachineID]]), tablo1[[#This Row],[ConditionMonitoringScore]], "")</f>
        <v>671</v>
      </c>
      <c r="AE342">
        <f>IF(SUBTOTAL(103,tablo1[[#This Row],[MachineID]]), tablo1[[#This Row],[TimeToFailure]], "")</f>
        <v>11774</v>
      </c>
      <c r="AH342">
        <f t="shared" si="17"/>
        <v>36.893203883495147</v>
      </c>
      <c r="AI342" t="str">
        <f>IF(OR(tablo1[[#This Row],[visibletimetofailure]]&lt;5000,tablo1[[#This Row],[visibleconditionscore]]&lt;300),"YES","NO")</f>
        <v>NO</v>
      </c>
    </row>
    <row r="343" spans="1:35" x14ac:dyDescent="0.25">
      <c r="A343" t="s">
        <v>394</v>
      </c>
      <c r="B343" t="s">
        <v>47</v>
      </c>
      <c r="C343" t="s">
        <v>45</v>
      </c>
      <c r="D343" s="1">
        <v>40237</v>
      </c>
      <c r="E343">
        <v>14</v>
      </c>
      <c r="F343">
        <v>43176</v>
      </c>
      <c r="G343" s="1">
        <v>45330</v>
      </c>
      <c r="H343" t="s">
        <v>48</v>
      </c>
      <c r="I343">
        <v>53</v>
      </c>
      <c r="J343">
        <v>17</v>
      </c>
      <c r="K343">
        <v>12</v>
      </c>
      <c r="L343">
        <v>2626</v>
      </c>
      <c r="M343">
        <v>34145</v>
      </c>
      <c r="N343">
        <v>181</v>
      </c>
      <c r="O343">
        <v>2174</v>
      </c>
      <c r="P343">
        <v>6522115</v>
      </c>
      <c r="Q343">
        <v>2584934</v>
      </c>
      <c r="R343">
        <v>408411</v>
      </c>
      <c r="S343">
        <v>9515459</v>
      </c>
      <c r="T343">
        <v>5000</v>
      </c>
      <c r="U343">
        <v>8</v>
      </c>
      <c r="V343" s="24">
        <f t="shared" si="15"/>
        <v>1.9368452784686109E-2</v>
      </c>
      <c r="W343">
        <v>514</v>
      </c>
      <c r="X343">
        <v>412</v>
      </c>
      <c r="Y343" t="s">
        <v>35</v>
      </c>
      <c r="Z343">
        <v>521</v>
      </c>
      <c r="AA343">
        <v>149</v>
      </c>
      <c r="AB343">
        <v>3</v>
      </c>
      <c r="AC343">
        <f t="shared" si="16"/>
        <v>3000.0528978840848</v>
      </c>
      <c r="AD343">
        <f>IF(SUBTOTAL(103,tablo1[[#This Row],[MachineID]]), tablo1[[#This Row],[ConditionMonitoringScore]], "")</f>
        <v>521</v>
      </c>
      <c r="AE343">
        <f>IF(SUBTOTAL(103,tablo1[[#This Row],[MachineID]]), tablo1[[#This Row],[TimeToFailure]], "")</f>
        <v>2626</v>
      </c>
      <c r="AH343">
        <f t="shared" si="17"/>
        <v>43.689320388349515</v>
      </c>
      <c r="AI343" t="str">
        <f>IF(OR(tablo1[[#This Row],[visibletimetofailure]]&lt;5000,tablo1[[#This Row],[visibleconditionscore]]&lt;300),"YES","NO")</f>
        <v>YES</v>
      </c>
    </row>
    <row r="344" spans="1:35" x14ac:dyDescent="0.25">
      <c r="A344" t="s">
        <v>395</v>
      </c>
      <c r="B344" t="s">
        <v>47</v>
      </c>
      <c r="C344" t="s">
        <v>58</v>
      </c>
      <c r="D344" s="1">
        <v>41332</v>
      </c>
      <c r="E344">
        <v>11</v>
      </c>
      <c r="F344">
        <v>54648</v>
      </c>
      <c r="G344" s="1">
        <v>45337</v>
      </c>
      <c r="H344" t="s">
        <v>52</v>
      </c>
      <c r="I344">
        <v>26</v>
      </c>
      <c r="J344">
        <v>10</v>
      </c>
      <c r="K344">
        <v>10</v>
      </c>
      <c r="L344">
        <v>6551</v>
      </c>
      <c r="M344">
        <v>55699</v>
      </c>
      <c r="N344">
        <v>86</v>
      </c>
      <c r="O344">
        <v>861</v>
      </c>
      <c r="P344">
        <v>4305581</v>
      </c>
      <c r="Q344">
        <v>590458</v>
      </c>
      <c r="R344">
        <v>647898</v>
      </c>
      <c r="S344">
        <v>5543937</v>
      </c>
      <c r="T344">
        <v>1291</v>
      </c>
      <c r="U344">
        <v>6</v>
      </c>
      <c r="V344" s="24">
        <f t="shared" si="15"/>
        <v>1.3263998794181928E-2</v>
      </c>
      <c r="W344">
        <v>352</v>
      </c>
      <c r="X344">
        <v>211</v>
      </c>
      <c r="Y344" t="s">
        <v>62</v>
      </c>
      <c r="Z344">
        <v>705</v>
      </c>
      <c r="AA344">
        <v>118</v>
      </c>
      <c r="AB344">
        <v>1</v>
      </c>
      <c r="AC344">
        <f t="shared" si="16"/>
        <v>5000.6747967479678</v>
      </c>
      <c r="AD344">
        <f>IF(SUBTOTAL(103,tablo1[[#This Row],[MachineID]]), tablo1[[#This Row],[ConditionMonitoringScore]], "")</f>
        <v>705</v>
      </c>
      <c r="AE344">
        <f>IF(SUBTOTAL(103,tablo1[[#This Row],[MachineID]]), tablo1[[#This Row],[TimeToFailure]], "")</f>
        <v>6551</v>
      </c>
      <c r="AH344">
        <f t="shared" si="17"/>
        <v>33.656957928802591</v>
      </c>
      <c r="AI344" t="str">
        <f>IF(OR(tablo1[[#This Row],[visibletimetofailure]]&lt;5000,tablo1[[#This Row],[visibleconditionscore]]&lt;300),"YES","NO")</f>
        <v>NO</v>
      </c>
    </row>
    <row r="345" spans="1:35" x14ac:dyDescent="0.25">
      <c r="A345" t="s">
        <v>396</v>
      </c>
      <c r="B345" t="s">
        <v>47</v>
      </c>
      <c r="C345" t="s">
        <v>33</v>
      </c>
      <c r="D345" s="1">
        <v>38412</v>
      </c>
      <c r="E345">
        <v>19</v>
      </c>
      <c r="F345">
        <v>83733</v>
      </c>
      <c r="G345" s="1">
        <v>45216</v>
      </c>
      <c r="H345" t="s">
        <v>34</v>
      </c>
      <c r="I345">
        <v>89</v>
      </c>
      <c r="J345">
        <v>131</v>
      </c>
      <c r="K345">
        <v>32</v>
      </c>
      <c r="L345">
        <v>844</v>
      </c>
      <c r="M345">
        <v>27098</v>
      </c>
      <c r="N345">
        <v>213</v>
      </c>
      <c r="O345">
        <v>6831</v>
      </c>
      <c r="P345">
        <v>20492295</v>
      </c>
      <c r="Q345">
        <v>2418332</v>
      </c>
      <c r="R345">
        <v>734811</v>
      </c>
      <c r="S345">
        <v>23645439</v>
      </c>
      <c r="T345">
        <v>29372</v>
      </c>
      <c r="U345">
        <v>9</v>
      </c>
      <c r="V345" s="24">
        <f t="shared" si="15"/>
        <v>3.6249905795463111E-2</v>
      </c>
      <c r="W345">
        <v>962</v>
      </c>
      <c r="X345">
        <v>866</v>
      </c>
      <c r="Y345" t="s">
        <v>35</v>
      </c>
      <c r="Z345">
        <v>90</v>
      </c>
      <c r="AA345">
        <v>291</v>
      </c>
      <c r="AB345">
        <v>5</v>
      </c>
      <c r="AC345">
        <f t="shared" si="16"/>
        <v>2999.8967940272287</v>
      </c>
      <c r="AD345">
        <f>IF(SUBTOTAL(103,tablo1[[#This Row],[MachineID]]), tablo1[[#This Row],[ConditionMonitoringScore]], "")</f>
        <v>90</v>
      </c>
      <c r="AE345">
        <f>IF(SUBTOTAL(103,tablo1[[#This Row],[MachineID]]), tablo1[[#This Row],[TimeToFailure]], "")</f>
        <v>844</v>
      </c>
      <c r="AH345">
        <f t="shared" si="17"/>
        <v>89.644012944983814</v>
      </c>
      <c r="AI345" t="str">
        <f>IF(OR(tablo1[[#This Row],[visibletimetofailure]]&lt;5000,tablo1[[#This Row],[visibleconditionscore]]&lt;300),"YES","NO")</f>
        <v>YES</v>
      </c>
    </row>
    <row r="346" spans="1:35" x14ac:dyDescent="0.25">
      <c r="A346" t="s">
        <v>397</v>
      </c>
      <c r="B346" t="s">
        <v>38</v>
      </c>
      <c r="C346" t="s">
        <v>39</v>
      </c>
      <c r="D346" s="1">
        <v>39507</v>
      </c>
      <c r="E346">
        <v>16</v>
      </c>
      <c r="F346">
        <v>67536</v>
      </c>
      <c r="G346" s="1">
        <v>45234</v>
      </c>
      <c r="H346" t="s">
        <v>52</v>
      </c>
      <c r="I346">
        <v>57</v>
      </c>
      <c r="J346">
        <v>113</v>
      </c>
      <c r="K346">
        <v>40</v>
      </c>
      <c r="L346">
        <v>603</v>
      </c>
      <c r="M346">
        <v>17611</v>
      </c>
      <c r="N346">
        <v>120</v>
      </c>
      <c r="O346">
        <v>4804</v>
      </c>
      <c r="P346">
        <v>14410999</v>
      </c>
      <c r="Q346">
        <v>214748</v>
      </c>
      <c r="R346">
        <v>524041</v>
      </c>
      <c r="S346">
        <v>17082521</v>
      </c>
      <c r="T346">
        <v>5284</v>
      </c>
      <c r="U346">
        <v>10</v>
      </c>
      <c r="V346" s="24">
        <f t="shared" si="15"/>
        <v>2.8675861029467179E-2</v>
      </c>
      <c r="W346">
        <v>761</v>
      </c>
      <c r="X346">
        <v>761</v>
      </c>
      <c r="Y346" t="s">
        <v>35</v>
      </c>
      <c r="Z346">
        <v>320</v>
      </c>
      <c r="AA346">
        <v>233</v>
      </c>
      <c r="AB346">
        <v>2</v>
      </c>
      <c r="AC346">
        <f t="shared" si="16"/>
        <v>2999.7916319733554</v>
      </c>
      <c r="AD346">
        <f>IF(SUBTOTAL(103,tablo1[[#This Row],[MachineID]]), tablo1[[#This Row],[ConditionMonitoringScore]], "")</f>
        <v>320</v>
      </c>
      <c r="AE346">
        <f>IF(SUBTOTAL(103,tablo1[[#This Row],[MachineID]]), tablo1[[#This Row],[TimeToFailure]], "")</f>
        <v>603</v>
      </c>
      <c r="AH346">
        <f t="shared" si="17"/>
        <v>70.873786407766985</v>
      </c>
      <c r="AI346" t="str">
        <f>IF(OR(tablo1[[#This Row],[visibletimetofailure]]&lt;5000,tablo1[[#This Row],[visibleconditionscore]]&lt;300),"YES","NO")</f>
        <v>YES</v>
      </c>
    </row>
    <row r="347" spans="1:35" x14ac:dyDescent="0.25">
      <c r="A347" t="s">
        <v>398</v>
      </c>
      <c r="B347" t="s">
        <v>32</v>
      </c>
      <c r="C347" t="s">
        <v>45</v>
      </c>
      <c r="D347" s="1">
        <v>39142</v>
      </c>
      <c r="E347">
        <v>17</v>
      </c>
      <c r="F347">
        <v>65212</v>
      </c>
      <c r="G347" s="1">
        <v>45276</v>
      </c>
      <c r="H347" t="s">
        <v>48</v>
      </c>
      <c r="I347">
        <v>35</v>
      </c>
      <c r="J347">
        <v>71</v>
      </c>
      <c r="K347">
        <v>18</v>
      </c>
      <c r="L347">
        <v>303</v>
      </c>
      <c r="M347">
        <v>37437</v>
      </c>
      <c r="N347">
        <v>291</v>
      </c>
      <c r="O347">
        <v>5236</v>
      </c>
      <c r="P347">
        <v>26181242</v>
      </c>
      <c r="Q347">
        <v>4437642</v>
      </c>
      <c r="R347">
        <v>91365</v>
      </c>
      <c r="S347">
        <v>31532535</v>
      </c>
      <c r="T347">
        <v>14661</v>
      </c>
      <c r="U347">
        <v>9</v>
      </c>
      <c r="V347" s="24">
        <f t="shared" si="15"/>
        <v>2.5623634034215088E-2</v>
      </c>
      <c r="W347">
        <v>680</v>
      </c>
      <c r="X347">
        <v>612</v>
      </c>
      <c r="Y347" t="s">
        <v>62</v>
      </c>
      <c r="Z347">
        <v>410</v>
      </c>
      <c r="AA347">
        <v>196</v>
      </c>
      <c r="AB347">
        <v>4</v>
      </c>
      <c r="AC347">
        <f t="shared" si="16"/>
        <v>5000.2372039724978</v>
      </c>
      <c r="AD347">
        <f>IF(SUBTOTAL(103,tablo1[[#This Row],[MachineID]]), tablo1[[#This Row],[ConditionMonitoringScore]], "")</f>
        <v>410</v>
      </c>
      <c r="AE347">
        <f>IF(SUBTOTAL(103,tablo1[[#This Row],[MachineID]]), tablo1[[#This Row],[TimeToFailure]], "")</f>
        <v>303</v>
      </c>
      <c r="AH347">
        <f t="shared" si="17"/>
        <v>58.899676375404532</v>
      </c>
      <c r="AI347" t="str">
        <f>IF(OR(tablo1[[#This Row],[visibletimetofailure]]&lt;5000,tablo1[[#This Row],[visibleconditionscore]]&lt;300),"YES","NO")</f>
        <v>YES</v>
      </c>
    </row>
    <row r="348" spans="1:35" x14ac:dyDescent="0.25">
      <c r="A348" t="s">
        <v>399</v>
      </c>
      <c r="B348" t="s">
        <v>32</v>
      </c>
      <c r="C348" t="s">
        <v>58</v>
      </c>
      <c r="D348" s="1">
        <v>39142</v>
      </c>
      <c r="E348">
        <v>17</v>
      </c>
      <c r="F348">
        <v>64549</v>
      </c>
      <c r="G348" s="1">
        <v>45324</v>
      </c>
      <c r="H348" t="s">
        <v>48</v>
      </c>
      <c r="I348">
        <v>79</v>
      </c>
      <c r="J348">
        <v>23</v>
      </c>
      <c r="K348">
        <v>32</v>
      </c>
      <c r="L348">
        <v>1488</v>
      </c>
      <c r="M348">
        <v>21357</v>
      </c>
      <c r="N348">
        <v>283</v>
      </c>
      <c r="O348">
        <v>9062</v>
      </c>
      <c r="P348">
        <v>27186751</v>
      </c>
      <c r="Q348">
        <v>426068</v>
      </c>
      <c r="R348">
        <v>76085</v>
      </c>
      <c r="S348">
        <v>27688904</v>
      </c>
      <c r="T348">
        <v>37155</v>
      </c>
      <c r="U348">
        <v>1</v>
      </c>
      <c r="V348" s="24">
        <f t="shared" si="15"/>
        <v>2.2835179742256385E-2</v>
      </c>
      <c r="W348">
        <v>606</v>
      </c>
      <c r="X348">
        <v>61</v>
      </c>
      <c r="Y348" t="s">
        <v>35</v>
      </c>
      <c r="Z348">
        <v>453</v>
      </c>
      <c r="AA348">
        <v>175</v>
      </c>
      <c r="AB348">
        <v>5</v>
      </c>
      <c r="AC348">
        <f t="shared" si="16"/>
        <v>3000.0828735378504</v>
      </c>
      <c r="AD348">
        <f>IF(SUBTOTAL(103,tablo1[[#This Row],[MachineID]]), tablo1[[#This Row],[ConditionMonitoringScore]], "")</f>
        <v>453</v>
      </c>
      <c r="AE348">
        <f>IF(SUBTOTAL(103,tablo1[[#This Row],[MachineID]]), tablo1[[#This Row],[TimeToFailure]], "")</f>
        <v>1488</v>
      </c>
      <c r="AH348">
        <f t="shared" si="17"/>
        <v>52.103559870550164</v>
      </c>
      <c r="AI348" t="str">
        <f>IF(OR(tablo1[[#This Row],[visibletimetofailure]]&lt;5000,tablo1[[#This Row],[visibleconditionscore]]&lt;300),"YES","NO")</f>
        <v>YES</v>
      </c>
    </row>
    <row r="349" spans="1:35" x14ac:dyDescent="0.25">
      <c r="A349" t="s">
        <v>400</v>
      </c>
      <c r="B349" t="s">
        <v>32</v>
      </c>
      <c r="C349" t="s">
        <v>58</v>
      </c>
      <c r="D349" s="1">
        <v>38777</v>
      </c>
      <c r="E349">
        <v>18</v>
      </c>
      <c r="F349">
        <v>88254</v>
      </c>
      <c r="G349" s="1">
        <v>45255</v>
      </c>
      <c r="H349" t="s">
        <v>34</v>
      </c>
      <c r="I349">
        <v>41</v>
      </c>
      <c r="J349">
        <v>92</v>
      </c>
      <c r="K349">
        <v>176</v>
      </c>
      <c r="L349">
        <v>181</v>
      </c>
      <c r="M349">
        <v>5000</v>
      </c>
      <c r="N349">
        <v>301</v>
      </c>
      <c r="O349">
        <v>52968</v>
      </c>
      <c r="P349">
        <v>264840856</v>
      </c>
      <c r="Q349">
        <v>1972672</v>
      </c>
      <c r="R349">
        <v>57474</v>
      </c>
      <c r="S349">
        <v>267388268</v>
      </c>
      <c r="T349">
        <v>95342</v>
      </c>
      <c r="U349">
        <v>6</v>
      </c>
      <c r="V349" s="24">
        <f t="shared" si="15"/>
        <v>3.2368678875574645E-2</v>
      </c>
      <c r="W349">
        <v>859</v>
      </c>
      <c r="X349">
        <v>516</v>
      </c>
      <c r="Y349" t="s">
        <v>62</v>
      </c>
      <c r="Z349">
        <v>171</v>
      </c>
      <c r="AA349">
        <v>263</v>
      </c>
      <c r="AB349">
        <v>2</v>
      </c>
      <c r="AC349">
        <f t="shared" si="16"/>
        <v>5000.0161607008004</v>
      </c>
      <c r="AD349">
        <f>IF(SUBTOTAL(103,tablo1[[#This Row],[MachineID]]), tablo1[[#This Row],[ConditionMonitoringScore]], "")</f>
        <v>171</v>
      </c>
      <c r="AE349">
        <f>IF(SUBTOTAL(103,tablo1[[#This Row],[MachineID]]), tablo1[[#This Row],[TimeToFailure]], "")</f>
        <v>181</v>
      </c>
      <c r="AH349">
        <f t="shared" si="17"/>
        <v>80.582524271844662</v>
      </c>
      <c r="AI349" t="str">
        <f>IF(OR(tablo1[[#This Row],[visibletimetofailure]]&lt;5000,tablo1[[#This Row],[visibleconditionscore]]&lt;300),"YES","NO")</f>
        <v>YES</v>
      </c>
    </row>
    <row r="350" spans="1:35" x14ac:dyDescent="0.25">
      <c r="A350" t="s">
        <v>401</v>
      </c>
      <c r="B350" t="s">
        <v>54</v>
      </c>
      <c r="C350" t="s">
        <v>33</v>
      </c>
      <c r="D350" s="1">
        <v>40237</v>
      </c>
      <c r="E350">
        <v>14</v>
      </c>
      <c r="F350">
        <v>59122</v>
      </c>
      <c r="G350" s="1">
        <v>45342</v>
      </c>
      <c r="H350" t="s">
        <v>34</v>
      </c>
      <c r="I350">
        <v>17</v>
      </c>
      <c r="J350">
        <v>5</v>
      </c>
      <c r="K350">
        <v>15</v>
      </c>
      <c r="L350">
        <v>7371</v>
      </c>
      <c r="M350">
        <v>38888</v>
      </c>
      <c r="N350">
        <v>161</v>
      </c>
      <c r="O350">
        <v>2409</v>
      </c>
      <c r="P350">
        <v>12046451</v>
      </c>
      <c r="Q350">
        <v>1066267</v>
      </c>
      <c r="R350">
        <v>793051</v>
      </c>
      <c r="S350">
        <v>1390577</v>
      </c>
      <c r="T350">
        <v>8191</v>
      </c>
      <c r="U350">
        <v>6</v>
      </c>
      <c r="V350" s="24">
        <f t="shared" si="15"/>
        <v>1.6956816640289397E-2</v>
      </c>
      <c r="W350">
        <v>450</v>
      </c>
      <c r="X350">
        <v>270</v>
      </c>
      <c r="Y350" t="s">
        <v>62</v>
      </c>
      <c r="Z350">
        <v>608</v>
      </c>
      <c r="AA350">
        <v>128</v>
      </c>
      <c r="AB350">
        <v>4</v>
      </c>
      <c r="AC350">
        <f t="shared" si="16"/>
        <v>5000.602324616023</v>
      </c>
      <c r="AD350">
        <f>IF(SUBTOTAL(103,tablo1[[#This Row],[MachineID]]), tablo1[[#This Row],[ConditionMonitoringScore]], "")</f>
        <v>608</v>
      </c>
      <c r="AE350">
        <f>IF(SUBTOTAL(103,tablo1[[#This Row],[MachineID]]), tablo1[[#This Row],[TimeToFailure]], "")</f>
        <v>7371</v>
      </c>
      <c r="AH350">
        <f t="shared" si="17"/>
        <v>36.893203883495147</v>
      </c>
      <c r="AI350" t="str">
        <f>IF(OR(tablo1[[#This Row],[visibletimetofailure]]&lt;5000,tablo1[[#This Row],[visibleconditionscore]]&lt;300),"YES","NO")</f>
        <v>NO</v>
      </c>
    </row>
    <row r="351" spans="1:35" x14ac:dyDescent="0.25">
      <c r="A351" t="s">
        <v>402</v>
      </c>
      <c r="B351" t="s">
        <v>47</v>
      </c>
      <c r="C351" t="s">
        <v>45</v>
      </c>
      <c r="D351" s="1">
        <v>40967</v>
      </c>
      <c r="E351">
        <v>12</v>
      </c>
      <c r="F351">
        <v>43404</v>
      </c>
      <c r="G351" s="1">
        <v>45245</v>
      </c>
      <c r="H351" t="s">
        <v>52</v>
      </c>
      <c r="I351">
        <v>86</v>
      </c>
      <c r="J351">
        <v>102</v>
      </c>
      <c r="K351">
        <v>9</v>
      </c>
      <c r="L351">
        <v>5185</v>
      </c>
      <c r="M351">
        <v>54518</v>
      </c>
      <c r="N351">
        <v>221</v>
      </c>
      <c r="O351">
        <v>1989</v>
      </c>
      <c r="P351">
        <v>5967688</v>
      </c>
      <c r="Q351">
        <v>221624</v>
      </c>
      <c r="R351">
        <v>134995</v>
      </c>
      <c r="S351">
        <v>6324306</v>
      </c>
      <c r="T351">
        <v>9548</v>
      </c>
      <c r="U351">
        <v>1</v>
      </c>
      <c r="V351" s="24">
        <f t="shared" si="15"/>
        <v>2.3701861481648955E-2</v>
      </c>
      <c r="W351">
        <v>629</v>
      </c>
      <c r="X351">
        <v>63</v>
      </c>
      <c r="Y351" t="s">
        <v>35</v>
      </c>
      <c r="Z351">
        <v>421</v>
      </c>
      <c r="AA351">
        <v>189</v>
      </c>
      <c r="AB351">
        <v>4</v>
      </c>
      <c r="AC351">
        <f t="shared" si="16"/>
        <v>3000.3459024635495</v>
      </c>
      <c r="AD351">
        <f>IF(SUBTOTAL(103,tablo1[[#This Row],[MachineID]]), tablo1[[#This Row],[ConditionMonitoringScore]], "")</f>
        <v>421</v>
      </c>
      <c r="AE351">
        <f>IF(SUBTOTAL(103,tablo1[[#This Row],[MachineID]]), tablo1[[#This Row],[TimeToFailure]], "")</f>
        <v>5185</v>
      </c>
      <c r="AH351">
        <f t="shared" si="17"/>
        <v>56.634304207119747</v>
      </c>
      <c r="AI351" t="str">
        <f>IF(OR(tablo1[[#This Row],[visibletimetofailure]]&lt;5000,tablo1[[#This Row],[visibleconditionscore]]&lt;300),"YES","NO")</f>
        <v>NO</v>
      </c>
    </row>
    <row r="352" spans="1:35" x14ac:dyDescent="0.25">
      <c r="A352" t="s">
        <v>403</v>
      </c>
      <c r="B352" t="s">
        <v>42</v>
      </c>
      <c r="C352" t="s">
        <v>58</v>
      </c>
      <c r="D352" s="1">
        <v>38777</v>
      </c>
      <c r="E352">
        <v>18</v>
      </c>
      <c r="F352">
        <v>81162</v>
      </c>
      <c r="G352" s="1">
        <v>45313</v>
      </c>
      <c r="H352" t="s">
        <v>52</v>
      </c>
      <c r="I352">
        <v>33</v>
      </c>
      <c r="J352">
        <v>34</v>
      </c>
      <c r="K352">
        <v>71</v>
      </c>
      <c r="L352">
        <v>173</v>
      </c>
      <c r="M352">
        <v>11477</v>
      </c>
      <c r="N352">
        <v>136</v>
      </c>
      <c r="O352">
        <v>9669</v>
      </c>
      <c r="P352">
        <v>48345564</v>
      </c>
      <c r="Q352">
        <v>153295</v>
      </c>
      <c r="R352">
        <v>78973</v>
      </c>
      <c r="S352">
        <v>48577832</v>
      </c>
      <c r="T352">
        <v>25139</v>
      </c>
      <c r="U352">
        <v>1</v>
      </c>
      <c r="V352" s="24">
        <f t="shared" si="15"/>
        <v>2.6867133921169642E-2</v>
      </c>
      <c r="W352">
        <v>713</v>
      </c>
      <c r="X352">
        <v>71</v>
      </c>
      <c r="Y352" t="s">
        <v>62</v>
      </c>
      <c r="Z352">
        <v>318</v>
      </c>
      <c r="AA352">
        <v>223</v>
      </c>
      <c r="AB352">
        <v>5</v>
      </c>
      <c r="AC352">
        <f t="shared" si="16"/>
        <v>5000.0583307477509</v>
      </c>
      <c r="AD352">
        <f>IF(SUBTOTAL(103,tablo1[[#This Row],[MachineID]]), tablo1[[#This Row],[ConditionMonitoringScore]], "")</f>
        <v>318</v>
      </c>
      <c r="AE352">
        <f>IF(SUBTOTAL(103,tablo1[[#This Row],[MachineID]]), tablo1[[#This Row],[TimeToFailure]], "")</f>
        <v>173</v>
      </c>
      <c r="AH352">
        <f t="shared" si="17"/>
        <v>67.637540453074436</v>
      </c>
      <c r="AI352" t="str">
        <f>IF(OR(tablo1[[#This Row],[visibletimetofailure]]&lt;5000,tablo1[[#This Row],[visibleconditionscore]]&lt;300),"YES","NO")</f>
        <v>YES</v>
      </c>
    </row>
    <row r="353" spans="1:35" x14ac:dyDescent="0.25">
      <c r="A353" t="s">
        <v>404</v>
      </c>
      <c r="B353" t="s">
        <v>32</v>
      </c>
      <c r="C353" t="s">
        <v>58</v>
      </c>
      <c r="D353" s="1">
        <v>38412</v>
      </c>
      <c r="E353">
        <v>19</v>
      </c>
      <c r="F353">
        <v>63156</v>
      </c>
      <c r="G353" s="1">
        <v>45256</v>
      </c>
      <c r="H353" t="s">
        <v>48</v>
      </c>
      <c r="I353">
        <v>53</v>
      </c>
      <c r="J353">
        <v>91</v>
      </c>
      <c r="K353">
        <v>51</v>
      </c>
      <c r="L353">
        <v>635</v>
      </c>
      <c r="M353">
        <v>12365</v>
      </c>
      <c r="N353">
        <v>306</v>
      </c>
      <c r="O353">
        <v>15584</v>
      </c>
      <c r="P353">
        <v>46752202</v>
      </c>
      <c r="Q353">
        <v>3530911</v>
      </c>
      <c r="R353">
        <v>642626</v>
      </c>
      <c r="S353">
        <v>50925739</v>
      </c>
      <c r="T353">
        <v>68569</v>
      </c>
      <c r="U353">
        <v>8</v>
      </c>
      <c r="V353" s="24">
        <f t="shared" si="15"/>
        <v>3.1388951691913483E-2</v>
      </c>
      <c r="W353">
        <v>833</v>
      </c>
      <c r="X353">
        <v>667</v>
      </c>
      <c r="Y353" t="s">
        <v>35</v>
      </c>
      <c r="Z353">
        <v>238</v>
      </c>
      <c r="AA353">
        <v>244</v>
      </c>
      <c r="AB353">
        <v>3</v>
      </c>
      <c r="AC353">
        <f t="shared" si="16"/>
        <v>3000.0129620123203</v>
      </c>
      <c r="AD353">
        <f>IF(SUBTOTAL(103,tablo1[[#This Row],[MachineID]]), tablo1[[#This Row],[ConditionMonitoringScore]], "")</f>
        <v>238</v>
      </c>
      <c r="AE353">
        <f>IF(SUBTOTAL(103,tablo1[[#This Row],[MachineID]]), tablo1[[#This Row],[TimeToFailure]], "")</f>
        <v>635</v>
      </c>
      <c r="AH353">
        <f t="shared" si="17"/>
        <v>74.433656957928804</v>
      </c>
      <c r="AI353" t="str">
        <f>IF(OR(tablo1[[#This Row],[visibletimetofailure]]&lt;5000,tablo1[[#This Row],[visibleconditionscore]]&lt;300),"YES","NO")</f>
        <v>YES</v>
      </c>
    </row>
    <row r="354" spans="1:35" x14ac:dyDescent="0.25">
      <c r="A354" t="s">
        <v>405</v>
      </c>
      <c r="B354" t="s">
        <v>32</v>
      </c>
      <c r="C354" t="s">
        <v>33</v>
      </c>
      <c r="D354" s="1">
        <v>42427</v>
      </c>
      <c r="E354">
        <v>8</v>
      </c>
      <c r="F354">
        <v>27680</v>
      </c>
      <c r="G354" s="1">
        <v>45334</v>
      </c>
      <c r="H354" t="s">
        <v>52</v>
      </c>
      <c r="I354">
        <v>28</v>
      </c>
      <c r="J354">
        <v>13</v>
      </c>
      <c r="K354">
        <v>10</v>
      </c>
      <c r="L354">
        <v>4652</v>
      </c>
      <c r="M354">
        <v>26286</v>
      </c>
      <c r="N354">
        <v>278</v>
      </c>
      <c r="O354">
        <v>2784</v>
      </c>
      <c r="P354">
        <v>13922378</v>
      </c>
      <c r="Q354">
        <v>1886067</v>
      </c>
      <c r="R354">
        <v>506498</v>
      </c>
      <c r="S354">
        <v>16314944</v>
      </c>
      <c r="T354">
        <v>3341</v>
      </c>
      <c r="U354">
        <v>4</v>
      </c>
      <c r="V354" s="24">
        <f t="shared" si="15"/>
        <v>1.2246589795764564E-2</v>
      </c>
      <c r="W354">
        <v>325</v>
      </c>
      <c r="X354">
        <v>130</v>
      </c>
      <c r="Y354" t="s">
        <v>62</v>
      </c>
      <c r="Z354">
        <v>679</v>
      </c>
      <c r="AA354">
        <v>109</v>
      </c>
      <c r="AB354">
        <v>2</v>
      </c>
      <c r="AC354">
        <f t="shared" si="16"/>
        <v>5000.854166666667</v>
      </c>
      <c r="AD354">
        <f>IF(SUBTOTAL(103,tablo1[[#This Row],[MachineID]]), tablo1[[#This Row],[ConditionMonitoringScore]], "")</f>
        <v>679</v>
      </c>
      <c r="AE354">
        <f>IF(SUBTOTAL(103,tablo1[[#This Row],[MachineID]]), tablo1[[#This Row],[TimeToFailure]], "")</f>
        <v>4652</v>
      </c>
      <c r="AH354">
        <f t="shared" si="17"/>
        <v>30.744336569579289</v>
      </c>
      <c r="AI354" t="str">
        <f>IF(OR(tablo1[[#This Row],[visibletimetofailure]]&lt;5000,tablo1[[#This Row],[visibleconditionscore]]&lt;300),"YES","NO")</f>
        <v>YES</v>
      </c>
    </row>
    <row r="355" spans="1:35" x14ac:dyDescent="0.25">
      <c r="A355" t="s">
        <v>406</v>
      </c>
      <c r="B355" t="s">
        <v>54</v>
      </c>
      <c r="C355" t="s">
        <v>39</v>
      </c>
      <c r="D355" s="1">
        <v>40967</v>
      </c>
      <c r="E355">
        <v>12</v>
      </c>
      <c r="F355">
        <v>44724</v>
      </c>
      <c r="G355" s="1">
        <v>45308</v>
      </c>
      <c r="H355" t="s">
        <v>48</v>
      </c>
      <c r="I355">
        <v>21</v>
      </c>
      <c r="J355">
        <v>39</v>
      </c>
      <c r="K355">
        <v>16</v>
      </c>
      <c r="L355">
        <v>5505</v>
      </c>
      <c r="M355">
        <v>27651</v>
      </c>
      <c r="N355">
        <v>205</v>
      </c>
      <c r="O355">
        <v>3283</v>
      </c>
      <c r="P355">
        <v>16414104</v>
      </c>
      <c r="Q355">
        <v>287542</v>
      </c>
      <c r="R355">
        <v>854615</v>
      </c>
      <c r="S355">
        <v>20144139</v>
      </c>
      <c r="T355">
        <v>14444</v>
      </c>
      <c r="U355">
        <v>8</v>
      </c>
      <c r="V355" s="24">
        <f t="shared" si="15"/>
        <v>1.7597407491144773E-2</v>
      </c>
      <c r="W355">
        <v>467</v>
      </c>
      <c r="X355">
        <v>373</v>
      </c>
      <c r="Y355" t="s">
        <v>62</v>
      </c>
      <c r="Z355">
        <v>587</v>
      </c>
      <c r="AA355">
        <v>133</v>
      </c>
      <c r="AB355">
        <v>2</v>
      </c>
      <c r="AC355">
        <f t="shared" si="16"/>
        <v>4999.7270788912583</v>
      </c>
      <c r="AD355">
        <f>IF(SUBTOTAL(103,tablo1[[#This Row],[MachineID]]), tablo1[[#This Row],[ConditionMonitoringScore]], "")</f>
        <v>587</v>
      </c>
      <c r="AE355">
        <f>IF(SUBTOTAL(103,tablo1[[#This Row],[MachineID]]), tablo1[[#This Row],[TimeToFailure]], "")</f>
        <v>5505</v>
      </c>
      <c r="AH355">
        <f t="shared" si="17"/>
        <v>38.511326860841422</v>
      </c>
      <c r="AI355" t="str">
        <f>IF(OR(tablo1[[#This Row],[visibletimetofailure]]&lt;5000,tablo1[[#This Row],[visibleconditionscore]]&lt;300),"YES","NO")</f>
        <v>NO</v>
      </c>
    </row>
    <row r="356" spans="1:35" x14ac:dyDescent="0.25">
      <c r="A356" t="s">
        <v>407</v>
      </c>
      <c r="B356" t="s">
        <v>54</v>
      </c>
      <c r="C356" t="s">
        <v>39</v>
      </c>
      <c r="D356" s="1">
        <v>43522</v>
      </c>
      <c r="E356">
        <v>5</v>
      </c>
      <c r="F356">
        <v>18645</v>
      </c>
      <c r="G356" s="1">
        <v>45291</v>
      </c>
      <c r="H356" t="s">
        <v>34</v>
      </c>
      <c r="I356">
        <v>51</v>
      </c>
      <c r="J356">
        <v>56</v>
      </c>
      <c r="K356">
        <v>4</v>
      </c>
      <c r="L356">
        <v>11938</v>
      </c>
      <c r="M356">
        <v>70045</v>
      </c>
      <c r="N356">
        <v>110</v>
      </c>
      <c r="O356">
        <v>441</v>
      </c>
      <c r="P356">
        <v>1322615</v>
      </c>
      <c r="Q356">
        <v>1092794</v>
      </c>
      <c r="R356">
        <v>331632</v>
      </c>
      <c r="S356">
        <v>2747041</v>
      </c>
      <c r="T356">
        <v>1102</v>
      </c>
      <c r="U356">
        <v>6</v>
      </c>
      <c r="V356" s="24">
        <f t="shared" si="15"/>
        <v>1.0475544502223226E-2</v>
      </c>
      <c r="W356">
        <v>278</v>
      </c>
      <c r="X356">
        <v>167</v>
      </c>
      <c r="Y356" t="s">
        <v>35</v>
      </c>
      <c r="Z356">
        <v>754</v>
      </c>
      <c r="AA356">
        <v>82</v>
      </c>
      <c r="AB356">
        <v>1</v>
      </c>
      <c r="AC356">
        <f t="shared" si="16"/>
        <v>2999.1269841269841</v>
      </c>
      <c r="AD356">
        <f>IF(SUBTOTAL(103,tablo1[[#This Row],[MachineID]]), tablo1[[#This Row],[ConditionMonitoringScore]], "")</f>
        <v>754</v>
      </c>
      <c r="AE356">
        <f>IF(SUBTOTAL(103,tablo1[[#This Row],[MachineID]]), tablo1[[#This Row],[TimeToFailure]], "")</f>
        <v>11938</v>
      </c>
      <c r="AH356">
        <f t="shared" si="17"/>
        <v>22.006472491909385</v>
      </c>
      <c r="AI356" t="str">
        <f>IF(OR(tablo1[[#This Row],[visibletimetofailure]]&lt;5000,tablo1[[#This Row],[visibleconditionscore]]&lt;300),"YES","NO")</f>
        <v>NO</v>
      </c>
    </row>
    <row r="357" spans="1:35" x14ac:dyDescent="0.25">
      <c r="A357" t="s">
        <v>408</v>
      </c>
      <c r="B357" t="s">
        <v>47</v>
      </c>
      <c r="C357" t="s">
        <v>39</v>
      </c>
      <c r="D357" s="1">
        <v>42792</v>
      </c>
      <c r="E357">
        <v>7</v>
      </c>
      <c r="F357">
        <v>32018</v>
      </c>
      <c r="G357" s="1">
        <v>45277</v>
      </c>
      <c r="H357" t="s">
        <v>48</v>
      </c>
      <c r="I357">
        <v>25</v>
      </c>
      <c r="J357">
        <v>70</v>
      </c>
      <c r="K357">
        <v>6</v>
      </c>
      <c r="L357">
        <v>11418</v>
      </c>
      <c r="M357">
        <v>65733</v>
      </c>
      <c r="N357">
        <v>226</v>
      </c>
      <c r="O357">
        <v>1354</v>
      </c>
      <c r="P357">
        <v>677079</v>
      </c>
      <c r="Q357">
        <v>742037</v>
      </c>
      <c r="R357">
        <v>266865</v>
      </c>
      <c r="S357">
        <v>7779692</v>
      </c>
      <c r="T357">
        <v>6229</v>
      </c>
      <c r="U357">
        <v>2</v>
      </c>
      <c r="V357" s="24">
        <f t="shared" si="15"/>
        <v>1.1945135277714975E-2</v>
      </c>
      <c r="W357">
        <v>317</v>
      </c>
      <c r="X357">
        <v>63</v>
      </c>
      <c r="Y357" t="s">
        <v>62</v>
      </c>
      <c r="Z357">
        <v>764</v>
      </c>
      <c r="AA357">
        <v>79</v>
      </c>
      <c r="AB357">
        <v>4</v>
      </c>
      <c r="AC357">
        <f t="shared" si="16"/>
        <v>500.05834564254064</v>
      </c>
      <c r="AD357">
        <f>IF(SUBTOTAL(103,tablo1[[#This Row],[MachineID]]), tablo1[[#This Row],[ConditionMonitoringScore]], "")</f>
        <v>764</v>
      </c>
      <c r="AE357">
        <f>IF(SUBTOTAL(103,tablo1[[#This Row],[MachineID]]), tablo1[[#This Row],[TimeToFailure]], "")</f>
        <v>11418</v>
      </c>
      <c r="AH357">
        <f t="shared" si="17"/>
        <v>21.035598705501616</v>
      </c>
      <c r="AI357" t="str">
        <f>IF(OR(tablo1[[#This Row],[visibletimetofailure]]&lt;5000,tablo1[[#This Row],[visibleconditionscore]]&lt;300),"YES","NO")</f>
        <v>NO</v>
      </c>
    </row>
    <row r="358" spans="1:35" x14ac:dyDescent="0.25">
      <c r="A358" t="s">
        <v>409</v>
      </c>
      <c r="B358" t="s">
        <v>47</v>
      </c>
      <c r="C358" t="s">
        <v>39</v>
      </c>
      <c r="D358" s="1">
        <v>44982</v>
      </c>
      <c r="E358">
        <v>1</v>
      </c>
      <c r="F358">
        <v>4813</v>
      </c>
      <c r="G358" s="1">
        <v>45329</v>
      </c>
      <c r="H358" t="s">
        <v>34</v>
      </c>
      <c r="I358">
        <v>19</v>
      </c>
      <c r="J358">
        <v>18</v>
      </c>
      <c r="K358">
        <v>2</v>
      </c>
      <c r="L358">
        <v>12082</v>
      </c>
      <c r="M358">
        <v>93475</v>
      </c>
      <c r="N358">
        <v>245</v>
      </c>
      <c r="O358">
        <v>490</v>
      </c>
      <c r="P358">
        <v>2447909</v>
      </c>
      <c r="Q358">
        <v>2716015</v>
      </c>
      <c r="R358">
        <v>69198</v>
      </c>
      <c r="S358">
        <v>5855904</v>
      </c>
      <c r="T358">
        <v>538</v>
      </c>
      <c r="U358">
        <v>7</v>
      </c>
      <c r="V358" s="24">
        <f t="shared" si="15"/>
        <v>4.860954103549627E-3</v>
      </c>
      <c r="W358">
        <v>129</v>
      </c>
      <c r="X358">
        <v>91</v>
      </c>
      <c r="Y358" t="s">
        <v>62</v>
      </c>
      <c r="Z358">
        <v>839</v>
      </c>
      <c r="AA358">
        <v>56</v>
      </c>
      <c r="AB358">
        <v>1</v>
      </c>
      <c r="AC358">
        <f t="shared" si="16"/>
        <v>4995.7326530612245</v>
      </c>
      <c r="AD358">
        <f>IF(SUBTOTAL(103,tablo1[[#This Row],[MachineID]]), tablo1[[#This Row],[ConditionMonitoringScore]], "")</f>
        <v>839</v>
      </c>
      <c r="AE358">
        <f>IF(SUBTOTAL(103,tablo1[[#This Row],[MachineID]]), tablo1[[#This Row],[TimeToFailure]], "")</f>
        <v>12082</v>
      </c>
      <c r="AH358">
        <f t="shared" si="17"/>
        <v>13.592233009708737</v>
      </c>
      <c r="AI358" t="str">
        <f>IF(OR(tablo1[[#This Row],[visibletimetofailure]]&lt;5000,tablo1[[#This Row],[visibleconditionscore]]&lt;300),"YES","NO")</f>
        <v>NO</v>
      </c>
    </row>
    <row r="359" spans="1:35" x14ac:dyDescent="0.25">
      <c r="A359" t="s">
        <v>410</v>
      </c>
      <c r="B359" t="s">
        <v>38</v>
      </c>
      <c r="C359" t="s">
        <v>33</v>
      </c>
      <c r="D359" s="1">
        <v>39507</v>
      </c>
      <c r="E359">
        <v>16</v>
      </c>
      <c r="F359">
        <v>77600</v>
      </c>
      <c r="G359" s="1">
        <v>45294</v>
      </c>
      <c r="H359" t="s">
        <v>52</v>
      </c>
      <c r="I359">
        <v>42</v>
      </c>
      <c r="J359">
        <v>53</v>
      </c>
      <c r="K359">
        <v>34</v>
      </c>
      <c r="L359">
        <v>1982</v>
      </c>
      <c r="M359">
        <v>22622</v>
      </c>
      <c r="N359">
        <v>169</v>
      </c>
      <c r="O359">
        <v>5762</v>
      </c>
      <c r="P359">
        <v>28808803</v>
      </c>
      <c r="Q359">
        <v>1920927</v>
      </c>
      <c r="R359">
        <v>886696</v>
      </c>
      <c r="S359">
        <v>31616427</v>
      </c>
      <c r="T359">
        <v>21318</v>
      </c>
      <c r="U359">
        <v>10</v>
      </c>
      <c r="V359" s="24">
        <f t="shared" si="15"/>
        <v>2.4304770517748136E-2</v>
      </c>
      <c r="W359">
        <v>645</v>
      </c>
      <c r="X359">
        <v>645</v>
      </c>
      <c r="Y359" t="s">
        <v>62</v>
      </c>
      <c r="Z359">
        <v>414</v>
      </c>
      <c r="AA359">
        <v>203</v>
      </c>
      <c r="AB359">
        <v>2</v>
      </c>
      <c r="AC359">
        <f t="shared" si="16"/>
        <v>4999.7922596320723</v>
      </c>
      <c r="AD359">
        <f>IF(SUBTOTAL(103,tablo1[[#This Row],[MachineID]]), tablo1[[#This Row],[ConditionMonitoringScore]], "")</f>
        <v>414</v>
      </c>
      <c r="AE359">
        <f>IF(SUBTOTAL(103,tablo1[[#This Row],[MachineID]]), tablo1[[#This Row],[TimeToFailure]], "")</f>
        <v>1982</v>
      </c>
      <c r="AH359">
        <f t="shared" si="17"/>
        <v>61.165048543689316</v>
      </c>
      <c r="AI359" t="str">
        <f>IF(OR(tablo1[[#This Row],[visibletimetofailure]]&lt;5000,tablo1[[#This Row],[visibleconditionscore]]&lt;300),"YES","NO")</f>
        <v>YES</v>
      </c>
    </row>
    <row r="360" spans="1:35" x14ac:dyDescent="0.25">
      <c r="A360" t="s">
        <v>411</v>
      </c>
      <c r="B360" t="s">
        <v>42</v>
      </c>
      <c r="C360" t="s">
        <v>33</v>
      </c>
      <c r="D360" s="1">
        <v>39872</v>
      </c>
      <c r="E360">
        <v>15</v>
      </c>
      <c r="F360">
        <v>48345</v>
      </c>
      <c r="G360" s="1">
        <v>45283</v>
      </c>
      <c r="H360" t="s">
        <v>48</v>
      </c>
      <c r="I360">
        <v>75</v>
      </c>
      <c r="J360">
        <v>64</v>
      </c>
      <c r="K360">
        <v>11</v>
      </c>
      <c r="L360">
        <v>4224</v>
      </c>
      <c r="M360">
        <v>47245</v>
      </c>
      <c r="N360">
        <v>300</v>
      </c>
      <c r="O360">
        <v>3297</v>
      </c>
      <c r="P360">
        <v>9891681</v>
      </c>
      <c r="Q360">
        <v>366595</v>
      </c>
      <c r="R360">
        <v>9079</v>
      </c>
      <c r="S360">
        <v>10349065</v>
      </c>
      <c r="T360">
        <v>15496</v>
      </c>
      <c r="U360">
        <v>1</v>
      </c>
      <c r="V360" s="24">
        <f t="shared" si="15"/>
        <v>2.4191725073479539E-2</v>
      </c>
      <c r="W360">
        <v>642</v>
      </c>
      <c r="X360">
        <v>64</v>
      </c>
      <c r="Y360" t="s">
        <v>35</v>
      </c>
      <c r="Z360">
        <v>411</v>
      </c>
      <c r="AA360">
        <v>184</v>
      </c>
      <c r="AB360">
        <v>2</v>
      </c>
      <c r="AC360">
        <f t="shared" si="16"/>
        <v>3000.2065514103729</v>
      </c>
      <c r="AD360">
        <f>IF(SUBTOTAL(103,tablo1[[#This Row],[MachineID]]), tablo1[[#This Row],[ConditionMonitoringScore]], "")</f>
        <v>411</v>
      </c>
      <c r="AE360">
        <f>IF(SUBTOTAL(103,tablo1[[#This Row],[MachineID]]), tablo1[[#This Row],[TimeToFailure]], "")</f>
        <v>4224</v>
      </c>
      <c r="AH360">
        <f t="shared" si="17"/>
        <v>55.016181229773466</v>
      </c>
      <c r="AI360" t="str">
        <f>IF(OR(tablo1[[#This Row],[visibletimetofailure]]&lt;5000,tablo1[[#This Row],[visibleconditionscore]]&lt;300),"YES","NO")</f>
        <v>YES</v>
      </c>
    </row>
    <row r="361" spans="1:35" x14ac:dyDescent="0.25">
      <c r="A361" t="s">
        <v>412</v>
      </c>
      <c r="B361" t="s">
        <v>42</v>
      </c>
      <c r="C361" t="s">
        <v>45</v>
      </c>
      <c r="D361" s="1">
        <v>43887</v>
      </c>
      <c r="E361">
        <v>4</v>
      </c>
      <c r="F361">
        <v>19976</v>
      </c>
      <c r="G361" s="1">
        <v>45284</v>
      </c>
      <c r="H361" t="s">
        <v>52</v>
      </c>
      <c r="I361">
        <v>45</v>
      </c>
      <c r="J361">
        <v>63</v>
      </c>
      <c r="K361">
        <v>4</v>
      </c>
      <c r="L361">
        <v>10381</v>
      </c>
      <c r="M361">
        <v>68987</v>
      </c>
      <c r="N361">
        <v>256</v>
      </c>
      <c r="O361">
        <v>1025</v>
      </c>
      <c r="P361">
        <v>3073754</v>
      </c>
      <c r="Q361">
        <v>2397408</v>
      </c>
      <c r="R361">
        <v>776064</v>
      </c>
      <c r="S361">
        <v>6247226</v>
      </c>
      <c r="T361">
        <v>2766</v>
      </c>
      <c r="U361">
        <v>9</v>
      </c>
      <c r="V361" s="24">
        <f t="shared" si="15"/>
        <v>9.910317280880248E-3</v>
      </c>
      <c r="W361">
        <v>263</v>
      </c>
      <c r="X361">
        <v>237</v>
      </c>
      <c r="Y361" t="s">
        <v>35</v>
      </c>
      <c r="Z361">
        <v>766</v>
      </c>
      <c r="AA361">
        <v>86</v>
      </c>
      <c r="AB361">
        <v>3</v>
      </c>
      <c r="AC361">
        <f t="shared" si="16"/>
        <v>2998.7843902439026</v>
      </c>
      <c r="AD361">
        <f>IF(SUBTOTAL(103,tablo1[[#This Row],[MachineID]]), tablo1[[#This Row],[ConditionMonitoringScore]], "")</f>
        <v>766</v>
      </c>
      <c r="AE361">
        <f>IF(SUBTOTAL(103,tablo1[[#This Row],[MachineID]]), tablo1[[#This Row],[TimeToFailure]], "")</f>
        <v>10381</v>
      </c>
      <c r="AH361">
        <f t="shared" si="17"/>
        <v>23.300970873786408</v>
      </c>
      <c r="AI361" t="str">
        <f>IF(OR(tablo1[[#This Row],[visibletimetofailure]]&lt;5000,tablo1[[#This Row],[visibleconditionscore]]&lt;300),"YES","NO")</f>
        <v>NO</v>
      </c>
    </row>
    <row r="362" spans="1:35" x14ac:dyDescent="0.25">
      <c r="A362" t="s">
        <v>413</v>
      </c>
      <c r="B362" t="s">
        <v>32</v>
      </c>
      <c r="C362" t="s">
        <v>33</v>
      </c>
      <c r="D362" s="1">
        <v>41697</v>
      </c>
      <c r="E362">
        <v>10</v>
      </c>
      <c r="F362">
        <v>35800</v>
      </c>
      <c r="G362" s="1">
        <v>45287</v>
      </c>
      <c r="H362" t="s">
        <v>34</v>
      </c>
      <c r="I362">
        <v>16</v>
      </c>
      <c r="J362">
        <v>60</v>
      </c>
      <c r="K362">
        <v>17</v>
      </c>
      <c r="L362">
        <v>2093</v>
      </c>
      <c r="M362">
        <v>20450</v>
      </c>
      <c r="N362">
        <v>144</v>
      </c>
      <c r="O362">
        <v>2455</v>
      </c>
      <c r="P362">
        <v>12274919</v>
      </c>
      <c r="Q362">
        <v>195718</v>
      </c>
      <c r="R362">
        <v>118251</v>
      </c>
      <c r="S362">
        <v>12588888</v>
      </c>
      <c r="T362">
        <v>8592</v>
      </c>
      <c r="U362">
        <v>1</v>
      </c>
      <c r="V362" s="24">
        <f t="shared" si="15"/>
        <v>1.7182907528826587E-2</v>
      </c>
      <c r="W362">
        <v>456</v>
      </c>
      <c r="X362">
        <v>46</v>
      </c>
      <c r="Y362" t="s">
        <v>62</v>
      </c>
      <c r="Z362">
        <v>590</v>
      </c>
      <c r="AA362">
        <v>140</v>
      </c>
      <c r="AB362">
        <v>3</v>
      </c>
      <c r="AC362">
        <f t="shared" si="16"/>
        <v>4999.9670061099796</v>
      </c>
      <c r="AD362">
        <f>IF(SUBTOTAL(103,tablo1[[#This Row],[MachineID]]), tablo1[[#This Row],[ConditionMonitoringScore]], "")</f>
        <v>590</v>
      </c>
      <c r="AE362">
        <f>IF(SUBTOTAL(103,tablo1[[#This Row],[MachineID]]), tablo1[[#This Row],[TimeToFailure]], "")</f>
        <v>2093</v>
      </c>
      <c r="AH362">
        <f t="shared" si="17"/>
        <v>40.776699029126213</v>
      </c>
      <c r="AI362" t="str">
        <f>IF(OR(tablo1[[#This Row],[visibletimetofailure]]&lt;5000,tablo1[[#This Row],[visibleconditionscore]]&lt;300),"YES","NO")</f>
        <v>YES</v>
      </c>
    </row>
    <row r="363" spans="1:35" x14ac:dyDescent="0.25">
      <c r="A363" t="s">
        <v>414</v>
      </c>
      <c r="B363" t="s">
        <v>32</v>
      </c>
      <c r="C363" t="s">
        <v>58</v>
      </c>
      <c r="D363" s="1">
        <v>42427</v>
      </c>
      <c r="E363">
        <v>8</v>
      </c>
      <c r="F363">
        <v>34272</v>
      </c>
      <c r="G363" s="1">
        <v>45346</v>
      </c>
      <c r="H363" t="s">
        <v>48</v>
      </c>
      <c r="I363">
        <v>105</v>
      </c>
      <c r="J363">
        <v>1</v>
      </c>
      <c r="K363">
        <v>15</v>
      </c>
      <c r="L363">
        <v>3472</v>
      </c>
      <c r="M363">
        <v>26101</v>
      </c>
      <c r="N363">
        <v>274</v>
      </c>
      <c r="O363">
        <v>4110</v>
      </c>
      <c r="P363">
        <v>4110219</v>
      </c>
      <c r="Q363">
        <v>3204698</v>
      </c>
      <c r="R363">
        <v>924882</v>
      </c>
      <c r="S363">
        <v>8239799</v>
      </c>
      <c r="T363">
        <v>19318</v>
      </c>
      <c r="U363">
        <v>7</v>
      </c>
      <c r="V363" s="24">
        <f t="shared" si="15"/>
        <v>9.3450900595372678E-3</v>
      </c>
      <c r="W363">
        <v>248</v>
      </c>
      <c r="X363">
        <v>174</v>
      </c>
      <c r="Y363" t="s">
        <v>49</v>
      </c>
      <c r="Z363">
        <v>788</v>
      </c>
      <c r="AA363">
        <v>70</v>
      </c>
      <c r="AB363">
        <v>3</v>
      </c>
      <c r="AC363">
        <f t="shared" si="16"/>
        <v>1000.0532846715329</v>
      </c>
      <c r="AD363">
        <f>IF(SUBTOTAL(103,tablo1[[#This Row],[MachineID]]), tablo1[[#This Row],[ConditionMonitoringScore]], "")</f>
        <v>788</v>
      </c>
      <c r="AE363">
        <f>IF(SUBTOTAL(103,tablo1[[#This Row],[MachineID]]), tablo1[[#This Row],[TimeToFailure]], "")</f>
        <v>3472</v>
      </c>
      <c r="AH363">
        <f t="shared" si="17"/>
        <v>18.122977346278319</v>
      </c>
      <c r="AI363" t="str">
        <f>IF(OR(tablo1[[#This Row],[visibletimetofailure]]&lt;5000,tablo1[[#This Row],[visibleconditionscore]]&lt;300),"YES","NO")</f>
        <v>YES</v>
      </c>
    </row>
    <row r="364" spans="1:35" x14ac:dyDescent="0.25">
      <c r="A364" t="s">
        <v>415</v>
      </c>
      <c r="B364" t="s">
        <v>47</v>
      </c>
      <c r="C364" t="s">
        <v>45</v>
      </c>
      <c r="D364" s="1">
        <v>42427</v>
      </c>
      <c r="E364">
        <v>8</v>
      </c>
      <c r="F364">
        <v>30200</v>
      </c>
      <c r="G364" s="1">
        <v>45283</v>
      </c>
      <c r="H364" t="s">
        <v>34</v>
      </c>
      <c r="I364">
        <v>51</v>
      </c>
      <c r="J364">
        <v>64</v>
      </c>
      <c r="K364">
        <v>5</v>
      </c>
      <c r="L364">
        <v>10467</v>
      </c>
      <c r="M364">
        <v>70948</v>
      </c>
      <c r="N364">
        <v>156</v>
      </c>
      <c r="O364">
        <v>782</v>
      </c>
      <c r="P364">
        <v>2345545</v>
      </c>
      <c r="Q364">
        <v>1535891</v>
      </c>
      <c r="R364">
        <v>1130982</v>
      </c>
      <c r="S364">
        <v>5012419</v>
      </c>
      <c r="T364">
        <v>2971</v>
      </c>
      <c r="U364">
        <v>9</v>
      </c>
      <c r="V364" s="24">
        <f t="shared" si="15"/>
        <v>1.462054412540508E-2</v>
      </c>
      <c r="W364">
        <v>388</v>
      </c>
      <c r="X364">
        <v>349</v>
      </c>
      <c r="Y364" t="s">
        <v>35</v>
      </c>
      <c r="Z364">
        <v>660</v>
      </c>
      <c r="AA364">
        <v>121</v>
      </c>
      <c r="AB364">
        <v>5</v>
      </c>
      <c r="AC364">
        <f t="shared" si="16"/>
        <v>2999.4181585677748</v>
      </c>
      <c r="AD364">
        <f>IF(SUBTOTAL(103,tablo1[[#This Row],[MachineID]]), tablo1[[#This Row],[ConditionMonitoringScore]], "")</f>
        <v>660</v>
      </c>
      <c r="AE364">
        <f>IF(SUBTOTAL(103,tablo1[[#This Row],[MachineID]]), tablo1[[#This Row],[TimeToFailure]], "")</f>
        <v>10467</v>
      </c>
      <c r="AH364">
        <f t="shared" si="17"/>
        <v>34.627831715210355</v>
      </c>
      <c r="AI364" t="str">
        <f>IF(OR(tablo1[[#This Row],[visibletimetofailure]]&lt;5000,tablo1[[#This Row],[visibleconditionscore]]&lt;300),"YES","NO")</f>
        <v>NO</v>
      </c>
    </row>
    <row r="365" spans="1:35" x14ac:dyDescent="0.25">
      <c r="A365" t="s">
        <v>416</v>
      </c>
      <c r="B365" t="s">
        <v>32</v>
      </c>
      <c r="C365" t="s">
        <v>39</v>
      </c>
      <c r="D365" s="1">
        <v>40602</v>
      </c>
      <c r="E365">
        <v>13</v>
      </c>
      <c r="F365">
        <v>50505</v>
      </c>
      <c r="G365" s="1">
        <v>45324</v>
      </c>
      <c r="H365" t="s">
        <v>48</v>
      </c>
      <c r="I365">
        <v>51</v>
      </c>
      <c r="J365">
        <v>23</v>
      </c>
      <c r="K365">
        <v>11</v>
      </c>
      <c r="L365">
        <v>5302</v>
      </c>
      <c r="M365">
        <v>44558</v>
      </c>
      <c r="N365">
        <v>201</v>
      </c>
      <c r="O365">
        <v>2207</v>
      </c>
      <c r="P365">
        <v>6619732</v>
      </c>
      <c r="Q365">
        <v>1624379</v>
      </c>
      <c r="R365">
        <v>657808</v>
      </c>
      <c r="S365">
        <v>8901919</v>
      </c>
      <c r="T365">
        <v>7281</v>
      </c>
      <c r="U365">
        <v>6</v>
      </c>
      <c r="V365" s="24">
        <f t="shared" si="15"/>
        <v>1.7295952973095184E-2</v>
      </c>
      <c r="W365">
        <v>459</v>
      </c>
      <c r="X365">
        <v>276</v>
      </c>
      <c r="Y365" t="s">
        <v>35</v>
      </c>
      <c r="Z365">
        <v>598</v>
      </c>
      <c r="AA365">
        <v>134</v>
      </c>
      <c r="AB365">
        <v>5</v>
      </c>
      <c r="AC365">
        <f t="shared" si="16"/>
        <v>2999.4254644313546</v>
      </c>
      <c r="AD365">
        <f>IF(SUBTOTAL(103,tablo1[[#This Row],[MachineID]]), tablo1[[#This Row],[ConditionMonitoringScore]], "")</f>
        <v>598</v>
      </c>
      <c r="AE365">
        <f>IF(SUBTOTAL(103,tablo1[[#This Row],[MachineID]]), tablo1[[#This Row],[TimeToFailure]], "")</f>
        <v>5302</v>
      </c>
      <c r="AH365">
        <f t="shared" si="17"/>
        <v>38.834951456310677</v>
      </c>
      <c r="AI365" t="str">
        <f>IF(OR(tablo1[[#This Row],[visibletimetofailure]]&lt;5000,tablo1[[#This Row],[visibleconditionscore]]&lt;300),"YES","NO")</f>
        <v>NO</v>
      </c>
    </row>
    <row r="366" spans="1:35" x14ac:dyDescent="0.25">
      <c r="A366" t="s">
        <v>417</v>
      </c>
      <c r="B366" t="s">
        <v>38</v>
      </c>
      <c r="C366" t="s">
        <v>58</v>
      </c>
      <c r="D366" s="1">
        <v>38412</v>
      </c>
      <c r="E366">
        <v>19</v>
      </c>
      <c r="F366">
        <v>91960</v>
      </c>
      <c r="G366" s="1">
        <v>45275</v>
      </c>
      <c r="H366" t="s">
        <v>52</v>
      </c>
      <c r="I366">
        <v>72</v>
      </c>
      <c r="J366">
        <v>72</v>
      </c>
      <c r="K366">
        <v>183</v>
      </c>
      <c r="L366">
        <v>382</v>
      </c>
      <c r="M366">
        <v>5000</v>
      </c>
      <c r="N366">
        <v>268</v>
      </c>
      <c r="O366">
        <v>48980</v>
      </c>
      <c r="P366">
        <v>146939793</v>
      </c>
      <c r="Q366">
        <v>867051</v>
      </c>
      <c r="R366">
        <v>115482</v>
      </c>
      <c r="S366">
        <v>147922326</v>
      </c>
      <c r="T366">
        <v>166531</v>
      </c>
      <c r="U366">
        <v>2</v>
      </c>
      <c r="V366" s="24">
        <f t="shared" si="15"/>
        <v>2.8826588288491974E-2</v>
      </c>
      <c r="W366">
        <v>765</v>
      </c>
      <c r="X366">
        <v>153</v>
      </c>
      <c r="Y366" t="s">
        <v>35</v>
      </c>
      <c r="Z366">
        <v>320</v>
      </c>
      <c r="AA366">
        <v>228</v>
      </c>
      <c r="AB366">
        <v>1</v>
      </c>
      <c r="AC366">
        <f t="shared" si="16"/>
        <v>2999.9957737852183</v>
      </c>
      <c r="AD366">
        <f>IF(SUBTOTAL(103,tablo1[[#This Row],[MachineID]]), tablo1[[#This Row],[ConditionMonitoringScore]], "")</f>
        <v>320</v>
      </c>
      <c r="AE366">
        <f>IF(SUBTOTAL(103,tablo1[[#This Row],[MachineID]]), tablo1[[#This Row],[TimeToFailure]], "")</f>
        <v>382</v>
      </c>
      <c r="AH366">
        <f t="shared" si="17"/>
        <v>69.255663430420711</v>
      </c>
      <c r="AI366" t="str">
        <f>IF(OR(tablo1[[#This Row],[visibletimetofailure]]&lt;5000,tablo1[[#This Row],[visibleconditionscore]]&lt;300),"YES","NO")</f>
        <v>YES</v>
      </c>
    </row>
    <row r="367" spans="1:35" x14ac:dyDescent="0.25">
      <c r="A367" t="s">
        <v>418</v>
      </c>
      <c r="B367" t="s">
        <v>38</v>
      </c>
      <c r="C367" t="s">
        <v>45</v>
      </c>
      <c r="D367" s="1">
        <v>43157</v>
      </c>
      <c r="E367">
        <v>6</v>
      </c>
      <c r="F367">
        <v>21816</v>
      </c>
      <c r="G367" s="1">
        <v>45289</v>
      </c>
      <c r="H367" t="s">
        <v>34</v>
      </c>
      <c r="I367">
        <v>46</v>
      </c>
      <c r="J367">
        <v>58</v>
      </c>
      <c r="K367">
        <v>4</v>
      </c>
      <c r="L367">
        <v>8804</v>
      </c>
      <c r="M367">
        <v>65540</v>
      </c>
      <c r="N367">
        <v>198</v>
      </c>
      <c r="O367">
        <v>792</v>
      </c>
      <c r="P367">
        <v>2376276</v>
      </c>
      <c r="Q367">
        <v>1040937</v>
      </c>
      <c r="R367">
        <v>583188</v>
      </c>
      <c r="S367">
        <v>4000401</v>
      </c>
      <c r="T367">
        <v>3089</v>
      </c>
      <c r="U367">
        <v>4</v>
      </c>
      <c r="V367" s="24">
        <f t="shared" si="15"/>
        <v>1.1907453462958776E-2</v>
      </c>
      <c r="W367">
        <v>316</v>
      </c>
      <c r="X367">
        <v>126</v>
      </c>
      <c r="Y367" t="s">
        <v>35</v>
      </c>
      <c r="Z367">
        <v>720</v>
      </c>
      <c r="AA367">
        <v>105</v>
      </c>
      <c r="AB367">
        <v>4</v>
      </c>
      <c r="AC367">
        <f t="shared" si="16"/>
        <v>3000.348484848485</v>
      </c>
      <c r="AD367">
        <f>IF(SUBTOTAL(103,tablo1[[#This Row],[MachineID]]), tablo1[[#This Row],[ConditionMonitoringScore]], "")</f>
        <v>720</v>
      </c>
      <c r="AE367">
        <f>IF(SUBTOTAL(103,tablo1[[#This Row],[MachineID]]), tablo1[[#This Row],[TimeToFailure]], "")</f>
        <v>8804</v>
      </c>
      <c r="AH367">
        <f t="shared" si="17"/>
        <v>29.449838187702266</v>
      </c>
      <c r="AI367" t="str">
        <f>IF(OR(tablo1[[#This Row],[visibletimetofailure]]&lt;5000,tablo1[[#This Row],[visibleconditionscore]]&lt;300),"YES","NO")</f>
        <v>NO</v>
      </c>
    </row>
    <row r="368" spans="1:35" x14ac:dyDescent="0.25">
      <c r="A368" t="s">
        <v>419</v>
      </c>
      <c r="B368" t="s">
        <v>47</v>
      </c>
      <c r="C368" t="s">
        <v>45</v>
      </c>
      <c r="D368" s="1">
        <v>44252</v>
      </c>
      <c r="E368">
        <v>3</v>
      </c>
      <c r="F368">
        <v>9135</v>
      </c>
      <c r="G368" s="1">
        <v>45261</v>
      </c>
      <c r="H368" t="s">
        <v>48</v>
      </c>
      <c r="I368">
        <v>68</v>
      </c>
      <c r="J368">
        <v>86</v>
      </c>
      <c r="K368">
        <v>3</v>
      </c>
      <c r="L368">
        <v>7331</v>
      </c>
      <c r="M368">
        <v>53314</v>
      </c>
      <c r="N368">
        <v>91</v>
      </c>
      <c r="O368">
        <v>272</v>
      </c>
      <c r="P368">
        <v>816691</v>
      </c>
      <c r="Q368">
        <v>1433152</v>
      </c>
      <c r="R368">
        <v>728516</v>
      </c>
      <c r="S368">
        <v>297836</v>
      </c>
      <c r="T368">
        <v>381</v>
      </c>
      <c r="U368">
        <v>9</v>
      </c>
      <c r="V368" s="24">
        <f t="shared" si="15"/>
        <v>1.0400180872710829E-2</v>
      </c>
      <c r="W368">
        <v>276</v>
      </c>
      <c r="X368">
        <v>248</v>
      </c>
      <c r="Y368" t="s">
        <v>35</v>
      </c>
      <c r="Z368">
        <v>759</v>
      </c>
      <c r="AA368">
        <v>92</v>
      </c>
      <c r="AB368">
        <v>2</v>
      </c>
      <c r="AC368">
        <f t="shared" si="16"/>
        <v>3002.5404411764707</v>
      </c>
      <c r="AD368">
        <f>IF(SUBTOTAL(103,tablo1[[#This Row],[MachineID]]), tablo1[[#This Row],[ConditionMonitoringScore]], "")</f>
        <v>759</v>
      </c>
      <c r="AE368">
        <f>IF(SUBTOTAL(103,tablo1[[#This Row],[MachineID]]), tablo1[[#This Row],[TimeToFailure]], "")</f>
        <v>7331</v>
      </c>
      <c r="AH368">
        <f t="shared" si="17"/>
        <v>25.242718446601941</v>
      </c>
      <c r="AI368" t="str">
        <f>IF(OR(tablo1[[#This Row],[visibletimetofailure]]&lt;5000,tablo1[[#This Row],[visibleconditionscore]]&lt;300),"YES","NO")</f>
        <v>NO</v>
      </c>
    </row>
    <row r="369" spans="1:35" x14ac:dyDescent="0.25">
      <c r="A369" t="s">
        <v>420</v>
      </c>
      <c r="B369" t="s">
        <v>54</v>
      </c>
      <c r="C369" t="s">
        <v>33</v>
      </c>
      <c r="D369" s="1">
        <v>41697</v>
      </c>
      <c r="E369">
        <v>10</v>
      </c>
      <c r="F369">
        <v>40980</v>
      </c>
      <c r="G369" s="1">
        <v>45169</v>
      </c>
      <c r="H369" t="s">
        <v>52</v>
      </c>
      <c r="I369">
        <v>130</v>
      </c>
      <c r="J369">
        <v>178</v>
      </c>
      <c r="K369">
        <v>9</v>
      </c>
      <c r="L369">
        <v>2196</v>
      </c>
      <c r="M369">
        <v>56151</v>
      </c>
      <c r="N369">
        <v>267</v>
      </c>
      <c r="O369">
        <v>2404</v>
      </c>
      <c r="P369">
        <v>2403715</v>
      </c>
      <c r="Q369">
        <v>1560745</v>
      </c>
      <c r="R369">
        <v>734163</v>
      </c>
      <c r="S369">
        <v>4698623</v>
      </c>
      <c r="T369">
        <v>10816</v>
      </c>
      <c r="U369">
        <v>5</v>
      </c>
      <c r="V369" s="24">
        <f t="shared" si="15"/>
        <v>2.7846861104830808E-2</v>
      </c>
      <c r="W369">
        <v>739</v>
      </c>
      <c r="X369">
        <v>369</v>
      </c>
      <c r="Y369" t="s">
        <v>49</v>
      </c>
      <c r="Z369">
        <v>315</v>
      </c>
      <c r="AA369">
        <v>233</v>
      </c>
      <c r="AB369">
        <v>2</v>
      </c>
      <c r="AC369">
        <f t="shared" si="16"/>
        <v>999.88144758735439</v>
      </c>
      <c r="AD369">
        <f>IF(SUBTOTAL(103,tablo1[[#This Row],[MachineID]]), tablo1[[#This Row],[ConditionMonitoringScore]], "")</f>
        <v>315</v>
      </c>
      <c r="AE369">
        <f>IF(SUBTOTAL(103,tablo1[[#This Row],[MachineID]]), tablo1[[#This Row],[TimeToFailure]], "")</f>
        <v>2196</v>
      </c>
      <c r="AH369">
        <f t="shared" si="17"/>
        <v>70.873786407766985</v>
      </c>
      <c r="AI369" t="str">
        <f>IF(OR(tablo1[[#This Row],[visibletimetofailure]]&lt;5000,tablo1[[#This Row],[visibleconditionscore]]&lt;300),"YES","NO")</f>
        <v>YES</v>
      </c>
    </row>
    <row r="370" spans="1:35" x14ac:dyDescent="0.25">
      <c r="A370" t="s">
        <v>421</v>
      </c>
      <c r="B370" t="s">
        <v>32</v>
      </c>
      <c r="C370" t="s">
        <v>33</v>
      </c>
      <c r="D370" s="1">
        <v>44982</v>
      </c>
      <c r="E370">
        <v>1</v>
      </c>
      <c r="F370">
        <v>4211</v>
      </c>
      <c r="G370" s="1">
        <v>45293</v>
      </c>
      <c r="H370" t="s">
        <v>48</v>
      </c>
      <c r="I370">
        <v>119</v>
      </c>
      <c r="J370">
        <v>54</v>
      </c>
      <c r="K370">
        <v>0</v>
      </c>
      <c r="L370">
        <v>10602</v>
      </c>
      <c r="M370">
        <v>72062</v>
      </c>
      <c r="N370">
        <v>56</v>
      </c>
      <c r="O370">
        <v>0</v>
      </c>
      <c r="P370">
        <v>0</v>
      </c>
      <c r="Q370">
        <v>619399</v>
      </c>
      <c r="R370">
        <v>626989</v>
      </c>
      <c r="S370">
        <v>1246388</v>
      </c>
      <c r="T370">
        <v>0</v>
      </c>
      <c r="U370">
        <v>6</v>
      </c>
      <c r="V370" s="24">
        <f t="shared" si="15"/>
        <v>5.1247268068430173E-3</v>
      </c>
      <c r="W370">
        <v>136</v>
      </c>
      <c r="X370">
        <v>81</v>
      </c>
      <c r="Y370" t="s">
        <v>49</v>
      </c>
      <c r="Z370">
        <v>889</v>
      </c>
      <c r="AA370">
        <v>57</v>
      </c>
      <c r="AB370">
        <v>3</v>
      </c>
      <c r="AC370">
        <f t="shared" si="16"/>
        <v>0</v>
      </c>
      <c r="AD370">
        <f>IF(SUBTOTAL(103,tablo1[[#This Row],[MachineID]]), tablo1[[#This Row],[ConditionMonitoringScore]], "")</f>
        <v>889</v>
      </c>
      <c r="AE370">
        <f>IF(SUBTOTAL(103,tablo1[[#This Row],[MachineID]]), tablo1[[#This Row],[TimeToFailure]], "")</f>
        <v>10602</v>
      </c>
      <c r="AH370">
        <f t="shared" si="17"/>
        <v>13.915857605177994</v>
      </c>
      <c r="AI370" t="str">
        <f>IF(OR(tablo1[[#This Row],[visibletimetofailure]]&lt;5000,tablo1[[#This Row],[visibleconditionscore]]&lt;300),"YES","NO")</f>
        <v>NO</v>
      </c>
    </row>
    <row r="371" spans="1:35" x14ac:dyDescent="0.25">
      <c r="A371" t="s">
        <v>422</v>
      </c>
      <c r="B371" t="s">
        <v>32</v>
      </c>
      <c r="C371" t="s">
        <v>39</v>
      </c>
      <c r="D371" s="1">
        <v>38777</v>
      </c>
      <c r="E371">
        <v>18</v>
      </c>
      <c r="F371">
        <v>61794</v>
      </c>
      <c r="G371" s="1">
        <v>45325</v>
      </c>
      <c r="H371" t="s">
        <v>34</v>
      </c>
      <c r="I371">
        <v>107</v>
      </c>
      <c r="J371">
        <v>22</v>
      </c>
      <c r="K371">
        <v>125</v>
      </c>
      <c r="L371">
        <v>146</v>
      </c>
      <c r="M371">
        <v>5000</v>
      </c>
      <c r="N371">
        <v>169</v>
      </c>
      <c r="O371">
        <v>21068</v>
      </c>
      <c r="P371">
        <v>21067788</v>
      </c>
      <c r="Q371">
        <v>1912255</v>
      </c>
      <c r="R371">
        <v>641698</v>
      </c>
      <c r="S371">
        <v>23621741</v>
      </c>
      <c r="T371">
        <v>37922</v>
      </c>
      <c r="U371">
        <v>6</v>
      </c>
      <c r="V371" s="24">
        <f t="shared" si="15"/>
        <v>2.1177179892983646E-2</v>
      </c>
      <c r="W371">
        <v>562</v>
      </c>
      <c r="X371">
        <v>337</v>
      </c>
      <c r="Y371" t="s">
        <v>49</v>
      </c>
      <c r="Z371">
        <v>551</v>
      </c>
      <c r="AA371">
        <v>151</v>
      </c>
      <c r="AB371">
        <v>2</v>
      </c>
      <c r="AC371">
        <f t="shared" si="16"/>
        <v>999.98993734573764</v>
      </c>
      <c r="AD371">
        <f>IF(SUBTOTAL(103,tablo1[[#This Row],[MachineID]]), tablo1[[#This Row],[ConditionMonitoringScore]], "")</f>
        <v>551</v>
      </c>
      <c r="AE371">
        <f>IF(SUBTOTAL(103,tablo1[[#This Row],[MachineID]]), tablo1[[#This Row],[TimeToFailure]], "")</f>
        <v>146</v>
      </c>
      <c r="AH371">
        <f t="shared" si="17"/>
        <v>44.336569579288025</v>
      </c>
      <c r="AI371" t="str">
        <f>IF(OR(tablo1[[#This Row],[visibletimetofailure]]&lt;5000,tablo1[[#This Row],[visibleconditionscore]]&lt;300),"YES","NO")</f>
        <v>YES</v>
      </c>
    </row>
    <row r="372" spans="1:35" x14ac:dyDescent="0.25">
      <c r="A372" t="s">
        <v>423</v>
      </c>
      <c r="B372" t="s">
        <v>47</v>
      </c>
      <c r="C372" t="s">
        <v>33</v>
      </c>
      <c r="D372" s="1">
        <v>44617</v>
      </c>
      <c r="E372">
        <v>2</v>
      </c>
      <c r="F372">
        <v>9558</v>
      </c>
      <c r="G372" s="1">
        <v>45288</v>
      </c>
      <c r="H372" t="s">
        <v>48</v>
      </c>
      <c r="I372">
        <v>103</v>
      </c>
      <c r="J372">
        <v>59</v>
      </c>
      <c r="K372">
        <v>1</v>
      </c>
      <c r="L372">
        <v>7238</v>
      </c>
      <c r="M372">
        <v>49805</v>
      </c>
      <c r="N372">
        <v>219</v>
      </c>
      <c r="O372">
        <v>219</v>
      </c>
      <c r="P372">
        <v>218561</v>
      </c>
      <c r="Q372">
        <v>625148</v>
      </c>
      <c r="R372">
        <v>187553</v>
      </c>
      <c r="S372">
        <v>1031262</v>
      </c>
      <c r="T372">
        <v>961</v>
      </c>
      <c r="U372">
        <v>2</v>
      </c>
      <c r="V372" s="24">
        <f t="shared" si="15"/>
        <v>6.5566357675785666E-3</v>
      </c>
      <c r="W372">
        <v>174</v>
      </c>
      <c r="X372">
        <v>35</v>
      </c>
      <c r="Y372" t="s">
        <v>49</v>
      </c>
      <c r="Z372">
        <v>859</v>
      </c>
      <c r="AA372">
        <v>63</v>
      </c>
      <c r="AB372">
        <v>4</v>
      </c>
      <c r="AC372">
        <f t="shared" si="16"/>
        <v>997.99543378995429</v>
      </c>
      <c r="AD372">
        <f>IF(SUBTOTAL(103,tablo1[[#This Row],[MachineID]]), tablo1[[#This Row],[ConditionMonitoringScore]], "")</f>
        <v>859</v>
      </c>
      <c r="AE372">
        <f>IF(SUBTOTAL(103,tablo1[[#This Row],[MachineID]]), tablo1[[#This Row],[TimeToFailure]], "")</f>
        <v>7238</v>
      </c>
      <c r="AH372">
        <f t="shared" si="17"/>
        <v>15.857605177993527</v>
      </c>
      <c r="AI372" t="str">
        <f>IF(OR(tablo1[[#This Row],[visibletimetofailure]]&lt;5000,tablo1[[#This Row],[visibleconditionscore]]&lt;300),"YES","NO")</f>
        <v>NO</v>
      </c>
    </row>
    <row r="373" spans="1:35" x14ac:dyDescent="0.25">
      <c r="A373" t="s">
        <v>424</v>
      </c>
      <c r="B373" t="s">
        <v>38</v>
      </c>
      <c r="C373" t="s">
        <v>33</v>
      </c>
      <c r="D373" s="1">
        <v>41697</v>
      </c>
      <c r="E373">
        <v>10</v>
      </c>
      <c r="F373">
        <v>30310</v>
      </c>
      <c r="G373" s="1">
        <v>45278</v>
      </c>
      <c r="H373" t="s">
        <v>48</v>
      </c>
      <c r="I373">
        <v>31</v>
      </c>
      <c r="J373">
        <v>69</v>
      </c>
      <c r="K373">
        <v>16</v>
      </c>
      <c r="L373">
        <v>1556</v>
      </c>
      <c r="M373">
        <v>18601</v>
      </c>
      <c r="N373">
        <v>126</v>
      </c>
      <c r="O373">
        <v>2010</v>
      </c>
      <c r="P373">
        <v>10049938</v>
      </c>
      <c r="Q373">
        <v>960879</v>
      </c>
      <c r="R373">
        <v>453271</v>
      </c>
      <c r="S373">
        <v>11464088</v>
      </c>
      <c r="T373">
        <v>4622</v>
      </c>
      <c r="U373">
        <v>4</v>
      </c>
      <c r="V373" s="24">
        <f t="shared" si="15"/>
        <v>1.8878589192855528E-2</v>
      </c>
      <c r="W373">
        <v>501</v>
      </c>
      <c r="X373">
        <v>200</v>
      </c>
      <c r="Y373" t="s">
        <v>62</v>
      </c>
      <c r="Z373">
        <v>530</v>
      </c>
      <c r="AA373">
        <v>153</v>
      </c>
      <c r="AB373">
        <v>2</v>
      </c>
      <c r="AC373">
        <f t="shared" si="16"/>
        <v>4999.9691542288556</v>
      </c>
      <c r="AD373">
        <f>IF(SUBTOTAL(103,tablo1[[#This Row],[MachineID]]), tablo1[[#This Row],[ConditionMonitoringScore]], "")</f>
        <v>530</v>
      </c>
      <c r="AE373">
        <f>IF(SUBTOTAL(103,tablo1[[#This Row],[MachineID]]), tablo1[[#This Row],[TimeToFailure]], "")</f>
        <v>1556</v>
      </c>
      <c r="AH373">
        <f t="shared" si="17"/>
        <v>44.983818770226534</v>
      </c>
      <c r="AI373" t="str">
        <f>IF(OR(tablo1[[#This Row],[visibletimetofailure]]&lt;5000,tablo1[[#This Row],[visibleconditionscore]]&lt;300),"YES","NO")</f>
        <v>YES</v>
      </c>
    </row>
    <row r="374" spans="1:35" x14ac:dyDescent="0.25">
      <c r="A374" t="s">
        <v>425</v>
      </c>
      <c r="B374" t="s">
        <v>47</v>
      </c>
      <c r="C374" t="s">
        <v>45</v>
      </c>
      <c r="D374" s="1">
        <v>43157</v>
      </c>
      <c r="E374">
        <v>6</v>
      </c>
      <c r="F374">
        <v>21786</v>
      </c>
      <c r="G374" s="1">
        <v>45254</v>
      </c>
      <c r="H374" t="s">
        <v>34</v>
      </c>
      <c r="I374">
        <v>59</v>
      </c>
      <c r="J374">
        <v>93</v>
      </c>
      <c r="K374">
        <v>5</v>
      </c>
      <c r="L374">
        <v>7365</v>
      </c>
      <c r="M374">
        <v>60723</v>
      </c>
      <c r="N374">
        <v>266</v>
      </c>
      <c r="O374">
        <v>1328</v>
      </c>
      <c r="P374">
        <v>3983352</v>
      </c>
      <c r="Q374">
        <v>540096</v>
      </c>
      <c r="R374">
        <v>281913</v>
      </c>
      <c r="S374">
        <v>4805361</v>
      </c>
      <c r="T374">
        <v>3850</v>
      </c>
      <c r="U374">
        <v>2</v>
      </c>
      <c r="V374" s="24">
        <f t="shared" si="15"/>
        <v>1.6203180345165422E-2</v>
      </c>
      <c r="W374">
        <v>430</v>
      </c>
      <c r="X374">
        <v>86</v>
      </c>
      <c r="Y374" t="s">
        <v>35</v>
      </c>
      <c r="Z374">
        <v>589</v>
      </c>
      <c r="AA374">
        <v>131</v>
      </c>
      <c r="AB374">
        <v>2</v>
      </c>
      <c r="AC374">
        <f t="shared" si="16"/>
        <v>2999.5120481927711</v>
      </c>
      <c r="AD374">
        <f>IF(SUBTOTAL(103,tablo1[[#This Row],[MachineID]]), tablo1[[#This Row],[ConditionMonitoringScore]], "")</f>
        <v>589</v>
      </c>
      <c r="AE374">
        <f>IF(SUBTOTAL(103,tablo1[[#This Row],[MachineID]]), tablo1[[#This Row],[TimeToFailure]], "")</f>
        <v>7365</v>
      </c>
      <c r="AH374">
        <f t="shared" si="17"/>
        <v>37.864077669902912</v>
      </c>
      <c r="AI374" t="str">
        <f>IF(OR(tablo1[[#This Row],[visibletimetofailure]]&lt;5000,tablo1[[#This Row],[visibleconditionscore]]&lt;300),"YES","NO")</f>
        <v>NO</v>
      </c>
    </row>
    <row r="375" spans="1:35" x14ac:dyDescent="0.25">
      <c r="A375" t="s">
        <v>426</v>
      </c>
      <c r="B375" t="s">
        <v>42</v>
      </c>
      <c r="C375" t="s">
        <v>39</v>
      </c>
      <c r="D375" s="1">
        <v>43157</v>
      </c>
      <c r="E375">
        <v>6</v>
      </c>
      <c r="F375">
        <v>20760</v>
      </c>
      <c r="G375" s="1">
        <v>45250</v>
      </c>
      <c r="H375" t="s">
        <v>48</v>
      </c>
      <c r="I375">
        <v>167</v>
      </c>
      <c r="J375">
        <v>97</v>
      </c>
      <c r="K375">
        <v>3</v>
      </c>
      <c r="L375">
        <v>13779</v>
      </c>
      <c r="M375">
        <v>74008</v>
      </c>
      <c r="N375">
        <v>189</v>
      </c>
      <c r="O375">
        <v>566</v>
      </c>
      <c r="P375">
        <v>565916</v>
      </c>
      <c r="Q375">
        <v>1097621</v>
      </c>
      <c r="R375">
        <v>399712</v>
      </c>
      <c r="S375">
        <v>2063248</v>
      </c>
      <c r="T375">
        <v>2207</v>
      </c>
      <c r="U375">
        <v>5</v>
      </c>
      <c r="V375" s="24">
        <f t="shared" si="15"/>
        <v>1.5600271309066245E-2</v>
      </c>
      <c r="W375">
        <v>414</v>
      </c>
      <c r="X375">
        <v>207</v>
      </c>
      <c r="Y375" t="s">
        <v>49</v>
      </c>
      <c r="Z375">
        <v>621</v>
      </c>
      <c r="AA375">
        <v>143</v>
      </c>
      <c r="AB375">
        <v>5</v>
      </c>
      <c r="AC375">
        <f t="shared" si="16"/>
        <v>999.85159010600705</v>
      </c>
      <c r="AD375">
        <f>IF(SUBTOTAL(103,tablo1[[#This Row],[MachineID]]), tablo1[[#This Row],[ConditionMonitoringScore]], "")</f>
        <v>621</v>
      </c>
      <c r="AE375">
        <f>IF(SUBTOTAL(103,tablo1[[#This Row],[MachineID]]), tablo1[[#This Row],[TimeToFailure]], "")</f>
        <v>13779</v>
      </c>
      <c r="AH375">
        <f t="shared" si="17"/>
        <v>41.747572815533978</v>
      </c>
      <c r="AI375" t="str">
        <f>IF(OR(tablo1[[#This Row],[visibletimetofailure]]&lt;5000,tablo1[[#This Row],[visibleconditionscore]]&lt;300),"YES","NO")</f>
        <v>NO</v>
      </c>
    </row>
    <row r="376" spans="1:35" x14ac:dyDescent="0.25">
      <c r="A376" t="s">
        <v>427</v>
      </c>
      <c r="B376" t="s">
        <v>42</v>
      </c>
      <c r="C376" t="s">
        <v>39</v>
      </c>
      <c r="D376" s="1">
        <v>44252</v>
      </c>
      <c r="E376">
        <v>3</v>
      </c>
      <c r="F376">
        <v>10419</v>
      </c>
      <c r="G376" s="1">
        <v>45217</v>
      </c>
      <c r="H376" t="s">
        <v>34</v>
      </c>
      <c r="I376">
        <v>74</v>
      </c>
      <c r="J376">
        <v>130</v>
      </c>
      <c r="K376">
        <v>1</v>
      </c>
      <c r="L376">
        <v>14377</v>
      </c>
      <c r="M376">
        <v>74912</v>
      </c>
      <c r="N376">
        <v>252</v>
      </c>
      <c r="O376">
        <v>252</v>
      </c>
      <c r="P376">
        <v>755877</v>
      </c>
      <c r="Q376">
        <v>2017019</v>
      </c>
      <c r="R376">
        <v>810565</v>
      </c>
      <c r="S376">
        <v>358346</v>
      </c>
      <c r="T376">
        <v>1007</v>
      </c>
      <c r="U376">
        <v>7</v>
      </c>
      <c r="V376" s="24">
        <f t="shared" si="15"/>
        <v>1.3979953274549702E-2</v>
      </c>
      <c r="W376">
        <v>371</v>
      </c>
      <c r="X376">
        <v>260</v>
      </c>
      <c r="Y376" t="s">
        <v>35</v>
      </c>
      <c r="Z376">
        <v>674</v>
      </c>
      <c r="AA376">
        <v>103</v>
      </c>
      <c r="AB376">
        <v>1</v>
      </c>
      <c r="AC376">
        <f t="shared" si="16"/>
        <v>2999.5119047619046</v>
      </c>
      <c r="AD376">
        <f>IF(SUBTOTAL(103,tablo1[[#This Row],[MachineID]]), tablo1[[#This Row],[ConditionMonitoringScore]], "")</f>
        <v>674</v>
      </c>
      <c r="AE376">
        <f>IF(SUBTOTAL(103,tablo1[[#This Row],[MachineID]]), tablo1[[#This Row],[TimeToFailure]], "")</f>
        <v>14377</v>
      </c>
      <c r="AH376">
        <f t="shared" si="17"/>
        <v>28.802588996763756</v>
      </c>
      <c r="AI376" t="str">
        <f>IF(OR(tablo1[[#This Row],[visibletimetofailure]]&lt;5000,tablo1[[#This Row],[visibleconditionscore]]&lt;300),"YES","NO")</f>
        <v>NO</v>
      </c>
    </row>
    <row r="377" spans="1:35" x14ac:dyDescent="0.25">
      <c r="A377" t="s">
        <v>428</v>
      </c>
      <c r="B377" t="s">
        <v>32</v>
      </c>
      <c r="C377" t="s">
        <v>45</v>
      </c>
      <c r="D377" s="1">
        <v>44617</v>
      </c>
      <c r="E377">
        <v>2</v>
      </c>
      <c r="F377">
        <v>6702</v>
      </c>
      <c r="G377" s="1">
        <v>45289</v>
      </c>
      <c r="H377" t="s">
        <v>34</v>
      </c>
      <c r="I377">
        <v>49</v>
      </c>
      <c r="J377">
        <v>58</v>
      </c>
      <c r="K377">
        <v>3</v>
      </c>
      <c r="L377">
        <v>8934</v>
      </c>
      <c r="M377">
        <v>54801</v>
      </c>
      <c r="N377">
        <v>109</v>
      </c>
      <c r="O377">
        <v>328</v>
      </c>
      <c r="P377">
        <v>985208</v>
      </c>
      <c r="Q377">
        <v>807068</v>
      </c>
      <c r="R377">
        <v>658028</v>
      </c>
      <c r="S377">
        <v>2450304</v>
      </c>
      <c r="T377">
        <v>492</v>
      </c>
      <c r="U377">
        <v>5</v>
      </c>
      <c r="V377" s="24">
        <f t="shared" si="15"/>
        <v>1.0287135428442234E-2</v>
      </c>
      <c r="W377">
        <v>273</v>
      </c>
      <c r="X377">
        <v>136</v>
      </c>
      <c r="Y377" t="s">
        <v>35</v>
      </c>
      <c r="Z377">
        <v>692</v>
      </c>
      <c r="AA377">
        <v>122</v>
      </c>
      <c r="AB377">
        <v>3</v>
      </c>
      <c r="AC377">
        <f t="shared" si="16"/>
        <v>3003.6829268292681</v>
      </c>
      <c r="AD377">
        <f>IF(SUBTOTAL(103,tablo1[[#This Row],[MachineID]]), tablo1[[#This Row],[ConditionMonitoringScore]], "")</f>
        <v>692</v>
      </c>
      <c r="AE377">
        <f>IF(SUBTOTAL(103,tablo1[[#This Row],[MachineID]]), tablo1[[#This Row],[TimeToFailure]], "")</f>
        <v>8934</v>
      </c>
      <c r="AH377">
        <f t="shared" si="17"/>
        <v>34.95145631067961</v>
      </c>
      <c r="AI377" t="str">
        <f>IF(OR(tablo1[[#This Row],[visibletimetofailure]]&lt;5000,tablo1[[#This Row],[visibleconditionscore]]&lt;300),"YES","NO")</f>
        <v>NO</v>
      </c>
    </row>
    <row r="378" spans="1:35" x14ac:dyDescent="0.25">
      <c r="A378" t="s">
        <v>429</v>
      </c>
      <c r="B378" t="s">
        <v>54</v>
      </c>
      <c r="C378" t="s">
        <v>39</v>
      </c>
      <c r="D378" s="1">
        <v>39142</v>
      </c>
      <c r="E378">
        <v>17</v>
      </c>
      <c r="F378">
        <v>64753</v>
      </c>
      <c r="G378" s="1">
        <v>45281</v>
      </c>
      <c r="H378" t="s">
        <v>52</v>
      </c>
      <c r="I378">
        <v>18</v>
      </c>
      <c r="J378">
        <v>66</v>
      </c>
      <c r="K378">
        <v>130</v>
      </c>
      <c r="L378">
        <v>143</v>
      </c>
      <c r="M378">
        <v>5000</v>
      </c>
      <c r="N378">
        <v>297</v>
      </c>
      <c r="O378">
        <v>38633</v>
      </c>
      <c r="P378">
        <v>19316540</v>
      </c>
      <c r="Q378">
        <v>784558</v>
      </c>
      <c r="R378">
        <v>201209</v>
      </c>
      <c r="S378">
        <v>194151167</v>
      </c>
      <c r="T378">
        <v>69539</v>
      </c>
      <c r="U378">
        <v>2</v>
      </c>
      <c r="V378" s="24">
        <f t="shared" si="15"/>
        <v>2.7922224734343207E-2</v>
      </c>
      <c r="W378">
        <v>741</v>
      </c>
      <c r="X378">
        <v>148</v>
      </c>
      <c r="Y378" t="s">
        <v>62</v>
      </c>
      <c r="Z378">
        <v>300</v>
      </c>
      <c r="AA378">
        <v>233</v>
      </c>
      <c r="AB378">
        <v>3</v>
      </c>
      <c r="AC378">
        <f t="shared" si="16"/>
        <v>500.00103538425697</v>
      </c>
      <c r="AD378">
        <f>IF(SUBTOTAL(103,tablo1[[#This Row],[MachineID]]), tablo1[[#This Row],[ConditionMonitoringScore]], "")</f>
        <v>300</v>
      </c>
      <c r="AE378">
        <f>IF(SUBTOTAL(103,tablo1[[#This Row],[MachineID]]), tablo1[[#This Row],[TimeToFailure]], "")</f>
        <v>143</v>
      </c>
      <c r="AH378">
        <f t="shared" si="17"/>
        <v>70.873786407766985</v>
      </c>
      <c r="AI378" t="str">
        <f>IF(OR(tablo1[[#This Row],[visibletimetofailure]]&lt;5000,tablo1[[#This Row],[visibleconditionscore]]&lt;300),"YES","NO")</f>
        <v>YES</v>
      </c>
    </row>
    <row r="379" spans="1:35" x14ac:dyDescent="0.25">
      <c r="A379" t="s">
        <v>430</v>
      </c>
      <c r="B379" t="s">
        <v>54</v>
      </c>
      <c r="C379" t="s">
        <v>39</v>
      </c>
      <c r="D379" s="1">
        <v>42427</v>
      </c>
      <c r="E379">
        <v>8</v>
      </c>
      <c r="F379">
        <v>26240</v>
      </c>
      <c r="G379" s="1">
        <v>45268</v>
      </c>
      <c r="H379" t="s">
        <v>52</v>
      </c>
      <c r="I379">
        <v>55</v>
      </c>
      <c r="J379">
        <v>79</v>
      </c>
      <c r="K379">
        <v>4</v>
      </c>
      <c r="L379">
        <v>13034</v>
      </c>
      <c r="M379">
        <v>68641</v>
      </c>
      <c r="N379">
        <v>160</v>
      </c>
      <c r="O379">
        <v>641</v>
      </c>
      <c r="P379">
        <v>1922243</v>
      </c>
      <c r="Q379">
        <v>559507</v>
      </c>
      <c r="R379">
        <v>129103</v>
      </c>
      <c r="S379">
        <v>2610853</v>
      </c>
      <c r="T379">
        <v>2947</v>
      </c>
      <c r="U379">
        <v>2</v>
      </c>
      <c r="V379" s="24">
        <f t="shared" si="15"/>
        <v>1.4432135051624086E-2</v>
      </c>
      <c r="W379">
        <v>383</v>
      </c>
      <c r="X379">
        <v>77</v>
      </c>
      <c r="Y379" t="s">
        <v>35</v>
      </c>
      <c r="Z379">
        <v>694</v>
      </c>
      <c r="AA379">
        <v>116</v>
      </c>
      <c r="AB379">
        <v>2</v>
      </c>
      <c r="AC379">
        <f t="shared" si="16"/>
        <v>2998.8190327613106</v>
      </c>
      <c r="AD379">
        <f>IF(SUBTOTAL(103,tablo1[[#This Row],[MachineID]]), tablo1[[#This Row],[ConditionMonitoringScore]], "")</f>
        <v>694</v>
      </c>
      <c r="AE379">
        <f>IF(SUBTOTAL(103,tablo1[[#This Row],[MachineID]]), tablo1[[#This Row],[TimeToFailure]], "")</f>
        <v>13034</v>
      </c>
      <c r="AH379">
        <f t="shared" si="17"/>
        <v>33.009708737864081</v>
      </c>
      <c r="AI379" t="str">
        <f>IF(OR(tablo1[[#This Row],[visibletimetofailure]]&lt;5000,tablo1[[#This Row],[visibleconditionscore]]&lt;300),"YES","NO")</f>
        <v>NO</v>
      </c>
    </row>
    <row r="380" spans="1:35" x14ac:dyDescent="0.25">
      <c r="A380" t="s">
        <v>431</v>
      </c>
      <c r="B380" t="s">
        <v>54</v>
      </c>
      <c r="C380" t="s">
        <v>33</v>
      </c>
      <c r="D380" s="1">
        <v>39872</v>
      </c>
      <c r="E380">
        <v>15</v>
      </c>
      <c r="F380">
        <v>52905</v>
      </c>
      <c r="G380" s="1">
        <v>45251</v>
      </c>
      <c r="H380" t="s">
        <v>48</v>
      </c>
      <c r="I380">
        <v>40</v>
      </c>
      <c r="J380">
        <v>96</v>
      </c>
      <c r="K380">
        <v>14</v>
      </c>
      <c r="L380">
        <v>3122</v>
      </c>
      <c r="M380">
        <v>39996</v>
      </c>
      <c r="N380">
        <v>286</v>
      </c>
      <c r="O380">
        <v>4000</v>
      </c>
      <c r="P380">
        <v>20001979</v>
      </c>
      <c r="Q380">
        <v>425156</v>
      </c>
      <c r="R380">
        <v>70426</v>
      </c>
      <c r="S380">
        <v>20497561</v>
      </c>
      <c r="T380">
        <v>15601</v>
      </c>
      <c r="U380">
        <v>1</v>
      </c>
      <c r="V380" s="24">
        <f t="shared" si="15"/>
        <v>2.7432361142512622E-2</v>
      </c>
      <c r="W380">
        <v>728</v>
      </c>
      <c r="X380">
        <v>73</v>
      </c>
      <c r="Y380" t="s">
        <v>62</v>
      </c>
      <c r="Z380">
        <v>321</v>
      </c>
      <c r="AA380">
        <v>220</v>
      </c>
      <c r="AB380">
        <v>3</v>
      </c>
      <c r="AC380">
        <f t="shared" si="16"/>
        <v>5000.4947499999998</v>
      </c>
      <c r="AD380">
        <f>IF(SUBTOTAL(103,tablo1[[#This Row],[MachineID]]), tablo1[[#This Row],[ConditionMonitoringScore]], "")</f>
        <v>321</v>
      </c>
      <c r="AE380">
        <f>IF(SUBTOTAL(103,tablo1[[#This Row],[MachineID]]), tablo1[[#This Row],[TimeToFailure]], "")</f>
        <v>3122</v>
      </c>
      <c r="AH380">
        <f t="shared" si="17"/>
        <v>66.666666666666657</v>
      </c>
      <c r="AI380" t="str">
        <f>IF(OR(tablo1[[#This Row],[visibletimetofailure]]&lt;5000,tablo1[[#This Row],[visibleconditionscore]]&lt;300),"YES","NO")</f>
        <v>YES</v>
      </c>
    </row>
    <row r="381" spans="1:35" x14ac:dyDescent="0.25">
      <c r="A381" t="s">
        <v>432</v>
      </c>
      <c r="B381" t="s">
        <v>42</v>
      </c>
      <c r="C381" t="s">
        <v>39</v>
      </c>
      <c r="D381" s="1">
        <v>40602</v>
      </c>
      <c r="E381">
        <v>13</v>
      </c>
      <c r="F381">
        <v>46150</v>
      </c>
      <c r="G381" s="1">
        <v>45309</v>
      </c>
      <c r="H381" t="s">
        <v>34</v>
      </c>
      <c r="I381">
        <v>45</v>
      </c>
      <c r="J381">
        <v>38</v>
      </c>
      <c r="K381">
        <v>24</v>
      </c>
      <c r="L381">
        <v>657</v>
      </c>
      <c r="M381">
        <v>19763</v>
      </c>
      <c r="N381">
        <v>284</v>
      </c>
      <c r="O381">
        <v>6816</v>
      </c>
      <c r="P381">
        <v>20446533</v>
      </c>
      <c r="Q381">
        <v>4238018</v>
      </c>
      <c r="R381">
        <v>692316</v>
      </c>
      <c r="S381">
        <v>25376867</v>
      </c>
      <c r="T381">
        <v>25898</v>
      </c>
      <c r="U381">
        <v>10</v>
      </c>
      <c r="V381" s="24">
        <f t="shared" si="15"/>
        <v>1.9443816414198508E-2</v>
      </c>
      <c r="W381">
        <v>516</v>
      </c>
      <c r="X381">
        <v>516</v>
      </c>
      <c r="Y381" t="s">
        <v>35</v>
      </c>
      <c r="Z381">
        <v>529</v>
      </c>
      <c r="AA381">
        <v>161</v>
      </c>
      <c r="AB381">
        <v>2</v>
      </c>
      <c r="AC381">
        <f t="shared" si="16"/>
        <v>2999.7847711267605</v>
      </c>
      <c r="AD381">
        <f>IF(SUBTOTAL(103,tablo1[[#This Row],[MachineID]]), tablo1[[#This Row],[ConditionMonitoringScore]], "")</f>
        <v>529</v>
      </c>
      <c r="AE381">
        <f>IF(SUBTOTAL(103,tablo1[[#This Row],[MachineID]]), tablo1[[#This Row],[TimeToFailure]], "")</f>
        <v>657</v>
      </c>
      <c r="AH381">
        <f t="shared" si="17"/>
        <v>47.572815533980581</v>
      </c>
      <c r="AI381" t="str">
        <f>IF(OR(tablo1[[#This Row],[visibletimetofailure]]&lt;5000,tablo1[[#This Row],[visibleconditionscore]]&lt;300),"YES","NO")</f>
        <v>YES</v>
      </c>
    </row>
    <row r="382" spans="1:35" x14ac:dyDescent="0.25">
      <c r="A382" t="s">
        <v>433</v>
      </c>
      <c r="B382" t="s">
        <v>42</v>
      </c>
      <c r="C382" t="s">
        <v>58</v>
      </c>
      <c r="D382" s="1">
        <v>40237</v>
      </c>
      <c r="E382">
        <v>14</v>
      </c>
      <c r="F382">
        <v>44086</v>
      </c>
      <c r="G382" s="1">
        <v>45248</v>
      </c>
      <c r="H382" t="s">
        <v>34</v>
      </c>
      <c r="I382">
        <v>70</v>
      </c>
      <c r="J382">
        <v>99</v>
      </c>
      <c r="K382">
        <v>10</v>
      </c>
      <c r="L382">
        <v>700</v>
      </c>
      <c r="M382">
        <v>46380</v>
      </c>
      <c r="N382">
        <v>227</v>
      </c>
      <c r="O382">
        <v>2270</v>
      </c>
      <c r="P382">
        <v>6811497</v>
      </c>
      <c r="Q382">
        <v>2493969</v>
      </c>
      <c r="R382">
        <v>598109</v>
      </c>
      <c r="S382">
        <v>9903575</v>
      </c>
      <c r="T382">
        <v>2497</v>
      </c>
      <c r="U382">
        <v>9</v>
      </c>
      <c r="V382" s="24">
        <f t="shared" si="15"/>
        <v>2.6829452106413444E-2</v>
      </c>
      <c r="W382">
        <v>712</v>
      </c>
      <c r="X382">
        <v>641</v>
      </c>
      <c r="Y382" t="s">
        <v>35</v>
      </c>
      <c r="Z382">
        <v>328</v>
      </c>
      <c r="AA382">
        <v>226</v>
      </c>
      <c r="AB382">
        <v>2</v>
      </c>
      <c r="AC382">
        <f t="shared" si="16"/>
        <v>3000.6594713656386</v>
      </c>
      <c r="AD382">
        <f>IF(SUBTOTAL(103,tablo1[[#This Row],[MachineID]]), tablo1[[#This Row],[ConditionMonitoringScore]], "")</f>
        <v>328</v>
      </c>
      <c r="AE382">
        <f>IF(SUBTOTAL(103,tablo1[[#This Row],[MachineID]]), tablo1[[#This Row],[TimeToFailure]], "")</f>
        <v>700</v>
      </c>
      <c r="AH382">
        <f t="shared" si="17"/>
        <v>68.608414239482201</v>
      </c>
      <c r="AI382" t="str">
        <f>IF(OR(tablo1[[#This Row],[visibletimetofailure]]&lt;5000,tablo1[[#This Row],[visibleconditionscore]]&lt;300),"YES","NO")</f>
        <v>YES</v>
      </c>
    </row>
    <row r="383" spans="1:35" x14ac:dyDescent="0.25">
      <c r="A383" t="s">
        <v>434</v>
      </c>
      <c r="B383" t="s">
        <v>47</v>
      </c>
      <c r="C383" t="s">
        <v>33</v>
      </c>
      <c r="D383" s="1">
        <v>44617</v>
      </c>
      <c r="E383">
        <v>2</v>
      </c>
      <c r="F383">
        <v>8148</v>
      </c>
      <c r="G383" s="1">
        <v>45344</v>
      </c>
      <c r="H383" t="s">
        <v>52</v>
      </c>
      <c r="I383">
        <v>17</v>
      </c>
      <c r="J383">
        <v>3</v>
      </c>
      <c r="K383">
        <v>3</v>
      </c>
      <c r="L383">
        <v>9895</v>
      </c>
      <c r="M383">
        <v>70101</v>
      </c>
      <c r="N383">
        <v>109</v>
      </c>
      <c r="O383">
        <v>327</v>
      </c>
      <c r="P383">
        <v>1633894</v>
      </c>
      <c r="Q383">
        <v>214131</v>
      </c>
      <c r="R383">
        <v>67478</v>
      </c>
      <c r="S383">
        <v>1915504</v>
      </c>
      <c r="T383">
        <v>457</v>
      </c>
      <c r="U383">
        <v>1</v>
      </c>
      <c r="V383" s="24">
        <f t="shared" si="15"/>
        <v>2.6000452181777073E-3</v>
      </c>
      <c r="W383">
        <v>69</v>
      </c>
      <c r="X383">
        <v>7</v>
      </c>
      <c r="Y383" t="s">
        <v>62</v>
      </c>
      <c r="Z383">
        <v>940</v>
      </c>
      <c r="AA383">
        <v>26</v>
      </c>
      <c r="AB383">
        <v>3</v>
      </c>
      <c r="AC383">
        <f t="shared" si="16"/>
        <v>4996.6177370030582</v>
      </c>
      <c r="AD383">
        <f>IF(SUBTOTAL(103,tablo1[[#This Row],[MachineID]]), tablo1[[#This Row],[ConditionMonitoringScore]], "")</f>
        <v>940</v>
      </c>
      <c r="AE383">
        <f>IF(SUBTOTAL(103,tablo1[[#This Row],[MachineID]]), tablo1[[#This Row],[TimeToFailure]], "")</f>
        <v>9895</v>
      </c>
      <c r="AH383">
        <f t="shared" si="17"/>
        <v>3.8834951456310676</v>
      </c>
      <c r="AI383" t="str">
        <f>IF(OR(tablo1[[#This Row],[visibletimetofailure]]&lt;5000,tablo1[[#This Row],[visibleconditionscore]]&lt;300),"YES","NO")</f>
        <v>NO</v>
      </c>
    </row>
    <row r="384" spans="1:35" x14ac:dyDescent="0.25">
      <c r="A384" t="s">
        <v>435</v>
      </c>
      <c r="B384" t="s">
        <v>54</v>
      </c>
      <c r="C384" t="s">
        <v>45</v>
      </c>
      <c r="D384" s="1">
        <v>43887</v>
      </c>
      <c r="E384">
        <v>4</v>
      </c>
      <c r="F384">
        <v>15856</v>
      </c>
      <c r="G384" s="1">
        <v>45284</v>
      </c>
      <c r="H384" t="s">
        <v>48</v>
      </c>
      <c r="I384">
        <v>42</v>
      </c>
      <c r="J384">
        <v>63</v>
      </c>
      <c r="K384">
        <v>3</v>
      </c>
      <c r="L384">
        <v>7019</v>
      </c>
      <c r="M384">
        <v>66642</v>
      </c>
      <c r="N384">
        <v>259</v>
      </c>
      <c r="O384">
        <v>777</v>
      </c>
      <c r="P384">
        <v>3886779</v>
      </c>
      <c r="Q384">
        <v>3320047</v>
      </c>
      <c r="R384">
        <v>911127</v>
      </c>
      <c r="S384">
        <v>8117953</v>
      </c>
      <c r="T384">
        <v>1943</v>
      </c>
      <c r="U384">
        <v>10</v>
      </c>
      <c r="V384" s="24">
        <f t="shared" si="15"/>
        <v>1.1530635315396789E-2</v>
      </c>
      <c r="W384">
        <v>306</v>
      </c>
      <c r="X384">
        <v>306</v>
      </c>
      <c r="Y384" t="s">
        <v>62</v>
      </c>
      <c r="Z384">
        <v>695</v>
      </c>
      <c r="AA384">
        <v>102</v>
      </c>
      <c r="AB384">
        <v>5</v>
      </c>
      <c r="AC384">
        <f t="shared" si="16"/>
        <v>5002.2895752895756</v>
      </c>
      <c r="AD384">
        <f>IF(SUBTOTAL(103,tablo1[[#This Row],[MachineID]]), tablo1[[#This Row],[ConditionMonitoringScore]], "")</f>
        <v>695</v>
      </c>
      <c r="AE384">
        <f>IF(SUBTOTAL(103,tablo1[[#This Row],[MachineID]]), tablo1[[#This Row],[TimeToFailure]], "")</f>
        <v>7019</v>
      </c>
      <c r="AH384">
        <f t="shared" si="17"/>
        <v>28.478964401294498</v>
      </c>
      <c r="AI384" t="str">
        <f>IF(OR(tablo1[[#This Row],[visibletimetofailure]]&lt;5000,tablo1[[#This Row],[visibleconditionscore]]&lt;300),"YES","NO")</f>
        <v>NO</v>
      </c>
    </row>
    <row r="385" spans="1:35" x14ac:dyDescent="0.25">
      <c r="A385" t="s">
        <v>436</v>
      </c>
      <c r="B385" t="s">
        <v>42</v>
      </c>
      <c r="C385" t="s">
        <v>33</v>
      </c>
      <c r="D385" s="1">
        <v>38412</v>
      </c>
      <c r="E385">
        <v>19</v>
      </c>
      <c r="F385">
        <v>71611</v>
      </c>
      <c r="G385" s="1">
        <v>45181</v>
      </c>
      <c r="H385" t="s">
        <v>52</v>
      </c>
      <c r="I385">
        <v>155</v>
      </c>
      <c r="J385">
        <v>166</v>
      </c>
      <c r="K385">
        <v>144</v>
      </c>
      <c r="L385">
        <v>128</v>
      </c>
      <c r="M385">
        <v>5000</v>
      </c>
      <c r="N385">
        <v>150</v>
      </c>
      <c r="O385">
        <v>21618</v>
      </c>
      <c r="P385">
        <v>2161823</v>
      </c>
      <c r="Q385">
        <v>2206526</v>
      </c>
      <c r="R385">
        <v>1259122</v>
      </c>
      <c r="S385">
        <v>25083877</v>
      </c>
      <c r="T385">
        <v>101605</v>
      </c>
      <c r="U385">
        <v>9</v>
      </c>
      <c r="V385" s="24">
        <f t="shared" si="15"/>
        <v>3.7304996608636669E-2</v>
      </c>
      <c r="W385">
        <v>990</v>
      </c>
      <c r="X385">
        <v>891</v>
      </c>
      <c r="Y385" t="s">
        <v>49</v>
      </c>
      <c r="Z385">
        <v>59</v>
      </c>
      <c r="AA385">
        <v>290</v>
      </c>
      <c r="AB385">
        <v>1</v>
      </c>
      <c r="AC385">
        <f t="shared" si="16"/>
        <v>100.00106392820797</v>
      </c>
      <c r="AD385">
        <f>IF(SUBTOTAL(103,tablo1[[#This Row],[MachineID]]), tablo1[[#This Row],[ConditionMonitoringScore]], "")</f>
        <v>59</v>
      </c>
      <c r="AE385">
        <f>IF(SUBTOTAL(103,tablo1[[#This Row],[MachineID]]), tablo1[[#This Row],[TimeToFailure]], "")</f>
        <v>128</v>
      </c>
      <c r="AH385">
        <f t="shared" si="17"/>
        <v>89.320388349514573</v>
      </c>
      <c r="AI385" t="str">
        <f>IF(OR(tablo1[[#This Row],[visibletimetofailure]]&lt;5000,tablo1[[#This Row],[visibleconditionscore]]&lt;300),"YES","NO")</f>
        <v>YES</v>
      </c>
    </row>
    <row r="386" spans="1:35" x14ac:dyDescent="0.25">
      <c r="A386" t="s">
        <v>437</v>
      </c>
      <c r="B386" t="s">
        <v>38</v>
      </c>
      <c r="C386" t="s">
        <v>33</v>
      </c>
      <c r="D386" s="1">
        <v>44982</v>
      </c>
      <c r="E386">
        <v>1</v>
      </c>
      <c r="F386">
        <v>4428</v>
      </c>
      <c r="G386" s="1">
        <v>45277</v>
      </c>
      <c r="H386" t="s">
        <v>52</v>
      </c>
      <c r="I386">
        <v>41</v>
      </c>
      <c r="J386">
        <v>70</v>
      </c>
      <c r="K386">
        <v>0</v>
      </c>
      <c r="L386">
        <v>10696</v>
      </c>
      <c r="M386">
        <v>80102</v>
      </c>
      <c r="N386">
        <v>177</v>
      </c>
      <c r="O386">
        <v>0</v>
      </c>
      <c r="P386">
        <v>0</v>
      </c>
      <c r="Q386">
        <v>3203373</v>
      </c>
      <c r="R386">
        <v>717103</v>
      </c>
      <c r="S386">
        <v>3920477</v>
      </c>
      <c r="T386">
        <v>0</v>
      </c>
      <c r="U386">
        <v>10</v>
      </c>
      <c r="V386" s="24">
        <f t="shared" ref="V386:V449" si="18">W386/$K$1002</f>
        <v>7.1595448036777453E-3</v>
      </c>
      <c r="W386">
        <v>190</v>
      </c>
      <c r="X386">
        <v>190</v>
      </c>
      <c r="Y386" t="s">
        <v>62</v>
      </c>
      <c r="Z386">
        <v>825</v>
      </c>
      <c r="AA386">
        <v>63</v>
      </c>
      <c r="AB386">
        <v>4</v>
      </c>
      <c r="AC386">
        <f t="shared" ref="AC386:AC449" si="19">IF(O386=0,0,P386/O386)</f>
        <v>0</v>
      </c>
      <c r="AD386">
        <f>IF(SUBTOTAL(103,tablo1[[#This Row],[MachineID]]), tablo1[[#This Row],[ConditionMonitoringScore]], "")</f>
        <v>825</v>
      </c>
      <c r="AE386">
        <f>IF(SUBTOTAL(103,tablo1[[#This Row],[MachineID]]), tablo1[[#This Row],[TimeToFailure]], "")</f>
        <v>10696</v>
      </c>
      <c r="AH386">
        <f t="shared" ref="AH386:AH449" si="20">(AA386-MIN($AA$2:$AA$1001))/(MAX($AA$2:$AA$1001)-MIN($AA$2:$AA$1001))*100</f>
        <v>15.857605177993527</v>
      </c>
      <c r="AI386" t="str">
        <f>IF(OR(tablo1[[#This Row],[visibletimetofailure]]&lt;5000,tablo1[[#This Row],[visibleconditionscore]]&lt;300),"YES","NO")</f>
        <v>NO</v>
      </c>
    </row>
    <row r="387" spans="1:35" x14ac:dyDescent="0.25">
      <c r="A387" t="s">
        <v>438</v>
      </c>
      <c r="B387" t="s">
        <v>38</v>
      </c>
      <c r="C387" t="s">
        <v>33</v>
      </c>
      <c r="D387" s="1">
        <v>41332</v>
      </c>
      <c r="E387">
        <v>11</v>
      </c>
      <c r="F387">
        <v>45012</v>
      </c>
      <c r="G387" s="1">
        <v>45188</v>
      </c>
      <c r="H387" t="s">
        <v>48</v>
      </c>
      <c r="I387">
        <v>155</v>
      </c>
      <c r="J387">
        <v>159</v>
      </c>
      <c r="K387">
        <v>10</v>
      </c>
      <c r="L387">
        <v>130</v>
      </c>
      <c r="M387">
        <v>47109</v>
      </c>
      <c r="N387">
        <v>186</v>
      </c>
      <c r="O387">
        <v>1856</v>
      </c>
      <c r="P387">
        <v>1855786</v>
      </c>
      <c r="Q387">
        <v>1694213</v>
      </c>
      <c r="R387">
        <v>494561</v>
      </c>
      <c r="S387">
        <v>4044561</v>
      </c>
      <c r="T387">
        <v>8536</v>
      </c>
      <c r="U387">
        <v>9</v>
      </c>
      <c r="V387" s="24">
        <f t="shared" si="18"/>
        <v>2.5096088627628306E-2</v>
      </c>
      <c r="W387">
        <v>666</v>
      </c>
      <c r="X387">
        <v>599</v>
      </c>
      <c r="Y387" t="s">
        <v>49</v>
      </c>
      <c r="Z387">
        <v>430</v>
      </c>
      <c r="AA387">
        <v>194</v>
      </c>
      <c r="AB387">
        <v>2</v>
      </c>
      <c r="AC387">
        <f t="shared" si="19"/>
        <v>999.88469827586209</v>
      </c>
      <c r="AD387">
        <f>IF(SUBTOTAL(103,tablo1[[#This Row],[MachineID]]), tablo1[[#This Row],[ConditionMonitoringScore]], "")</f>
        <v>430</v>
      </c>
      <c r="AE387">
        <f>IF(SUBTOTAL(103,tablo1[[#This Row],[MachineID]]), tablo1[[#This Row],[TimeToFailure]], "")</f>
        <v>130</v>
      </c>
      <c r="AH387">
        <f t="shared" si="20"/>
        <v>58.252427184466015</v>
      </c>
      <c r="AI387" t="str">
        <f>IF(OR(tablo1[[#This Row],[visibletimetofailure]]&lt;5000,tablo1[[#This Row],[visibleconditionscore]]&lt;300),"YES","NO")</f>
        <v>YES</v>
      </c>
    </row>
    <row r="388" spans="1:35" x14ac:dyDescent="0.25">
      <c r="A388" t="s">
        <v>439</v>
      </c>
      <c r="B388" t="s">
        <v>38</v>
      </c>
      <c r="C388" t="s">
        <v>58</v>
      </c>
      <c r="D388" s="1">
        <v>43522</v>
      </c>
      <c r="E388">
        <v>5</v>
      </c>
      <c r="F388">
        <v>18455</v>
      </c>
      <c r="G388" s="1">
        <v>45327</v>
      </c>
      <c r="H388" t="s">
        <v>52</v>
      </c>
      <c r="I388">
        <v>73</v>
      </c>
      <c r="J388">
        <v>20</v>
      </c>
      <c r="K388">
        <v>4</v>
      </c>
      <c r="L388">
        <v>6523</v>
      </c>
      <c r="M388">
        <v>48670</v>
      </c>
      <c r="N388">
        <v>213</v>
      </c>
      <c r="O388">
        <v>853</v>
      </c>
      <c r="P388">
        <v>2559993</v>
      </c>
      <c r="Q388">
        <v>2109763</v>
      </c>
      <c r="R388">
        <v>403432</v>
      </c>
      <c r="S388">
        <v>5073188</v>
      </c>
      <c r="T388">
        <v>1877</v>
      </c>
      <c r="U388">
        <v>6</v>
      </c>
      <c r="V388" s="24">
        <f t="shared" si="18"/>
        <v>7.2725902479463412E-3</v>
      </c>
      <c r="W388">
        <v>193</v>
      </c>
      <c r="X388">
        <v>116</v>
      </c>
      <c r="Y388" t="s">
        <v>35</v>
      </c>
      <c r="Z388">
        <v>837</v>
      </c>
      <c r="AA388">
        <v>58</v>
      </c>
      <c r="AB388">
        <v>1</v>
      </c>
      <c r="AC388">
        <f t="shared" si="19"/>
        <v>3001.1641266119577</v>
      </c>
      <c r="AD388">
        <f>IF(SUBTOTAL(103,tablo1[[#This Row],[MachineID]]), tablo1[[#This Row],[ConditionMonitoringScore]], "")</f>
        <v>837</v>
      </c>
      <c r="AE388">
        <f>IF(SUBTOTAL(103,tablo1[[#This Row],[MachineID]]), tablo1[[#This Row],[TimeToFailure]], "")</f>
        <v>6523</v>
      </c>
      <c r="AH388">
        <f t="shared" si="20"/>
        <v>14.239482200647249</v>
      </c>
      <c r="AI388" t="str">
        <f>IF(OR(tablo1[[#This Row],[visibletimetofailure]]&lt;5000,tablo1[[#This Row],[visibleconditionscore]]&lt;300),"YES","NO")</f>
        <v>NO</v>
      </c>
    </row>
    <row r="389" spans="1:35" x14ac:dyDescent="0.25">
      <c r="A389" t="s">
        <v>440</v>
      </c>
      <c r="B389" t="s">
        <v>54</v>
      </c>
      <c r="C389" t="s">
        <v>39</v>
      </c>
      <c r="D389" s="1">
        <v>39507</v>
      </c>
      <c r="E389">
        <v>16</v>
      </c>
      <c r="F389">
        <v>62720</v>
      </c>
      <c r="G389" s="1">
        <v>45271</v>
      </c>
      <c r="H389" t="s">
        <v>34</v>
      </c>
      <c r="I389">
        <v>124</v>
      </c>
      <c r="J389">
        <v>76</v>
      </c>
      <c r="K389">
        <v>41</v>
      </c>
      <c r="L389">
        <v>1328</v>
      </c>
      <c r="M389">
        <v>15523</v>
      </c>
      <c r="N389">
        <v>107</v>
      </c>
      <c r="O389">
        <v>4383</v>
      </c>
      <c r="P389">
        <v>4382711</v>
      </c>
      <c r="Q389">
        <v>1240684</v>
      </c>
      <c r="R389">
        <v>423921</v>
      </c>
      <c r="S389">
        <v>6047315</v>
      </c>
      <c r="T389">
        <v>21475</v>
      </c>
      <c r="U389">
        <v>6</v>
      </c>
      <c r="V389" s="24">
        <f t="shared" si="18"/>
        <v>2.5058406812872108E-2</v>
      </c>
      <c r="W389">
        <v>665</v>
      </c>
      <c r="X389">
        <v>399</v>
      </c>
      <c r="Y389" t="s">
        <v>49</v>
      </c>
      <c r="Z389">
        <v>419</v>
      </c>
      <c r="AA389">
        <v>195</v>
      </c>
      <c r="AB389">
        <v>3</v>
      </c>
      <c r="AC389">
        <f t="shared" si="19"/>
        <v>999.93406342687661</v>
      </c>
      <c r="AD389">
        <f>IF(SUBTOTAL(103,tablo1[[#This Row],[MachineID]]), tablo1[[#This Row],[ConditionMonitoringScore]], "")</f>
        <v>419</v>
      </c>
      <c r="AE389">
        <f>IF(SUBTOTAL(103,tablo1[[#This Row],[MachineID]]), tablo1[[#This Row],[TimeToFailure]], "")</f>
        <v>1328</v>
      </c>
      <c r="AH389">
        <f t="shared" si="20"/>
        <v>58.576051779935277</v>
      </c>
      <c r="AI389" t="str">
        <f>IF(OR(tablo1[[#This Row],[visibletimetofailure]]&lt;5000,tablo1[[#This Row],[visibleconditionscore]]&lt;300),"YES","NO")</f>
        <v>YES</v>
      </c>
    </row>
    <row r="390" spans="1:35" x14ac:dyDescent="0.25">
      <c r="A390" t="s">
        <v>441</v>
      </c>
      <c r="B390" t="s">
        <v>47</v>
      </c>
      <c r="C390" t="s">
        <v>39</v>
      </c>
      <c r="D390" s="1">
        <v>38777</v>
      </c>
      <c r="E390">
        <v>18</v>
      </c>
      <c r="F390">
        <v>57798</v>
      </c>
      <c r="G390" s="1">
        <v>45270</v>
      </c>
      <c r="H390" t="s">
        <v>48</v>
      </c>
      <c r="I390">
        <v>56</v>
      </c>
      <c r="J390">
        <v>77</v>
      </c>
      <c r="K390">
        <v>17</v>
      </c>
      <c r="L390">
        <v>3343</v>
      </c>
      <c r="M390">
        <v>38150</v>
      </c>
      <c r="N390">
        <v>138</v>
      </c>
      <c r="O390">
        <v>2352</v>
      </c>
      <c r="P390">
        <v>7056287</v>
      </c>
      <c r="Q390">
        <v>375247</v>
      </c>
      <c r="R390">
        <v>257783</v>
      </c>
      <c r="S390">
        <v>7689317</v>
      </c>
      <c r="T390">
        <v>10584</v>
      </c>
      <c r="U390">
        <v>2</v>
      </c>
      <c r="V390" s="24">
        <f t="shared" si="18"/>
        <v>2.8638179214710981E-2</v>
      </c>
      <c r="W390">
        <v>760</v>
      </c>
      <c r="X390">
        <v>152</v>
      </c>
      <c r="Y390" t="s">
        <v>35</v>
      </c>
      <c r="Z390">
        <v>312</v>
      </c>
      <c r="AA390">
        <v>227</v>
      </c>
      <c r="AB390">
        <v>2</v>
      </c>
      <c r="AC390">
        <f t="shared" si="19"/>
        <v>3000.1220238095239</v>
      </c>
      <c r="AD390">
        <f>IF(SUBTOTAL(103,tablo1[[#This Row],[MachineID]]), tablo1[[#This Row],[ConditionMonitoringScore]], "")</f>
        <v>312</v>
      </c>
      <c r="AE390">
        <f>IF(SUBTOTAL(103,tablo1[[#This Row],[MachineID]]), tablo1[[#This Row],[TimeToFailure]], "")</f>
        <v>3343</v>
      </c>
      <c r="AH390">
        <f t="shared" si="20"/>
        <v>68.932038834951456</v>
      </c>
      <c r="AI390" t="str">
        <f>IF(OR(tablo1[[#This Row],[visibletimetofailure]]&lt;5000,tablo1[[#This Row],[visibleconditionscore]]&lt;300),"YES","NO")</f>
        <v>YES</v>
      </c>
    </row>
    <row r="391" spans="1:35" x14ac:dyDescent="0.25">
      <c r="A391" t="s">
        <v>442</v>
      </c>
      <c r="B391" t="s">
        <v>47</v>
      </c>
      <c r="C391" t="s">
        <v>45</v>
      </c>
      <c r="D391" s="1">
        <v>43522</v>
      </c>
      <c r="E391">
        <v>5</v>
      </c>
      <c r="F391">
        <v>16065</v>
      </c>
      <c r="G391" s="1">
        <v>45323</v>
      </c>
      <c r="H391" t="s">
        <v>34</v>
      </c>
      <c r="I391">
        <v>54</v>
      </c>
      <c r="J391">
        <v>24</v>
      </c>
      <c r="K391">
        <v>4</v>
      </c>
      <c r="L391">
        <v>12139</v>
      </c>
      <c r="M391">
        <v>75286</v>
      </c>
      <c r="N391">
        <v>176</v>
      </c>
      <c r="O391">
        <v>702</v>
      </c>
      <c r="P391">
        <v>2107039</v>
      </c>
      <c r="Q391">
        <v>2089908</v>
      </c>
      <c r="R391">
        <v>881208</v>
      </c>
      <c r="S391">
        <v>5078154</v>
      </c>
      <c r="T391">
        <v>1615</v>
      </c>
      <c r="U391">
        <v>7</v>
      </c>
      <c r="V391" s="24">
        <f t="shared" si="18"/>
        <v>7.9885447283141158E-3</v>
      </c>
      <c r="W391">
        <v>212</v>
      </c>
      <c r="X391">
        <v>149</v>
      </c>
      <c r="Y391" t="s">
        <v>35</v>
      </c>
      <c r="Z391">
        <v>811</v>
      </c>
      <c r="AA391">
        <v>66</v>
      </c>
      <c r="AB391">
        <v>3</v>
      </c>
      <c r="AC391">
        <f t="shared" si="19"/>
        <v>3001.4800569800568</v>
      </c>
      <c r="AD391">
        <f>IF(SUBTOTAL(103,tablo1[[#This Row],[MachineID]]), tablo1[[#This Row],[ConditionMonitoringScore]], "")</f>
        <v>811</v>
      </c>
      <c r="AE391">
        <f>IF(SUBTOTAL(103,tablo1[[#This Row],[MachineID]]), tablo1[[#This Row],[TimeToFailure]], "")</f>
        <v>12139</v>
      </c>
      <c r="AH391">
        <f t="shared" si="20"/>
        <v>16.828478964401295</v>
      </c>
      <c r="AI391" t="str">
        <f>IF(OR(tablo1[[#This Row],[visibletimetofailure]]&lt;5000,tablo1[[#This Row],[visibleconditionscore]]&lt;300),"YES","NO")</f>
        <v>NO</v>
      </c>
    </row>
    <row r="392" spans="1:35" x14ac:dyDescent="0.25">
      <c r="A392" t="s">
        <v>443</v>
      </c>
      <c r="B392" t="s">
        <v>47</v>
      </c>
      <c r="C392" t="s">
        <v>33</v>
      </c>
      <c r="D392" s="1">
        <v>39142</v>
      </c>
      <c r="E392">
        <v>17</v>
      </c>
      <c r="F392">
        <v>73134</v>
      </c>
      <c r="G392" s="1">
        <v>45289</v>
      </c>
      <c r="H392" t="s">
        <v>34</v>
      </c>
      <c r="I392">
        <v>61</v>
      </c>
      <c r="J392">
        <v>58</v>
      </c>
      <c r="K392">
        <v>42</v>
      </c>
      <c r="L392">
        <v>545</v>
      </c>
      <c r="M392">
        <v>17988</v>
      </c>
      <c r="N392">
        <v>291</v>
      </c>
      <c r="O392">
        <v>12234</v>
      </c>
      <c r="P392">
        <v>3670288</v>
      </c>
      <c r="Q392">
        <v>3944622</v>
      </c>
      <c r="R392">
        <v>858243</v>
      </c>
      <c r="S392">
        <v>41505745</v>
      </c>
      <c r="T392">
        <v>34256</v>
      </c>
      <c r="U392">
        <v>7</v>
      </c>
      <c r="V392" s="24">
        <f t="shared" si="18"/>
        <v>2.3136634260305978E-2</v>
      </c>
      <c r="W392">
        <v>614</v>
      </c>
      <c r="X392">
        <v>430</v>
      </c>
      <c r="Y392" t="s">
        <v>35</v>
      </c>
      <c r="Z392">
        <v>498</v>
      </c>
      <c r="AA392">
        <v>170</v>
      </c>
      <c r="AB392">
        <v>2</v>
      </c>
      <c r="AC392">
        <f t="shared" si="19"/>
        <v>300.00719306849766</v>
      </c>
      <c r="AD392">
        <f>IF(SUBTOTAL(103,tablo1[[#This Row],[MachineID]]), tablo1[[#This Row],[ConditionMonitoringScore]], "")</f>
        <v>498</v>
      </c>
      <c r="AE392">
        <f>IF(SUBTOTAL(103,tablo1[[#This Row],[MachineID]]), tablo1[[#This Row],[TimeToFailure]], "")</f>
        <v>545</v>
      </c>
      <c r="AH392">
        <f t="shared" si="20"/>
        <v>50.485436893203882</v>
      </c>
      <c r="AI392" t="str">
        <f>IF(OR(tablo1[[#This Row],[visibletimetofailure]]&lt;5000,tablo1[[#This Row],[visibleconditionscore]]&lt;300),"YES","NO")</f>
        <v>YES</v>
      </c>
    </row>
    <row r="393" spans="1:35" x14ac:dyDescent="0.25">
      <c r="A393" t="s">
        <v>444</v>
      </c>
      <c r="B393" t="s">
        <v>54</v>
      </c>
      <c r="C393" t="s">
        <v>58</v>
      </c>
      <c r="D393" s="1">
        <v>44252</v>
      </c>
      <c r="E393">
        <v>3</v>
      </c>
      <c r="F393">
        <v>13965</v>
      </c>
      <c r="G393" s="1">
        <v>45322</v>
      </c>
      <c r="H393" t="s">
        <v>34</v>
      </c>
      <c r="I393">
        <v>64</v>
      </c>
      <c r="J393">
        <v>25</v>
      </c>
      <c r="K393">
        <v>1</v>
      </c>
      <c r="L393">
        <v>9268</v>
      </c>
      <c r="M393">
        <v>84108</v>
      </c>
      <c r="N393">
        <v>206</v>
      </c>
      <c r="O393">
        <v>206</v>
      </c>
      <c r="P393">
        <v>618763</v>
      </c>
      <c r="Q393">
        <v>320047</v>
      </c>
      <c r="R393">
        <v>85656</v>
      </c>
      <c r="S393">
        <v>1024466</v>
      </c>
      <c r="T393">
        <v>618</v>
      </c>
      <c r="U393">
        <v>1</v>
      </c>
      <c r="V393" s="24">
        <f t="shared" si="18"/>
        <v>4.8232722887934284E-3</v>
      </c>
      <c r="W393">
        <v>128</v>
      </c>
      <c r="X393">
        <v>13</v>
      </c>
      <c r="Y393" t="s">
        <v>35</v>
      </c>
      <c r="Z393">
        <v>903</v>
      </c>
      <c r="AA393">
        <v>48</v>
      </c>
      <c r="AB393">
        <v>3</v>
      </c>
      <c r="AC393">
        <f t="shared" si="19"/>
        <v>3003.7038834951454</v>
      </c>
      <c r="AD393">
        <f>IF(SUBTOTAL(103,tablo1[[#This Row],[MachineID]]), tablo1[[#This Row],[ConditionMonitoringScore]], "")</f>
        <v>903</v>
      </c>
      <c r="AE393">
        <f>IF(SUBTOTAL(103,tablo1[[#This Row],[MachineID]]), tablo1[[#This Row],[TimeToFailure]], "")</f>
        <v>9268</v>
      </c>
      <c r="AH393">
        <f t="shared" si="20"/>
        <v>11.003236245954692</v>
      </c>
      <c r="AI393" t="str">
        <f>IF(OR(tablo1[[#This Row],[visibletimetofailure]]&lt;5000,tablo1[[#This Row],[visibleconditionscore]]&lt;300),"YES","NO")</f>
        <v>NO</v>
      </c>
    </row>
    <row r="394" spans="1:35" x14ac:dyDescent="0.25">
      <c r="A394" t="s">
        <v>445</v>
      </c>
      <c r="B394" t="s">
        <v>42</v>
      </c>
      <c r="C394" t="s">
        <v>45</v>
      </c>
      <c r="D394" s="1">
        <v>43887</v>
      </c>
      <c r="E394">
        <v>4</v>
      </c>
      <c r="F394">
        <v>16028</v>
      </c>
      <c r="G394" s="1">
        <v>45213</v>
      </c>
      <c r="H394" t="s">
        <v>52</v>
      </c>
      <c r="I394">
        <v>130</v>
      </c>
      <c r="J394">
        <v>134</v>
      </c>
      <c r="K394">
        <v>2</v>
      </c>
      <c r="L394">
        <v>11950</v>
      </c>
      <c r="M394">
        <v>70260</v>
      </c>
      <c r="N394">
        <v>92</v>
      </c>
      <c r="O394">
        <v>185</v>
      </c>
      <c r="P394">
        <v>184526</v>
      </c>
      <c r="Q394">
        <v>717921</v>
      </c>
      <c r="R394">
        <v>566831</v>
      </c>
      <c r="S394">
        <v>1469278</v>
      </c>
      <c r="T394">
        <v>442</v>
      </c>
      <c r="U394">
        <v>4</v>
      </c>
      <c r="V394" s="24">
        <f t="shared" si="18"/>
        <v>1.6919134825533196E-2</v>
      </c>
      <c r="W394">
        <v>449</v>
      </c>
      <c r="X394">
        <v>180</v>
      </c>
      <c r="Y394" t="s">
        <v>49</v>
      </c>
      <c r="Z394">
        <v>575</v>
      </c>
      <c r="AA394">
        <v>151</v>
      </c>
      <c r="AB394">
        <v>1</v>
      </c>
      <c r="AC394">
        <f t="shared" si="19"/>
        <v>997.43783783783783</v>
      </c>
      <c r="AD394">
        <f>IF(SUBTOTAL(103,tablo1[[#This Row],[MachineID]]), tablo1[[#This Row],[ConditionMonitoringScore]], "")</f>
        <v>575</v>
      </c>
      <c r="AE394">
        <f>IF(SUBTOTAL(103,tablo1[[#This Row],[MachineID]]), tablo1[[#This Row],[TimeToFailure]], "")</f>
        <v>11950</v>
      </c>
      <c r="AH394">
        <f t="shared" si="20"/>
        <v>44.336569579288025</v>
      </c>
      <c r="AI394" t="str">
        <f>IF(OR(tablo1[[#This Row],[visibletimetofailure]]&lt;5000,tablo1[[#This Row],[visibleconditionscore]]&lt;300),"YES","NO")</f>
        <v>NO</v>
      </c>
    </row>
    <row r="395" spans="1:35" x14ac:dyDescent="0.25">
      <c r="A395" t="s">
        <v>446</v>
      </c>
      <c r="B395" t="s">
        <v>38</v>
      </c>
      <c r="C395" t="s">
        <v>58</v>
      </c>
      <c r="D395" s="1">
        <v>40237</v>
      </c>
      <c r="E395">
        <v>14</v>
      </c>
      <c r="F395">
        <v>49070</v>
      </c>
      <c r="G395" s="1">
        <v>45316</v>
      </c>
      <c r="H395" t="s">
        <v>52</v>
      </c>
      <c r="I395">
        <v>28</v>
      </c>
      <c r="J395">
        <v>31</v>
      </c>
      <c r="K395">
        <v>16</v>
      </c>
      <c r="L395">
        <v>2379</v>
      </c>
      <c r="M395">
        <v>29544</v>
      </c>
      <c r="N395">
        <v>142</v>
      </c>
      <c r="O395">
        <v>2265</v>
      </c>
      <c r="P395">
        <v>11324914</v>
      </c>
      <c r="Q395">
        <v>245575</v>
      </c>
      <c r="R395">
        <v>821533</v>
      </c>
      <c r="S395">
        <v>14602196</v>
      </c>
      <c r="T395">
        <v>6115</v>
      </c>
      <c r="U395">
        <v>10</v>
      </c>
      <c r="V395" s="24">
        <f t="shared" si="18"/>
        <v>1.9255407340417516E-2</v>
      </c>
      <c r="W395">
        <v>511</v>
      </c>
      <c r="X395">
        <v>511</v>
      </c>
      <c r="Y395" t="s">
        <v>62</v>
      </c>
      <c r="Z395">
        <v>551</v>
      </c>
      <c r="AA395">
        <v>154</v>
      </c>
      <c r="AB395">
        <v>5</v>
      </c>
      <c r="AC395">
        <f t="shared" si="19"/>
        <v>4999.962030905077</v>
      </c>
      <c r="AD395">
        <f>IF(SUBTOTAL(103,tablo1[[#This Row],[MachineID]]), tablo1[[#This Row],[ConditionMonitoringScore]], "")</f>
        <v>551</v>
      </c>
      <c r="AE395">
        <f>IF(SUBTOTAL(103,tablo1[[#This Row],[MachineID]]), tablo1[[#This Row],[TimeToFailure]], "")</f>
        <v>2379</v>
      </c>
      <c r="AH395">
        <f t="shared" si="20"/>
        <v>45.307443365695796</v>
      </c>
      <c r="AI395" t="str">
        <f>IF(OR(tablo1[[#This Row],[visibletimetofailure]]&lt;5000,tablo1[[#This Row],[visibleconditionscore]]&lt;300),"YES","NO")</f>
        <v>YES</v>
      </c>
    </row>
    <row r="396" spans="1:35" x14ac:dyDescent="0.25">
      <c r="A396" t="s">
        <v>447</v>
      </c>
      <c r="B396" t="s">
        <v>42</v>
      </c>
      <c r="C396" t="s">
        <v>33</v>
      </c>
      <c r="D396" s="1">
        <v>42062</v>
      </c>
      <c r="E396">
        <v>9</v>
      </c>
      <c r="F396">
        <v>31563</v>
      </c>
      <c r="G396" s="1">
        <v>45327</v>
      </c>
      <c r="H396" t="s">
        <v>34</v>
      </c>
      <c r="I396">
        <v>52</v>
      </c>
      <c r="J396">
        <v>20</v>
      </c>
      <c r="K396">
        <v>9</v>
      </c>
      <c r="L396">
        <v>5305</v>
      </c>
      <c r="M396">
        <v>40476</v>
      </c>
      <c r="N396">
        <v>285</v>
      </c>
      <c r="O396">
        <v>2564</v>
      </c>
      <c r="P396">
        <v>7691796</v>
      </c>
      <c r="Q396">
        <v>317687</v>
      </c>
      <c r="R396">
        <v>108813</v>
      </c>
      <c r="S396">
        <v>8118296</v>
      </c>
      <c r="T396">
        <v>11794</v>
      </c>
      <c r="U396">
        <v>1</v>
      </c>
      <c r="V396" s="24">
        <f t="shared" si="18"/>
        <v>1.3263998794181928E-2</v>
      </c>
      <c r="W396">
        <v>352</v>
      </c>
      <c r="X396">
        <v>35</v>
      </c>
      <c r="Y396" t="s">
        <v>35</v>
      </c>
      <c r="Z396">
        <v>671</v>
      </c>
      <c r="AA396">
        <v>122</v>
      </c>
      <c r="AB396">
        <v>4</v>
      </c>
      <c r="AC396">
        <f t="shared" si="19"/>
        <v>2999.9204368174728</v>
      </c>
      <c r="AD396">
        <f>IF(SUBTOTAL(103,tablo1[[#This Row],[MachineID]]), tablo1[[#This Row],[ConditionMonitoringScore]], "")</f>
        <v>671</v>
      </c>
      <c r="AE396">
        <f>IF(SUBTOTAL(103,tablo1[[#This Row],[MachineID]]), tablo1[[#This Row],[TimeToFailure]], "")</f>
        <v>5305</v>
      </c>
      <c r="AH396">
        <f t="shared" si="20"/>
        <v>34.95145631067961</v>
      </c>
      <c r="AI396" t="str">
        <f>IF(OR(tablo1[[#This Row],[visibletimetofailure]]&lt;5000,tablo1[[#This Row],[visibleconditionscore]]&lt;300),"YES","NO")</f>
        <v>NO</v>
      </c>
    </row>
    <row r="397" spans="1:35" x14ac:dyDescent="0.25">
      <c r="A397" t="s">
        <v>448</v>
      </c>
      <c r="B397" t="s">
        <v>38</v>
      </c>
      <c r="C397" t="s">
        <v>45</v>
      </c>
      <c r="D397" s="1">
        <v>38777</v>
      </c>
      <c r="E397">
        <v>18</v>
      </c>
      <c r="F397">
        <v>83556</v>
      </c>
      <c r="G397" s="1">
        <v>45263</v>
      </c>
      <c r="H397" t="s">
        <v>52</v>
      </c>
      <c r="I397">
        <v>91</v>
      </c>
      <c r="J397">
        <v>84</v>
      </c>
      <c r="K397">
        <v>75</v>
      </c>
      <c r="L397">
        <v>917</v>
      </c>
      <c r="M397">
        <v>11166</v>
      </c>
      <c r="N397">
        <v>135</v>
      </c>
      <c r="O397">
        <v>10098</v>
      </c>
      <c r="P397">
        <v>10098193</v>
      </c>
      <c r="Q397">
        <v>1833382</v>
      </c>
      <c r="R397">
        <v>60840</v>
      </c>
      <c r="S397">
        <v>12539976</v>
      </c>
      <c r="T397">
        <v>38373</v>
      </c>
      <c r="U397">
        <v>10</v>
      </c>
      <c r="V397" s="24">
        <f t="shared" si="18"/>
        <v>2.916572462129776E-2</v>
      </c>
      <c r="W397">
        <v>774</v>
      </c>
      <c r="X397">
        <v>774</v>
      </c>
      <c r="Y397" t="s">
        <v>49</v>
      </c>
      <c r="Z397">
        <v>299</v>
      </c>
      <c r="AA397">
        <v>227</v>
      </c>
      <c r="AB397">
        <v>3</v>
      </c>
      <c r="AC397">
        <f t="shared" si="19"/>
        <v>1000.0191126955833</v>
      </c>
      <c r="AD397">
        <f>IF(SUBTOTAL(103,tablo1[[#This Row],[MachineID]]), tablo1[[#This Row],[ConditionMonitoringScore]], "")</f>
        <v>299</v>
      </c>
      <c r="AE397">
        <f>IF(SUBTOTAL(103,tablo1[[#This Row],[MachineID]]), tablo1[[#This Row],[TimeToFailure]], "")</f>
        <v>917</v>
      </c>
      <c r="AH397">
        <f t="shared" si="20"/>
        <v>68.932038834951456</v>
      </c>
      <c r="AI397" t="str">
        <f>IF(OR(tablo1[[#This Row],[visibletimetofailure]]&lt;5000,tablo1[[#This Row],[visibleconditionscore]]&lt;300),"YES","NO")</f>
        <v>YES</v>
      </c>
    </row>
    <row r="398" spans="1:35" x14ac:dyDescent="0.25">
      <c r="A398" t="s">
        <v>449</v>
      </c>
      <c r="B398" t="s">
        <v>54</v>
      </c>
      <c r="C398" t="s">
        <v>33</v>
      </c>
      <c r="D398" s="1">
        <v>38777</v>
      </c>
      <c r="E398">
        <v>18</v>
      </c>
      <c r="F398">
        <v>61884</v>
      </c>
      <c r="G398" s="1">
        <v>45229</v>
      </c>
      <c r="H398" t="s">
        <v>34</v>
      </c>
      <c r="I398">
        <v>103</v>
      </c>
      <c r="J398">
        <v>118</v>
      </c>
      <c r="K398">
        <v>125</v>
      </c>
      <c r="L398">
        <v>280</v>
      </c>
      <c r="M398">
        <v>5000</v>
      </c>
      <c r="N398">
        <v>269</v>
      </c>
      <c r="O398">
        <v>33682</v>
      </c>
      <c r="P398">
        <v>33681642</v>
      </c>
      <c r="Q398">
        <v>2592944</v>
      </c>
      <c r="R398">
        <v>996503</v>
      </c>
      <c r="S398">
        <v>37271088</v>
      </c>
      <c r="T398">
        <v>80835</v>
      </c>
      <c r="U398">
        <v>8</v>
      </c>
      <c r="V398" s="24">
        <f t="shared" si="18"/>
        <v>3.1577360765694479E-2</v>
      </c>
      <c r="W398">
        <v>838</v>
      </c>
      <c r="X398">
        <v>670</v>
      </c>
      <c r="Y398" t="s">
        <v>49</v>
      </c>
      <c r="Z398">
        <v>251</v>
      </c>
      <c r="AA398">
        <v>247</v>
      </c>
      <c r="AB398">
        <v>4</v>
      </c>
      <c r="AC398">
        <f t="shared" si="19"/>
        <v>999.98937117748358</v>
      </c>
      <c r="AD398">
        <f>IF(SUBTOTAL(103,tablo1[[#This Row],[MachineID]]), tablo1[[#This Row],[ConditionMonitoringScore]], "")</f>
        <v>251</v>
      </c>
      <c r="AE398">
        <f>IF(SUBTOTAL(103,tablo1[[#This Row],[MachineID]]), tablo1[[#This Row],[TimeToFailure]], "")</f>
        <v>280</v>
      </c>
      <c r="AH398">
        <f t="shared" si="20"/>
        <v>75.404530744336569</v>
      </c>
      <c r="AI398" t="str">
        <f>IF(OR(tablo1[[#This Row],[visibletimetofailure]]&lt;5000,tablo1[[#This Row],[visibleconditionscore]]&lt;300),"YES","NO")</f>
        <v>YES</v>
      </c>
    </row>
    <row r="399" spans="1:35" x14ac:dyDescent="0.25">
      <c r="A399" t="s">
        <v>450</v>
      </c>
      <c r="B399" t="s">
        <v>54</v>
      </c>
      <c r="C399" t="s">
        <v>39</v>
      </c>
      <c r="D399" s="1">
        <v>40967</v>
      </c>
      <c r="E399">
        <v>12</v>
      </c>
      <c r="F399">
        <v>54036</v>
      </c>
      <c r="G399" s="1">
        <v>45278</v>
      </c>
      <c r="H399" t="s">
        <v>34</v>
      </c>
      <c r="I399">
        <v>102</v>
      </c>
      <c r="J399">
        <v>69</v>
      </c>
      <c r="K399">
        <v>18</v>
      </c>
      <c r="L399">
        <v>470</v>
      </c>
      <c r="M399">
        <v>28477</v>
      </c>
      <c r="N399">
        <v>205</v>
      </c>
      <c r="O399">
        <v>3683</v>
      </c>
      <c r="P399">
        <v>3683412</v>
      </c>
      <c r="Q399">
        <v>1493809</v>
      </c>
      <c r="R399">
        <v>38967</v>
      </c>
      <c r="S399">
        <v>5566891</v>
      </c>
      <c r="T399">
        <v>9576</v>
      </c>
      <c r="U399">
        <v>5</v>
      </c>
      <c r="V399" s="24">
        <f t="shared" si="18"/>
        <v>2.0461225412615872E-2</v>
      </c>
      <c r="W399">
        <v>543</v>
      </c>
      <c r="X399">
        <v>272</v>
      </c>
      <c r="Y399" t="s">
        <v>49</v>
      </c>
      <c r="Z399">
        <v>509</v>
      </c>
      <c r="AA399">
        <v>160</v>
      </c>
      <c r="AB399">
        <v>2</v>
      </c>
      <c r="AC399">
        <f t="shared" si="19"/>
        <v>1000.111865327179</v>
      </c>
      <c r="AD399">
        <f>IF(SUBTOTAL(103,tablo1[[#This Row],[MachineID]]), tablo1[[#This Row],[ConditionMonitoringScore]], "")</f>
        <v>509</v>
      </c>
      <c r="AE399">
        <f>IF(SUBTOTAL(103,tablo1[[#This Row],[MachineID]]), tablo1[[#This Row],[TimeToFailure]], "")</f>
        <v>470</v>
      </c>
      <c r="AH399">
        <f t="shared" si="20"/>
        <v>47.249190938511326</v>
      </c>
      <c r="AI399" t="str">
        <f>IF(OR(tablo1[[#This Row],[visibletimetofailure]]&lt;5000,tablo1[[#This Row],[visibleconditionscore]]&lt;300),"YES","NO")</f>
        <v>YES</v>
      </c>
    </row>
    <row r="400" spans="1:35" x14ac:dyDescent="0.25">
      <c r="A400" t="s">
        <v>451</v>
      </c>
      <c r="B400" t="s">
        <v>54</v>
      </c>
      <c r="C400" t="s">
        <v>45</v>
      </c>
      <c r="D400" s="1">
        <v>44617</v>
      </c>
      <c r="E400">
        <v>2</v>
      </c>
      <c r="F400">
        <v>9082</v>
      </c>
      <c r="G400" s="1">
        <v>45335</v>
      </c>
      <c r="H400" t="s">
        <v>48</v>
      </c>
      <c r="I400">
        <v>47</v>
      </c>
      <c r="J400">
        <v>12</v>
      </c>
      <c r="K400">
        <v>1</v>
      </c>
      <c r="L400">
        <v>12915</v>
      </c>
      <c r="M400">
        <v>73161</v>
      </c>
      <c r="N400">
        <v>56</v>
      </c>
      <c r="O400">
        <v>56</v>
      </c>
      <c r="P400">
        <v>166779</v>
      </c>
      <c r="Q400">
        <v>69871</v>
      </c>
      <c r="R400">
        <v>59252</v>
      </c>
      <c r="S400">
        <v>295902</v>
      </c>
      <c r="T400">
        <v>183</v>
      </c>
      <c r="U400">
        <v>1</v>
      </c>
      <c r="V400" s="24">
        <f t="shared" si="18"/>
        <v>2.1101816263471248E-3</v>
      </c>
      <c r="W400">
        <v>56</v>
      </c>
      <c r="X400">
        <v>6</v>
      </c>
      <c r="Y400" t="s">
        <v>35</v>
      </c>
      <c r="Z400">
        <v>977</v>
      </c>
      <c r="AA400">
        <v>14</v>
      </c>
      <c r="AB400">
        <v>3</v>
      </c>
      <c r="AC400">
        <f t="shared" si="19"/>
        <v>2978.1964285714284</v>
      </c>
      <c r="AD400">
        <f>IF(SUBTOTAL(103,tablo1[[#This Row],[MachineID]]), tablo1[[#This Row],[ConditionMonitoringScore]], "")</f>
        <v>977</v>
      </c>
      <c r="AE400">
        <f>IF(SUBTOTAL(103,tablo1[[#This Row],[MachineID]]), tablo1[[#This Row],[TimeToFailure]], "")</f>
        <v>12915</v>
      </c>
      <c r="AH400">
        <f t="shared" si="20"/>
        <v>0</v>
      </c>
      <c r="AI400" t="str">
        <f>IF(OR(tablo1[[#This Row],[visibletimetofailure]]&lt;5000,tablo1[[#This Row],[visibleconditionscore]]&lt;300),"YES","NO")</f>
        <v>NO</v>
      </c>
    </row>
    <row r="401" spans="1:35" x14ac:dyDescent="0.25">
      <c r="A401" t="s">
        <v>452</v>
      </c>
      <c r="B401" t="s">
        <v>42</v>
      </c>
      <c r="C401" t="s">
        <v>39</v>
      </c>
      <c r="D401" s="1">
        <v>39872</v>
      </c>
      <c r="E401">
        <v>15</v>
      </c>
      <c r="F401">
        <v>59610</v>
      </c>
      <c r="G401" s="1">
        <v>45282</v>
      </c>
      <c r="H401" t="s">
        <v>34</v>
      </c>
      <c r="I401">
        <v>68</v>
      </c>
      <c r="J401">
        <v>65</v>
      </c>
      <c r="K401">
        <v>119</v>
      </c>
      <c r="L401">
        <v>462</v>
      </c>
      <c r="M401">
        <v>5000</v>
      </c>
      <c r="N401">
        <v>111</v>
      </c>
      <c r="O401">
        <v>13204</v>
      </c>
      <c r="P401">
        <v>39610903</v>
      </c>
      <c r="Q401">
        <v>1281727</v>
      </c>
      <c r="R401">
        <v>413293</v>
      </c>
      <c r="S401">
        <v>41305923</v>
      </c>
      <c r="T401">
        <v>50173</v>
      </c>
      <c r="U401">
        <v>7</v>
      </c>
      <c r="V401" s="24">
        <f t="shared" si="18"/>
        <v>2.5096088627628306E-2</v>
      </c>
      <c r="W401">
        <v>666</v>
      </c>
      <c r="X401">
        <v>466</v>
      </c>
      <c r="Y401" t="s">
        <v>35</v>
      </c>
      <c r="Z401">
        <v>374</v>
      </c>
      <c r="AA401">
        <v>216</v>
      </c>
      <c r="AB401">
        <v>5</v>
      </c>
      <c r="AC401">
        <f t="shared" si="19"/>
        <v>2999.9169191154197</v>
      </c>
      <c r="AD401">
        <f>IF(SUBTOTAL(103,tablo1[[#This Row],[MachineID]]), tablo1[[#This Row],[ConditionMonitoringScore]], "")</f>
        <v>374</v>
      </c>
      <c r="AE401">
        <f>IF(SUBTOTAL(103,tablo1[[#This Row],[MachineID]]), tablo1[[#This Row],[TimeToFailure]], "")</f>
        <v>462</v>
      </c>
      <c r="AH401">
        <f t="shared" si="20"/>
        <v>65.372168284789637</v>
      </c>
      <c r="AI401" t="str">
        <f>IF(OR(tablo1[[#This Row],[visibletimetofailure]]&lt;5000,tablo1[[#This Row],[visibleconditionscore]]&lt;300),"YES","NO")</f>
        <v>YES</v>
      </c>
    </row>
    <row r="402" spans="1:35" x14ac:dyDescent="0.25">
      <c r="A402" t="s">
        <v>453</v>
      </c>
      <c r="B402" t="s">
        <v>42</v>
      </c>
      <c r="C402" t="s">
        <v>39</v>
      </c>
      <c r="D402" s="1">
        <v>38777</v>
      </c>
      <c r="E402">
        <v>18</v>
      </c>
      <c r="F402">
        <v>76122</v>
      </c>
      <c r="G402" s="1">
        <v>45339</v>
      </c>
      <c r="H402" t="s">
        <v>34</v>
      </c>
      <c r="I402">
        <v>68</v>
      </c>
      <c r="J402">
        <v>8</v>
      </c>
      <c r="K402">
        <v>152</v>
      </c>
      <c r="L402">
        <v>453</v>
      </c>
      <c r="M402">
        <v>5000</v>
      </c>
      <c r="N402">
        <v>144</v>
      </c>
      <c r="O402">
        <v>21850</v>
      </c>
      <c r="P402">
        <v>6555038</v>
      </c>
      <c r="Q402">
        <v>1809704</v>
      </c>
      <c r="R402">
        <v>84506</v>
      </c>
      <c r="S402">
        <v>68205145</v>
      </c>
      <c r="T402">
        <v>80845</v>
      </c>
      <c r="U402">
        <v>7</v>
      </c>
      <c r="V402" s="24">
        <f t="shared" si="18"/>
        <v>2.2684452483231591E-2</v>
      </c>
      <c r="W402">
        <v>602</v>
      </c>
      <c r="X402">
        <v>421</v>
      </c>
      <c r="Y402" t="s">
        <v>35</v>
      </c>
      <c r="Z402">
        <v>461</v>
      </c>
      <c r="AA402">
        <v>171</v>
      </c>
      <c r="AB402">
        <v>2</v>
      </c>
      <c r="AC402">
        <f t="shared" si="19"/>
        <v>300.00173913043477</v>
      </c>
      <c r="AD402">
        <f>IF(SUBTOTAL(103,tablo1[[#This Row],[MachineID]]), tablo1[[#This Row],[ConditionMonitoringScore]], "")</f>
        <v>461</v>
      </c>
      <c r="AE402">
        <f>IF(SUBTOTAL(103,tablo1[[#This Row],[MachineID]]), tablo1[[#This Row],[TimeToFailure]], "")</f>
        <v>453</v>
      </c>
      <c r="AH402">
        <f t="shared" si="20"/>
        <v>50.809061488673137</v>
      </c>
      <c r="AI402" t="str">
        <f>IF(OR(tablo1[[#This Row],[visibletimetofailure]]&lt;5000,tablo1[[#This Row],[visibleconditionscore]]&lt;300),"YES","NO")</f>
        <v>YES</v>
      </c>
    </row>
    <row r="403" spans="1:35" x14ac:dyDescent="0.25">
      <c r="A403" t="s">
        <v>454</v>
      </c>
      <c r="B403" t="s">
        <v>32</v>
      </c>
      <c r="C403" t="s">
        <v>45</v>
      </c>
      <c r="D403" s="1">
        <v>40237</v>
      </c>
      <c r="E403">
        <v>14</v>
      </c>
      <c r="F403">
        <v>42728</v>
      </c>
      <c r="G403" s="1">
        <v>45239</v>
      </c>
      <c r="H403" t="s">
        <v>48</v>
      </c>
      <c r="I403">
        <v>93</v>
      </c>
      <c r="J403">
        <v>108</v>
      </c>
      <c r="K403">
        <v>38</v>
      </c>
      <c r="L403">
        <v>767</v>
      </c>
      <c r="M403">
        <v>11507</v>
      </c>
      <c r="N403">
        <v>91</v>
      </c>
      <c r="O403">
        <v>3453</v>
      </c>
      <c r="P403">
        <v>3453105</v>
      </c>
      <c r="Q403">
        <v>1494116</v>
      </c>
      <c r="R403">
        <v>1150724</v>
      </c>
      <c r="S403">
        <v>6097945</v>
      </c>
      <c r="T403">
        <v>4143</v>
      </c>
      <c r="U403">
        <v>10</v>
      </c>
      <c r="V403" s="24">
        <f t="shared" si="18"/>
        <v>2.5585952219458891E-2</v>
      </c>
      <c r="W403">
        <v>679</v>
      </c>
      <c r="X403">
        <v>679</v>
      </c>
      <c r="Y403" t="s">
        <v>49</v>
      </c>
      <c r="Z403">
        <v>398</v>
      </c>
      <c r="AA403">
        <v>207</v>
      </c>
      <c r="AB403">
        <v>2</v>
      </c>
      <c r="AC403">
        <f t="shared" si="19"/>
        <v>1000.0304083405734</v>
      </c>
      <c r="AD403">
        <f>IF(SUBTOTAL(103,tablo1[[#This Row],[MachineID]]), tablo1[[#This Row],[ConditionMonitoringScore]], "")</f>
        <v>398</v>
      </c>
      <c r="AE403">
        <f>IF(SUBTOTAL(103,tablo1[[#This Row],[MachineID]]), tablo1[[#This Row],[TimeToFailure]], "")</f>
        <v>767</v>
      </c>
      <c r="AH403">
        <f t="shared" si="20"/>
        <v>62.459546925566343</v>
      </c>
      <c r="AI403" t="str">
        <f>IF(OR(tablo1[[#This Row],[visibletimetofailure]]&lt;5000,tablo1[[#This Row],[visibleconditionscore]]&lt;300),"YES","NO")</f>
        <v>YES</v>
      </c>
    </row>
    <row r="404" spans="1:35" x14ac:dyDescent="0.25">
      <c r="A404" t="s">
        <v>455</v>
      </c>
      <c r="B404" t="s">
        <v>38</v>
      </c>
      <c r="C404" t="s">
        <v>45</v>
      </c>
      <c r="D404" s="1">
        <v>40237</v>
      </c>
      <c r="E404">
        <v>14</v>
      </c>
      <c r="F404">
        <v>60382</v>
      </c>
      <c r="G404" s="1">
        <v>45299</v>
      </c>
      <c r="H404" t="s">
        <v>52</v>
      </c>
      <c r="I404">
        <v>53</v>
      </c>
      <c r="J404">
        <v>48</v>
      </c>
      <c r="K404">
        <v>120</v>
      </c>
      <c r="L404">
        <v>471</v>
      </c>
      <c r="M404">
        <v>5000</v>
      </c>
      <c r="N404">
        <v>110</v>
      </c>
      <c r="O404">
        <v>13214</v>
      </c>
      <c r="P404">
        <v>3964096</v>
      </c>
      <c r="Q404">
        <v>1275611</v>
      </c>
      <c r="R404">
        <v>744973</v>
      </c>
      <c r="S404">
        <v>41661544</v>
      </c>
      <c r="T404">
        <v>25105</v>
      </c>
      <c r="U404">
        <v>9</v>
      </c>
      <c r="V404" s="24">
        <f t="shared" si="18"/>
        <v>2.2684452483231591E-2</v>
      </c>
      <c r="W404">
        <v>602</v>
      </c>
      <c r="X404">
        <v>542</v>
      </c>
      <c r="Y404" t="s">
        <v>35</v>
      </c>
      <c r="Z404">
        <v>427</v>
      </c>
      <c r="AA404">
        <v>199</v>
      </c>
      <c r="AB404">
        <v>3</v>
      </c>
      <c r="AC404">
        <f t="shared" si="19"/>
        <v>299.99212955955807</v>
      </c>
      <c r="AD404">
        <f>IF(SUBTOTAL(103,tablo1[[#This Row],[MachineID]]), tablo1[[#This Row],[ConditionMonitoringScore]], "")</f>
        <v>427</v>
      </c>
      <c r="AE404">
        <f>IF(SUBTOTAL(103,tablo1[[#This Row],[MachineID]]), tablo1[[#This Row],[TimeToFailure]], "")</f>
        <v>471</v>
      </c>
      <c r="AH404">
        <f t="shared" si="20"/>
        <v>59.870550161812297</v>
      </c>
      <c r="AI404" t="str">
        <f>IF(OR(tablo1[[#This Row],[visibletimetofailure]]&lt;5000,tablo1[[#This Row],[visibleconditionscore]]&lt;300),"YES","NO")</f>
        <v>YES</v>
      </c>
    </row>
    <row r="405" spans="1:35" x14ac:dyDescent="0.25">
      <c r="A405" t="s">
        <v>456</v>
      </c>
      <c r="B405" t="s">
        <v>32</v>
      </c>
      <c r="C405" t="s">
        <v>45</v>
      </c>
      <c r="D405" s="1">
        <v>38412</v>
      </c>
      <c r="E405">
        <v>19</v>
      </c>
      <c r="F405">
        <v>91010</v>
      </c>
      <c r="G405" s="1">
        <v>45269</v>
      </c>
      <c r="H405" t="s">
        <v>48</v>
      </c>
      <c r="I405">
        <v>41</v>
      </c>
      <c r="J405">
        <v>78</v>
      </c>
      <c r="K405">
        <v>28</v>
      </c>
      <c r="L405">
        <v>2486</v>
      </c>
      <c r="M405">
        <v>33593</v>
      </c>
      <c r="N405">
        <v>302</v>
      </c>
      <c r="O405">
        <v>8465</v>
      </c>
      <c r="P405">
        <v>42327345</v>
      </c>
      <c r="Q405">
        <v>1671209</v>
      </c>
      <c r="R405">
        <v>300263</v>
      </c>
      <c r="S405">
        <v>44298817</v>
      </c>
      <c r="T405">
        <v>12698</v>
      </c>
      <c r="U405">
        <v>3</v>
      </c>
      <c r="V405" s="24">
        <f t="shared" si="18"/>
        <v>2.9693270027884543E-2</v>
      </c>
      <c r="W405">
        <v>788</v>
      </c>
      <c r="X405">
        <v>236</v>
      </c>
      <c r="Y405" t="s">
        <v>62</v>
      </c>
      <c r="Z405">
        <v>292</v>
      </c>
      <c r="AA405">
        <v>242</v>
      </c>
      <c r="AB405">
        <v>5</v>
      </c>
      <c r="AC405">
        <f t="shared" si="19"/>
        <v>5000.2770230360311</v>
      </c>
      <c r="AD405">
        <f>IF(SUBTOTAL(103,tablo1[[#This Row],[MachineID]]), tablo1[[#This Row],[ConditionMonitoringScore]], "")</f>
        <v>292</v>
      </c>
      <c r="AE405">
        <f>IF(SUBTOTAL(103,tablo1[[#This Row],[MachineID]]), tablo1[[#This Row],[TimeToFailure]], "")</f>
        <v>2486</v>
      </c>
      <c r="AH405">
        <f t="shared" si="20"/>
        <v>73.786407766990294</v>
      </c>
      <c r="AI405" t="str">
        <f>IF(OR(tablo1[[#This Row],[visibletimetofailure]]&lt;5000,tablo1[[#This Row],[visibleconditionscore]]&lt;300),"YES","NO")</f>
        <v>YES</v>
      </c>
    </row>
    <row r="406" spans="1:35" x14ac:dyDescent="0.25">
      <c r="A406" t="s">
        <v>457</v>
      </c>
      <c r="B406" t="s">
        <v>54</v>
      </c>
      <c r="C406" t="s">
        <v>45</v>
      </c>
      <c r="D406" s="1">
        <v>42427</v>
      </c>
      <c r="E406">
        <v>8</v>
      </c>
      <c r="F406">
        <v>33952</v>
      </c>
      <c r="G406" s="1">
        <v>45274</v>
      </c>
      <c r="H406" t="s">
        <v>52</v>
      </c>
      <c r="I406">
        <v>16</v>
      </c>
      <c r="J406">
        <v>73</v>
      </c>
      <c r="K406">
        <v>13</v>
      </c>
      <c r="L406">
        <v>3625</v>
      </c>
      <c r="M406">
        <v>29149</v>
      </c>
      <c r="N406">
        <v>116</v>
      </c>
      <c r="O406">
        <v>1511</v>
      </c>
      <c r="P406">
        <v>7556027</v>
      </c>
      <c r="Q406">
        <v>209693</v>
      </c>
      <c r="R406">
        <v>100889</v>
      </c>
      <c r="S406">
        <v>7866608</v>
      </c>
      <c r="T406">
        <v>1511</v>
      </c>
      <c r="U406">
        <v>1</v>
      </c>
      <c r="V406" s="24">
        <f t="shared" si="18"/>
        <v>1.5901725827115833E-2</v>
      </c>
      <c r="W406">
        <v>422</v>
      </c>
      <c r="X406">
        <v>42</v>
      </c>
      <c r="Y406" t="s">
        <v>62</v>
      </c>
      <c r="Z406">
        <v>618</v>
      </c>
      <c r="AA406">
        <v>133</v>
      </c>
      <c r="AB406">
        <v>4</v>
      </c>
      <c r="AC406">
        <f t="shared" si="19"/>
        <v>5000.6796823295826</v>
      </c>
      <c r="AD406">
        <f>IF(SUBTOTAL(103,tablo1[[#This Row],[MachineID]]), tablo1[[#This Row],[ConditionMonitoringScore]], "")</f>
        <v>618</v>
      </c>
      <c r="AE406">
        <f>IF(SUBTOTAL(103,tablo1[[#This Row],[MachineID]]), tablo1[[#This Row],[TimeToFailure]], "")</f>
        <v>3625</v>
      </c>
      <c r="AH406">
        <f t="shared" si="20"/>
        <v>38.511326860841422</v>
      </c>
      <c r="AI406" t="str">
        <f>IF(OR(tablo1[[#This Row],[visibletimetofailure]]&lt;5000,tablo1[[#This Row],[visibleconditionscore]]&lt;300),"YES","NO")</f>
        <v>YES</v>
      </c>
    </row>
    <row r="407" spans="1:35" x14ac:dyDescent="0.25">
      <c r="A407" t="s">
        <v>458</v>
      </c>
      <c r="B407" t="s">
        <v>54</v>
      </c>
      <c r="C407" t="s">
        <v>39</v>
      </c>
      <c r="D407" s="1">
        <v>44982</v>
      </c>
      <c r="E407">
        <v>1</v>
      </c>
      <c r="F407">
        <v>3509</v>
      </c>
      <c r="G407" s="1">
        <v>45330</v>
      </c>
      <c r="H407" t="s">
        <v>34</v>
      </c>
      <c r="I407">
        <v>49</v>
      </c>
      <c r="J407">
        <v>17</v>
      </c>
      <c r="K407">
        <v>2</v>
      </c>
      <c r="L407">
        <v>10616</v>
      </c>
      <c r="M407">
        <v>88398</v>
      </c>
      <c r="N407">
        <v>234</v>
      </c>
      <c r="O407">
        <v>469</v>
      </c>
      <c r="P407">
        <v>1406247</v>
      </c>
      <c r="Q407">
        <v>1516162</v>
      </c>
      <c r="R407">
        <v>586026</v>
      </c>
      <c r="S407">
        <v>3508436</v>
      </c>
      <c r="T407">
        <v>1546</v>
      </c>
      <c r="U407">
        <v>5</v>
      </c>
      <c r="V407" s="24">
        <f t="shared" si="18"/>
        <v>3.4667269575702764E-3</v>
      </c>
      <c r="W407">
        <v>92</v>
      </c>
      <c r="X407">
        <v>46</v>
      </c>
      <c r="Y407" t="s">
        <v>35</v>
      </c>
      <c r="Z407">
        <v>900</v>
      </c>
      <c r="AA407">
        <v>53</v>
      </c>
      <c r="AB407">
        <v>4</v>
      </c>
      <c r="AC407">
        <f t="shared" si="19"/>
        <v>2998.3944562899787</v>
      </c>
      <c r="AD407">
        <f>IF(SUBTOTAL(103,tablo1[[#This Row],[MachineID]]), tablo1[[#This Row],[ConditionMonitoringScore]], "")</f>
        <v>900</v>
      </c>
      <c r="AE407">
        <f>IF(SUBTOTAL(103,tablo1[[#This Row],[MachineID]]), tablo1[[#This Row],[TimeToFailure]], "")</f>
        <v>10616</v>
      </c>
      <c r="AH407">
        <f t="shared" si="20"/>
        <v>12.621359223300971</v>
      </c>
      <c r="AI407" t="str">
        <f>IF(OR(tablo1[[#This Row],[visibletimetofailure]]&lt;5000,tablo1[[#This Row],[visibleconditionscore]]&lt;300),"YES","NO")</f>
        <v>NO</v>
      </c>
    </row>
    <row r="408" spans="1:35" x14ac:dyDescent="0.25">
      <c r="A408" t="s">
        <v>459</v>
      </c>
      <c r="B408" t="s">
        <v>42</v>
      </c>
      <c r="C408" t="s">
        <v>58</v>
      </c>
      <c r="D408" s="1">
        <v>41332</v>
      </c>
      <c r="E408">
        <v>11</v>
      </c>
      <c r="F408">
        <v>51821</v>
      </c>
      <c r="G408" s="1">
        <v>45298</v>
      </c>
      <c r="H408" t="s">
        <v>34</v>
      </c>
      <c r="I408">
        <v>87</v>
      </c>
      <c r="J408">
        <v>49</v>
      </c>
      <c r="K408">
        <v>22</v>
      </c>
      <c r="L408">
        <v>2018</v>
      </c>
      <c r="M408">
        <v>24409</v>
      </c>
      <c r="N408">
        <v>155</v>
      </c>
      <c r="O408">
        <v>3401</v>
      </c>
      <c r="P408">
        <v>10202876</v>
      </c>
      <c r="Q408">
        <v>1195538</v>
      </c>
      <c r="R408">
        <v>489414</v>
      </c>
      <c r="S408">
        <v>11887828</v>
      </c>
      <c r="T408">
        <v>10202</v>
      </c>
      <c r="U408">
        <v>4</v>
      </c>
      <c r="V408" s="24">
        <f t="shared" si="18"/>
        <v>1.8878589192855528E-2</v>
      </c>
      <c r="W408">
        <v>501</v>
      </c>
      <c r="X408">
        <v>200</v>
      </c>
      <c r="Y408" t="s">
        <v>35</v>
      </c>
      <c r="Z408">
        <v>522</v>
      </c>
      <c r="AA408">
        <v>155</v>
      </c>
      <c r="AB408">
        <v>5</v>
      </c>
      <c r="AC408">
        <f t="shared" si="19"/>
        <v>2999.9635401352543</v>
      </c>
      <c r="AD408">
        <f>IF(SUBTOTAL(103,tablo1[[#This Row],[MachineID]]), tablo1[[#This Row],[ConditionMonitoringScore]], "")</f>
        <v>522</v>
      </c>
      <c r="AE408">
        <f>IF(SUBTOTAL(103,tablo1[[#This Row],[MachineID]]), tablo1[[#This Row],[TimeToFailure]], "")</f>
        <v>2018</v>
      </c>
      <c r="AH408">
        <f t="shared" si="20"/>
        <v>45.631067961165051</v>
      </c>
      <c r="AI408" t="str">
        <f>IF(OR(tablo1[[#This Row],[visibletimetofailure]]&lt;5000,tablo1[[#This Row],[visibleconditionscore]]&lt;300),"YES","NO")</f>
        <v>YES</v>
      </c>
    </row>
    <row r="409" spans="1:35" x14ac:dyDescent="0.25">
      <c r="A409" t="s">
        <v>460</v>
      </c>
      <c r="B409" t="s">
        <v>42</v>
      </c>
      <c r="C409" t="s">
        <v>33</v>
      </c>
      <c r="D409" s="1">
        <v>43522</v>
      </c>
      <c r="E409">
        <v>5</v>
      </c>
      <c r="F409">
        <v>18885</v>
      </c>
      <c r="G409" s="1">
        <v>45282</v>
      </c>
      <c r="H409" t="s">
        <v>48</v>
      </c>
      <c r="I409">
        <v>57</v>
      </c>
      <c r="J409">
        <v>65</v>
      </c>
      <c r="K409">
        <v>5</v>
      </c>
      <c r="L409">
        <v>5512</v>
      </c>
      <c r="M409">
        <v>45444</v>
      </c>
      <c r="N409">
        <v>254</v>
      </c>
      <c r="O409">
        <v>1271</v>
      </c>
      <c r="P409">
        <v>3812458</v>
      </c>
      <c r="Q409">
        <v>802682</v>
      </c>
      <c r="R409">
        <v>16127</v>
      </c>
      <c r="S409">
        <v>477641</v>
      </c>
      <c r="T409">
        <v>2541</v>
      </c>
      <c r="U409">
        <v>3</v>
      </c>
      <c r="V409" s="24">
        <f t="shared" si="18"/>
        <v>1.3979953274549702E-2</v>
      </c>
      <c r="W409">
        <v>371</v>
      </c>
      <c r="X409">
        <v>111</v>
      </c>
      <c r="Y409" t="s">
        <v>35</v>
      </c>
      <c r="Z409">
        <v>616</v>
      </c>
      <c r="AA409">
        <v>132</v>
      </c>
      <c r="AB409">
        <v>3</v>
      </c>
      <c r="AC409">
        <f t="shared" si="19"/>
        <v>2999.5735641227379</v>
      </c>
      <c r="AD409">
        <f>IF(SUBTOTAL(103,tablo1[[#This Row],[MachineID]]), tablo1[[#This Row],[ConditionMonitoringScore]], "")</f>
        <v>616</v>
      </c>
      <c r="AE409">
        <f>IF(SUBTOTAL(103,tablo1[[#This Row],[MachineID]]), tablo1[[#This Row],[TimeToFailure]], "")</f>
        <v>5512</v>
      </c>
      <c r="AH409">
        <f t="shared" si="20"/>
        <v>38.187702265372167</v>
      </c>
      <c r="AI409" t="str">
        <f>IF(OR(tablo1[[#This Row],[visibletimetofailure]]&lt;5000,tablo1[[#This Row],[visibleconditionscore]]&lt;300),"YES","NO")</f>
        <v>NO</v>
      </c>
    </row>
    <row r="410" spans="1:35" x14ac:dyDescent="0.25">
      <c r="A410" t="s">
        <v>461</v>
      </c>
      <c r="B410" t="s">
        <v>32</v>
      </c>
      <c r="C410" t="s">
        <v>45</v>
      </c>
      <c r="D410" s="1">
        <v>40237</v>
      </c>
      <c r="E410">
        <v>14</v>
      </c>
      <c r="F410">
        <v>55972</v>
      </c>
      <c r="G410" s="1">
        <v>45291</v>
      </c>
      <c r="H410" t="s">
        <v>34</v>
      </c>
      <c r="I410">
        <v>90</v>
      </c>
      <c r="J410">
        <v>56</v>
      </c>
      <c r="K410">
        <v>18</v>
      </c>
      <c r="L410">
        <v>1538</v>
      </c>
      <c r="M410">
        <v>30109</v>
      </c>
      <c r="N410">
        <v>230</v>
      </c>
      <c r="O410">
        <v>4136</v>
      </c>
      <c r="P410">
        <v>4136295</v>
      </c>
      <c r="Q410">
        <v>3005115</v>
      </c>
      <c r="R410">
        <v>639892</v>
      </c>
      <c r="S410">
        <v>7781301</v>
      </c>
      <c r="T410">
        <v>17372</v>
      </c>
      <c r="U410">
        <v>7</v>
      </c>
      <c r="V410" s="24">
        <f t="shared" si="18"/>
        <v>2.4078679629210942E-2</v>
      </c>
      <c r="W410">
        <v>639</v>
      </c>
      <c r="X410">
        <v>447</v>
      </c>
      <c r="Y410" t="s">
        <v>49</v>
      </c>
      <c r="Z410">
        <v>378</v>
      </c>
      <c r="AA410">
        <v>212</v>
      </c>
      <c r="AB410">
        <v>4</v>
      </c>
      <c r="AC410">
        <f t="shared" si="19"/>
        <v>1000.0713249516441</v>
      </c>
      <c r="AD410">
        <f>IF(SUBTOTAL(103,tablo1[[#This Row],[MachineID]]), tablo1[[#This Row],[ConditionMonitoringScore]], "")</f>
        <v>378</v>
      </c>
      <c r="AE410">
        <f>IF(SUBTOTAL(103,tablo1[[#This Row],[MachineID]]), tablo1[[#This Row],[TimeToFailure]], "")</f>
        <v>1538</v>
      </c>
      <c r="AH410">
        <f t="shared" si="20"/>
        <v>64.077669902912632</v>
      </c>
      <c r="AI410" t="str">
        <f>IF(OR(tablo1[[#This Row],[visibletimetofailure]]&lt;5000,tablo1[[#This Row],[visibleconditionscore]]&lt;300),"YES","NO")</f>
        <v>YES</v>
      </c>
    </row>
    <row r="411" spans="1:35" x14ac:dyDescent="0.25">
      <c r="A411" t="s">
        <v>462</v>
      </c>
      <c r="B411" t="s">
        <v>42</v>
      </c>
      <c r="C411" t="s">
        <v>33</v>
      </c>
      <c r="D411" s="1">
        <v>42792</v>
      </c>
      <c r="E411">
        <v>7</v>
      </c>
      <c r="F411">
        <v>23765</v>
      </c>
      <c r="G411" s="1">
        <v>45241</v>
      </c>
      <c r="H411" t="s">
        <v>34</v>
      </c>
      <c r="I411">
        <v>144</v>
      </c>
      <c r="J411">
        <v>106</v>
      </c>
      <c r="K411">
        <v>4</v>
      </c>
      <c r="L411">
        <v>9039</v>
      </c>
      <c r="M411">
        <v>67609</v>
      </c>
      <c r="N411">
        <v>265</v>
      </c>
      <c r="O411">
        <v>1060</v>
      </c>
      <c r="P411">
        <v>106042</v>
      </c>
      <c r="Q411">
        <v>641055</v>
      </c>
      <c r="R411">
        <v>269696</v>
      </c>
      <c r="S411">
        <v>1971171</v>
      </c>
      <c r="T411">
        <v>2757</v>
      </c>
      <c r="U411">
        <v>2</v>
      </c>
      <c r="V411" s="24">
        <f t="shared" si="18"/>
        <v>1.7861180194438164E-2</v>
      </c>
      <c r="W411">
        <v>474</v>
      </c>
      <c r="X411">
        <v>95</v>
      </c>
      <c r="Y411" t="s">
        <v>49</v>
      </c>
      <c r="Z411">
        <v>561</v>
      </c>
      <c r="AA411">
        <v>144</v>
      </c>
      <c r="AB411">
        <v>5</v>
      </c>
      <c r="AC411">
        <f t="shared" si="19"/>
        <v>100.03962264150944</v>
      </c>
      <c r="AD411">
        <f>IF(SUBTOTAL(103,tablo1[[#This Row],[MachineID]]), tablo1[[#This Row],[ConditionMonitoringScore]], "")</f>
        <v>561</v>
      </c>
      <c r="AE411">
        <f>IF(SUBTOTAL(103,tablo1[[#This Row],[MachineID]]), tablo1[[#This Row],[TimeToFailure]], "")</f>
        <v>9039</v>
      </c>
      <c r="AH411">
        <f t="shared" si="20"/>
        <v>42.071197411003233</v>
      </c>
      <c r="AI411" t="str">
        <f>IF(OR(tablo1[[#This Row],[visibletimetofailure]]&lt;5000,tablo1[[#This Row],[visibleconditionscore]]&lt;300),"YES","NO")</f>
        <v>NO</v>
      </c>
    </row>
    <row r="412" spans="1:35" x14ac:dyDescent="0.25">
      <c r="A412" t="s">
        <v>463</v>
      </c>
      <c r="B412" t="s">
        <v>42</v>
      </c>
      <c r="C412" t="s">
        <v>33</v>
      </c>
      <c r="D412" s="1">
        <v>38777</v>
      </c>
      <c r="E412">
        <v>18</v>
      </c>
      <c r="F412">
        <v>59094</v>
      </c>
      <c r="G412" s="1">
        <v>45268</v>
      </c>
      <c r="H412" t="s">
        <v>48</v>
      </c>
      <c r="I412">
        <v>29</v>
      </c>
      <c r="J412">
        <v>79</v>
      </c>
      <c r="K412">
        <v>103</v>
      </c>
      <c r="L412">
        <v>555</v>
      </c>
      <c r="M412">
        <v>5829</v>
      </c>
      <c r="N412">
        <v>243</v>
      </c>
      <c r="O412">
        <v>25071</v>
      </c>
      <c r="P412">
        <v>125353547</v>
      </c>
      <c r="Q412">
        <v>3464403</v>
      </c>
      <c r="R412">
        <v>1302993</v>
      </c>
      <c r="S412">
        <v>130120943</v>
      </c>
      <c r="T412">
        <v>35098</v>
      </c>
      <c r="U412">
        <v>9</v>
      </c>
      <c r="V412" s="24">
        <f t="shared" si="18"/>
        <v>2.837440651141759E-2</v>
      </c>
      <c r="W412">
        <v>753</v>
      </c>
      <c r="X412">
        <v>678</v>
      </c>
      <c r="Y412" t="s">
        <v>62</v>
      </c>
      <c r="Z412">
        <v>327</v>
      </c>
      <c r="AA412">
        <v>225</v>
      </c>
      <c r="AB412">
        <v>5</v>
      </c>
      <c r="AC412">
        <f t="shared" si="19"/>
        <v>4999.9420445933547</v>
      </c>
      <c r="AD412">
        <f>IF(SUBTOTAL(103,tablo1[[#This Row],[MachineID]]), tablo1[[#This Row],[ConditionMonitoringScore]], "")</f>
        <v>327</v>
      </c>
      <c r="AE412">
        <f>IF(SUBTOTAL(103,tablo1[[#This Row],[MachineID]]), tablo1[[#This Row],[TimeToFailure]], "")</f>
        <v>555</v>
      </c>
      <c r="AH412">
        <f t="shared" si="20"/>
        <v>68.284789644012946</v>
      </c>
      <c r="AI412" t="str">
        <f>IF(OR(tablo1[[#This Row],[visibletimetofailure]]&lt;5000,tablo1[[#This Row],[visibleconditionscore]]&lt;300),"YES","NO")</f>
        <v>YES</v>
      </c>
    </row>
    <row r="413" spans="1:35" x14ac:dyDescent="0.25">
      <c r="A413" t="s">
        <v>464</v>
      </c>
      <c r="B413" t="s">
        <v>38</v>
      </c>
      <c r="C413" t="s">
        <v>39</v>
      </c>
      <c r="D413" s="1">
        <v>41332</v>
      </c>
      <c r="E413">
        <v>11</v>
      </c>
      <c r="F413">
        <v>53680</v>
      </c>
      <c r="G413" s="1">
        <v>45276</v>
      </c>
      <c r="H413" t="s">
        <v>34</v>
      </c>
      <c r="I413">
        <v>83</v>
      </c>
      <c r="J413">
        <v>71</v>
      </c>
      <c r="K413">
        <v>12</v>
      </c>
      <c r="L413">
        <v>5992</v>
      </c>
      <c r="M413">
        <v>48605</v>
      </c>
      <c r="N413">
        <v>134</v>
      </c>
      <c r="O413">
        <v>1603</v>
      </c>
      <c r="P413">
        <v>4807575</v>
      </c>
      <c r="Q413">
        <v>1541248</v>
      </c>
      <c r="R413">
        <v>859088</v>
      </c>
      <c r="S413">
        <v>7207911</v>
      </c>
      <c r="T413">
        <v>6730</v>
      </c>
      <c r="U413">
        <v>7</v>
      </c>
      <c r="V413" s="24">
        <f t="shared" si="18"/>
        <v>1.8464089230537342E-2</v>
      </c>
      <c r="W413">
        <v>490</v>
      </c>
      <c r="X413">
        <v>343</v>
      </c>
      <c r="Y413" t="s">
        <v>35</v>
      </c>
      <c r="Z413">
        <v>577</v>
      </c>
      <c r="AA413">
        <v>142</v>
      </c>
      <c r="AB413">
        <v>2</v>
      </c>
      <c r="AC413">
        <f t="shared" si="19"/>
        <v>2999.1110417966315</v>
      </c>
      <c r="AD413">
        <f>IF(SUBTOTAL(103,tablo1[[#This Row],[MachineID]]), tablo1[[#This Row],[ConditionMonitoringScore]], "")</f>
        <v>577</v>
      </c>
      <c r="AE413">
        <f>IF(SUBTOTAL(103,tablo1[[#This Row],[MachineID]]), tablo1[[#This Row],[TimeToFailure]], "")</f>
        <v>5992</v>
      </c>
      <c r="AH413">
        <f t="shared" si="20"/>
        <v>41.42394822006473</v>
      </c>
      <c r="AI413" t="str">
        <f>IF(OR(tablo1[[#This Row],[visibletimetofailure]]&lt;5000,tablo1[[#This Row],[visibleconditionscore]]&lt;300),"YES","NO")</f>
        <v>NO</v>
      </c>
    </row>
    <row r="414" spans="1:35" x14ac:dyDescent="0.25">
      <c r="A414" t="s">
        <v>465</v>
      </c>
      <c r="B414" t="s">
        <v>47</v>
      </c>
      <c r="C414" t="s">
        <v>58</v>
      </c>
      <c r="D414" s="1">
        <v>40967</v>
      </c>
      <c r="E414">
        <v>12</v>
      </c>
      <c r="F414">
        <v>58836</v>
      </c>
      <c r="G414" s="1">
        <v>45241</v>
      </c>
      <c r="H414" t="s">
        <v>48</v>
      </c>
      <c r="I414">
        <v>71</v>
      </c>
      <c r="J414">
        <v>106</v>
      </c>
      <c r="K414">
        <v>14</v>
      </c>
      <c r="L414">
        <v>1331</v>
      </c>
      <c r="M414">
        <v>43407</v>
      </c>
      <c r="N414">
        <v>275</v>
      </c>
      <c r="O414">
        <v>3857</v>
      </c>
      <c r="P414">
        <v>11570657</v>
      </c>
      <c r="Q414">
        <v>3852711</v>
      </c>
      <c r="R414">
        <v>566622</v>
      </c>
      <c r="S414">
        <v>1598999</v>
      </c>
      <c r="T414">
        <v>8099</v>
      </c>
      <c r="U414">
        <v>8</v>
      </c>
      <c r="V414" s="24">
        <f t="shared" si="18"/>
        <v>2.2872861557012587E-2</v>
      </c>
      <c r="W414">
        <v>607</v>
      </c>
      <c r="X414">
        <v>486</v>
      </c>
      <c r="Y414" t="s">
        <v>35</v>
      </c>
      <c r="Z414">
        <v>464</v>
      </c>
      <c r="AA414">
        <v>173</v>
      </c>
      <c r="AB414">
        <v>5</v>
      </c>
      <c r="AC414">
        <f t="shared" si="19"/>
        <v>2999.9110707803993</v>
      </c>
      <c r="AD414">
        <f>IF(SUBTOTAL(103,tablo1[[#This Row],[MachineID]]), tablo1[[#This Row],[ConditionMonitoringScore]], "")</f>
        <v>464</v>
      </c>
      <c r="AE414">
        <f>IF(SUBTOTAL(103,tablo1[[#This Row],[MachineID]]), tablo1[[#This Row],[TimeToFailure]], "")</f>
        <v>1331</v>
      </c>
      <c r="AH414">
        <f t="shared" si="20"/>
        <v>51.456310679611647</v>
      </c>
      <c r="AI414" t="str">
        <f>IF(OR(tablo1[[#This Row],[visibletimetofailure]]&lt;5000,tablo1[[#This Row],[visibleconditionscore]]&lt;300),"YES","NO")</f>
        <v>YES</v>
      </c>
    </row>
    <row r="415" spans="1:35" x14ac:dyDescent="0.25">
      <c r="A415" t="s">
        <v>466</v>
      </c>
      <c r="B415" t="s">
        <v>47</v>
      </c>
      <c r="C415" t="s">
        <v>45</v>
      </c>
      <c r="D415" s="1">
        <v>42062</v>
      </c>
      <c r="E415">
        <v>9</v>
      </c>
      <c r="F415">
        <v>44622</v>
      </c>
      <c r="G415" s="1">
        <v>45251</v>
      </c>
      <c r="H415" t="s">
        <v>48</v>
      </c>
      <c r="I415">
        <v>56</v>
      </c>
      <c r="J415">
        <v>96</v>
      </c>
      <c r="K415">
        <v>9</v>
      </c>
      <c r="L415">
        <v>5950</v>
      </c>
      <c r="M415">
        <v>49763</v>
      </c>
      <c r="N415">
        <v>176</v>
      </c>
      <c r="O415">
        <v>1585</v>
      </c>
      <c r="P415">
        <v>4755386</v>
      </c>
      <c r="Q415">
        <v>1863826</v>
      </c>
      <c r="R415">
        <v>762274</v>
      </c>
      <c r="S415">
        <v>7381487</v>
      </c>
      <c r="T415">
        <v>2219</v>
      </c>
      <c r="U415">
        <v>10</v>
      </c>
      <c r="V415" s="24">
        <f t="shared" si="18"/>
        <v>1.8765543748586931E-2</v>
      </c>
      <c r="W415">
        <v>498</v>
      </c>
      <c r="X415">
        <v>498</v>
      </c>
      <c r="Y415" t="s">
        <v>35</v>
      </c>
      <c r="Z415">
        <v>556</v>
      </c>
      <c r="AA415">
        <v>150</v>
      </c>
      <c r="AB415">
        <v>4</v>
      </c>
      <c r="AC415">
        <f t="shared" si="19"/>
        <v>3000.2435331230286</v>
      </c>
      <c r="AD415">
        <f>IF(SUBTOTAL(103,tablo1[[#This Row],[MachineID]]), tablo1[[#This Row],[ConditionMonitoringScore]], "")</f>
        <v>556</v>
      </c>
      <c r="AE415">
        <f>IF(SUBTOTAL(103,tablo1[[#This Row],[MachineID]]), tablo1[[#This Row],[TimeToFailure]], "")</f>
        <v>5950</v>
      </c>
      <c r="AH415">
        <f t="shared" si="20"/>
        <v>44.01294498381877</v>
      </c>
      <c r="AI415" t="str">
        <f>IF(OR(tablo1[[#This Row],[visibletimetofailure]]&lt;5000,tablo1[[#This Row],[visibleconditionscore]]&lt;300),"YES","NO")</f>
        <v>NO</v>
      </c>
    </row>
    <row r="416" spans="1:35" x14ac:dyDescent="0.25">
      <c r="A416" t="s">
        <v>467</v>
      </c>
      <c r="B416" t="s">
        <v>42</v>
      </c>
      <c r="C416" t="s">
        <v>39</v>
      </c>
      <c r="D416" s="1">
        <v>42427</v>
      </c>
      <c r="E416">
        <v>8</v>
      </c>
      <c r="F416">
        <v>39040</v>
      </c>
      <c r="G416" s="1">
        <v>45261</v>
      </c>
      <c r="H416" t="s">
        <v>52</v>
      </c>
      <c r="I416">
        <v>179</v>
      </c>
      <c r="J416">
        <v>86</v>
      </c>
      <c r="K416">
        <v>9</v>
      </c>
      <c r="L416">
        <v>6970</v>
      </c>
      <c r="M416">
        <v>41321</v>
      </c>
      <c r="N416">
        <v>85</v>
      </c>
      <c r="O416">
        <v>767</v>
      </c>
      <c r="P416">
        <v>767189</v>
      </c>
      <c r="Q416">
        <v>612834</v>
      </c>
      <c r="R416">
        <v>386402</v>
      </c>
      <c r="S416">
        <v>1766425</v>
      </c>
      <c r="T416">
        <v>3298</v>
      </c>
      <c r="U416">
        <v>6</v>
      </c>
      <c r="V416" s="24">
        <f t="shared" si="18"/>
        <v>1.5336498605772854E-2</v>
      </c>
      <c r="W416">
        <v>407</v>
      </c>
      <c r="X416">
        <v>244</v>
      </c>
      <c r="Y416" t="s">
        <v>49</v>
      </c>
      <c r="Z416">
        <v>665</v>
      </c>
      <c r="AA416">
        <v>122</v>
      </c>
      <c r="AB416">
        <v>3</v>
      </c>
      <c r="AC416">
        <f t="shared" si="19"/>
        <v>1000.2464146023468</v>
      </c>
      <c r="AD416">
        <f>IF(SUBTOTAL(103,tablo1[[#This Row],[MachineID]]), tablo1[[#This Row],[ConditionMonitoringScore]], "")</f>
        <v>665</v>
      </c>
      <c r="AE416">
        <f>IF(SUBTOTAL(103,tablo1[[#This Row],[MachineID]]), tablo1[[#This Row],[TimeToFailure]], "")</f>
        <v>6970</v>
      </c>
      <c r="AH416">
        <f t="shared" si="20"/>
        <v>34.95145631067961</v>
      </c>
      <c r="AI416" t="str">
        <f>IF(OR(tablo1[[#This Row],[visibletimetofailure]]&lt;5000,tablo1[[#This Row],[visibleconditionscore]]&lt;300),"YES","NO")</f>
        <v>NO</v>
      </c>
    </row>
    <row r="417" spans="1:35" x14ac:dyDescent="0.25">
      <c r="A417" t="s">
        <v>468</v>
      </c>
      <c r="B417" t="s">
        <v>54</v>
      </c>
      <c r="C417" t="s">
        <v>58</v>
      </c>
      <c r="D417" s="1">
        <v>42427</v>
      </c>
      <c r="E417">
        <v>8</v>
      </c>
      <c r="F417">
        <v>25280</v>
      </c>
      <c r="G417" s="1">
        <v>45175</v>
      </c>
      <c r="H417" t="s">
        <v>34</v>
      </c>
      <c r="I417">
        <v>143</v>
      </c>
      <c r="J417">
        <v>172</v>
      </c>
      <c r="K417">
        <v>7</v>
      </c>
      <c r="L417">
        <v>989</v>
      </c>
      <c r="M417">
        <v>42492</v>
      </c>
      <c r="N417">
        <v>155</v>
      </c>
      <c r="O417">
        <v>1083</v>
      </c>
      <c r="P417">
        <v>1082728</v>
      </c>
      <c r="Q417">
        <v>1332184</v>
      </c>
      <c r="R417">
        <v>829641</v>
      </c>
      <c r="S417">
        <v>3244553</v>
      </c>
      <c r="T417">
        <v>4222</v>
      </c>
      <c r="U417">
        <v>7</v>
      </c>
      <c r="V417" s="24">
        <f t="shared" si="18"/>
        <v>2.411636144396714E-2</v>
      </c>
      <c r="W417">
        <v>640</v>
      </c>
      <c r="X417">
        <v>448</v>
      </c>
      <c r="Y417" t="s">
        <v>49</v>
      </c>
      <c r="Z417">
        <v>420</v>
      </c>
      <c r="AA417">
        <v>197</v>
      </c>
      <c r="AB417">
        <v>1</v>
      </c>
      <c r="AC417">
        <f t="shared" si="19"/>
        <v>999.74884579870729</v>
      </c>
      <c r="AD417">
        <f>IF(SUBTOTAL(103,tablo1[[#This Row],[MachineID]]), tablo1[[#This Row],[ConditionMonitoringScore]], "")</f>
        <v>420</v>
      </c>
      <c r="AE417">
        <f>IF(SUBTOTAL(103,tablo1[[#This Row],[MachineID]]), tablo1[[#This Row],[TimeToFailure]], "")</f>
        <v>989</v>
      </c>
      <c r="AH417">
        <f t="shared" si="20"/>
        <v>59.22330097087378</v>
      </c>
      <c r="AI417" t="str">
        <f>IF(OR(tablo1[[#This Row],[visibletimetofailure]]&lt;5000,tablo1[[#This Row],[visibleconditionscore]]&lt;300),"YES","NO")</f>
        <v>YES</v>
      </c>
    </row>
    <row r="418" spans="1:35" x14ac:dyDescent="0.25">
      <c r="A418" t="s">
        <v>469</v>
      </c>
      <c r="B418" t="s">
        <v>47</v>
      </c>
      <c r="C418" t="s">
        <v>45</v>
      </c>
      <c r="D418" s="1">
        <v>41697</v>
      </c>
      <c r="E418">
        <v>10</v>
      </c>
      <c r="F418">
        <v>48900</v>
      </c>
      <c r="G418" s="1">
        <v>45302</v>
      </c>
      <c r="H418" t="s">
        <v>52</v>
      </c>
      <c r="I418">
        <v>32</v>
      </c>
      <c r="J418">
        <v>45</v>
      </c>
      <c r="K418">
        <v>27</v>
      </c>
      <c r="L418">
        <v>2695</v>
      </c>
      <c r="M418">
        <v>18582</v>
      </c>
      <c r="N418">
        <v>283</v>
      </c>
      <c r="O418">
        <v>7646</v>
      </c>
      <c r="P418">
        <v>38227649</v>
      </c>
      <c r="Q418">
        <v>632633</v>
      </c>
      <c r="R418">
        <v>205636</v>
      </c>
      <c r="S418">
        <v>39065917</v>
      </c>
      <c r="T418">
        <v>22936</v>
      </c>
      <c r="U418">
        <v>2</v>
      </c>
      <c r="V418" s="24">
        <f t="shared" si="18"/>
        <v>1.5374180420529052E-2</v>
      </c>
      <c r="W418">
        <v>408</v>
      </c>
      <c r="X418">
        <v>82</v>
      </c>
      <c r="Y418" t="s">
        <v>62</v>
      </c>
      <c r="Z418">
        <v>645</v>
      </c>
      <c r="AA418">
        <v>124</v>
      </c>
      <c r="AB418">
        <v>4</v>
      </c>
      <c r="AC418">
        <f t="shared" si="19"/>
        <v>4999.6925189641643</v>
      </c>
      <c r="AD418">
        <f>IF(SUBTOTAL(103,tablo1[[#This Row],[MachineID]]), tablo1[[#This Row],[ConditionMonitoringScore]], "")</f>
        <v>645</v>
      </c>
      <c r="AE418">
        <f>IF(SUBTOTAL(103,tablo1[[#This Row],[MachineID]]), tablo1[[#This Row],[TimeToFailure]], "")</f>
        <v>2695</v>
      </c>
      <c r="AH418">
        <f t="shared" si="20"/>
        <v>35.59870550161812</v>
      </c>
      <c r="AI418" t="str">
        <f>IF(OR(tablo1[[#This Row],[visibletimetofailure]]&lt;5000,tablo1[[#This Row],[visibleconditionscore]]&lt;300),"YES","NO")</f>
        <v>YES</v>
      </c>
    </row>
    <row r="419" spans="1:35" x14ac:dyDescent="0.25">
      <c r="A419" t="s">
        <v>470</v>
      </c>
      <c r="B419" t="s">
        <v>54</v>
      </c>
      <c r="C419" t="s">
        <v>45</v>
      </c>
      <c r="D419" s="1">
        <v>38777</v>
      </c>
      <c r="E419">
        <v>18</v>
      </c>
      <c r="F419">
        <v>57240</v>
      </c>
      <c r="G419" s="1">
        <v>45300</v>
      </c>
      <c r="H419" t="s">
        <v>34</v>
      </c>
      <c r="I419">
        <v>63</v>
      </c>
      <c r="J419">
        <v>47</v>
      </c>
      <c r="K419">
        <v>15</v>
      </c>
      <c r="L419">
        <v>2839</v>
      </c>
      <c r="M419">
        <v>38173</v>
      </c>
      <c r="N419">
        <v>194</v>
      </c>
      <c r="O419">
        <v>2916</v>
      </c>
      <c r="P419">
        <v>8747729</v>
      </c>
      <c r="Q419">
        <v>1450293</v>
      </c>
      <c r="R419">
        <v>84419</v>
      </c>
      <c r="S419">
        <v>11042213</v>
      </c>
      <c r="T419">
        <v>2915</v>
      </c>
      <c r="U419">
        <v>7</v>
      </c>
      <c r="V419" s="24">
        <f t="shared" si="18"/>
        <v>2.4945361368603512E-2</v>
      </c>
      <c r="W419">
        <v>662</v>
      </c>
      <c r="X419">
        <v>463</v>
      </c>
      <c r="Y419" t="s">
        <v>35</v>
      </c>
      <c r="Z419">
        <v>426</v>
      </c>
      <c r="AA419">
        <v>184</v>
      </c>
      <c r="AB419">
        <v>1</v>
      </c>
      <c r="AC419">
        <f t="shared" si="19"/>
        <v>2999.9070644718795</v>
      </c>
      <c r="AD419">
        <f>IF(SUBTOTAL(103,tablo1[[#This Row],[MachineID]]), tablo1[[#This Row],[ConditionMonitoringScore]], "")</f>
        <v>426</v>
      </c>
      <c r="AE419">
        <f>IF(SUBTOTAL(103,tablo1[[#This Row],[MachineID]]), tablo1[[#This Row],[TimeToFailure]], "")</f>
        <v>2839</v>
      </c>
      <c r="AH419">
        <f t="shared" si="20"/>
        <v>55.016181229773466</v>
      </c>
      <c r="AI419" t="str">
        <f>IF(OR(tablo1[[#This Row],[visibletimetofailure]]&lt;5000,tablo1[[#This Row],[visibleconditionscore]]&lt;300),"YES","NO")</f>
        <v>YES</v>
      </c>
    </row>
    <row r="420" spans="1:35" x14ac:dyDescent="0.25">
      <c r="A420" t="s">
        <v>471</v>
      </c>
      <c r="B420" t="s">
        <v>47</v>
      </c>
      <c r="C420" t="s">
        <v>39</v>
      </c>
      <c r="D420" s="1">
        <v>43522</v>
      </c>
      <c r="E420">
        <v>5</v>
      </c>
      <c r="F420">
        <v>23255</v>
      </c>
      <c r="G420" s="1">
        <v>45340</v>
      </c>
      <c r="H420" t="s">
        <v>52</v>
      </c>
      <c r="I420">
        <v>69</v>
      </c>
      <c r="J420">
        <v>7</v>
      </c>
      <c r="K420">
        <v>4</v>
      </c>
      <c r="L420">
        <v>6676</v>
      </c>
      <c r="M420">
        <v>57101</v>
      </c>
      <c r="N420">
        <v>149</v>
      </c>
      <c r="O420">
        <v>598</v>
      </c>
      <c r="P420">
        <v>1792556</v>
      </c>
      <c r="Q420">
        <v>1729952</v>
      </c>
      <c r="R420">
        <v>953655</v>
      </c>
      <c r="S420">
        <v>4476163</v>
      </c>
      <c r="T420">
        <v>1314</v>
      </c>
      <c r="U420">
        <v>9</v>
      </c>
      <c r="V420" s="24">
        <f t="shared" si="18"/>
        <v>6.1798176200165804E-3</v>
      </c>
      <c r="W420">
        <v>164</v>
      </c>
      <c r="X420">
        <v>148</v>
      </c>
      <c r="Y420" t="s">
        <v>35</v>
      </c>
      <c r="Z420">
        <v>863</v>
      </c>
      <c r="AA420">
        <v>62</v>
      </c>
      <c r="AB420">
        <v>4</v>
      </c>
      <c r="AC420">
        <f t="shared" si="19"/>
        <v>2997.5852842809363</v>
      </c>
      <c r="AD420">
        <f>IF(SUBTOTAL(103,tablo1[[#This Row],[MachineID]]), tablo1[[#This Row],[ConditionMonitoringScore]], "")</f>
        <v>863</v>
      </c>
      <c r="AE420">
        <f>IF(SUBTOTAL(103,tablo1[[#This Row],[MachineID]]), tablo1[[#This Row],[TimeToFailure]], "")</f>
        <v>6676</v>
      </c>
      <c r="AH420">
        <f t="shared" si="20"/>
        <v>15.53398058252427</v>
      </c>
      <c r="AI420" t="str">
        <f>IF(OR(tablo1[[#This Row],[visibletimetofailure]]&lt;5000,tablo1[[#This Row],[visibleconditionscore]]&lt;300),"YES","NO")</f>
        <v>NO</v>
      </c>
    </row>
    <row r="421" spans="1:35" x14ac:dyDescent="0.25">
      <c r="A421" t="s">
        <v>472</v>
      </c>
      <c r="B421" t="s">
        <v>54</v>
      </c>
      <c r="C421" t="s">
        <v>58</v>
      </c>
      <c r="D421" s="1">
        <v>43522</v>
      </c>
      <c r="E421">
        <v>5</v>
      </c>
      <c r="F421">
        <v>24790</v>
      </c>
      <c r="G421" s="1">
        <v>45313</v>
      </c>
      <c r="H421" t="s">
        <v>52</v>
      </c>
      <c r="I421">
        <v>101</v>
      </c>
      <c r="J421">
        <v>34</v>
      </c>
      <c r="K421">
        <v>5</v>
      </c>
      <c r="L421">
        <v>14307</v>
      </c>
      <c r="M421">
        <v>71751</v>
      </c>
      <c r="N421">
        <v>96</v>
      </c>
      <c r="O421">
        <v>481</v>
      </c>
      <c r="P421">
        <v>481192</v>
      </c>
      <c r="Q421">
        <v>235912</v>
      </c>
      <c r="R421">
        <v>14236</v>
      </c>
      <c r="S421">
        <v>859464</v>
      </c>
      <c r="T421">
        <v>529</v>
      </c>
      <c r="U421">
        <v>2</v>
      </c>
      <c r="V421" s="24">
        <f t="shared" si="18"/>
        <v>9.0059537267314794E-3</v>
      </c>
      <c r="W421">
        <v>239</v>
      </c>
      <c r="X421">
        <v>48</v>
      </c>
      <c r="Y421" t="s">
        <v>49</v>
      </c>
      <c r="Z421">
        <v>783</v>
      </c>
      <c r="AA421">
        <v>74</v>
      </c>
      <c r="AB421">
        <v>1</v>
      </c>
      <c r="AC421">
        <f t="shared" si="19"/>
        <v>1000.3991683991684</v>
      </c>
      <c r="AD421">
        <f>IF(SUBTOTAL(103,tablo1[[#This Row],[MachineID]]), tablo1[[#This Row],[ConditionMonitoringScore]], "")</f>
        <v>783</v>
      </c>
      <c r="AE421">
        <f>IF(SUBTOTAL(103,tablo1[[#This Row],[MachineID]]), tablo1[[#This Row],[TimeToFailure]], "")</f>
        <v>14307</v>
      </c>
      <c r="AH421">
        <f t="shared" si="20"/>
        <v>19.417475728155338</v>
      </c>
      <c r="AI421" t="str">
        <f>IF(OR(tablo1[[#This Row],[visibletimetofailure]]&lt;5000,tablo1[[#This Row],[visibleconditionscore]]&lt;300),"YES","NO")</f>
        <v>NO</v>
      </c>
    </row>
    <row r="422" spans="1:35" x14ac:dyDescent="0.25">
      <c r="A422" t="s">
        <v>473</v>
      </c>
      <c r="B422" t="s">
        <v>38</v>
      </c>
      <c r="C422" t="s">
        <v>39</v>
      </c>
      <c r="D422" s="1">
        <v>42792</v>
      </c>
      <c r="E422">
        <v>7</v>
      </c>
      <c r="F422">
        <v>32284</v>
      </c>
      <c r="G422" s="1">
        <v>45303</v>
      </c>
      <c r="H422" t="s">
        <v>52</v>
      </c>
      <c r="I422">
        <v>35</v>
      </c>
      <c r="J422">
        <v>44</v>
      </c>
      <c r="K422">
        <v>6</v>
      </c>
      <c r="L422">
        <v>8695</v>
      </c>
      <c r="M422">
        <v>59336</v>
      </c>
      <c r="N422">
        <v>259</v>
      </c>
      <c r="O422">
        <v>1553</v>
      </c>
      <c r="P422">
        <v>7762874</v>
      </c>
      <c r="Q422">
        <v>4319562</v>
      </c>
      <c r="R422">
        <v>1388272</v>
      </c>
      <c r="S422">
        <v>13470707</v>
      </c>
      <c r="T422">
        <v>7452</v>
      </c>
      <c r="U422">
        <v>10</v>
      </c>
      <c r="V422" s="24">
        <f t="shared" si="18"/>
        <v>1.2585726128570352E-2</v>
      </c>
      <c r="W422">
        <v>334</v>
      </c>
      <c r="X422">
        <v>334</v>
      </c>
      <c r="Y422" t="s">
        <v>62</v>
      </c>
      <c r="Z422">
        <v>691</v>
      </c>
      <c r="AA422">
        <v>104</v>
      </c>
      <c r="AB422">
        <v>1</v>
      </c>
      <c r="AC422">
        <f t="shared" si="19"/>
        <v>4998.6310367031556</v>
      </c>
      <c r="AD422">
        <f>IF(SUBTOTAL(103,tablo1[[#This Row],[MachineID]]), tablo1[[#This Row],[ConditionMonitoringScore]], "")</f>
        <v>691</v>
      </c>
      <c r="AE422">
        <f>IF(SUBTOTAL(103,tablo1[[#This Row],[MachineID]]), tablo1[[#This Row],[TimeToFailure]], "")</f>
        <v>8695</v>
      </c>
      <c r="AH422">
        <f t="shared" si="20"/>
        <v>29.126213592233007</v>
      </c>
      <c r="AI422" t="str">
        <f>IF(OR(tablo1[[#This Row],[visibletimetofailure]]&lt;5000,tablo1[[#This Row],[visibleconditionscore]]&lt;300),"YES","NO")</f>
        <v>NO</v>
      </c>
    </row>
    <row r="423" spans="1:35" x14ac:dyDescent="0.25">
      <c r="A423" t="s">
        <v>474</v>
      </c>
      <c r="B423" t="s">
        <v>42</v>
      </c>
      <c r="C423" t="s">
        <v>45</v>
      </c>
      <c r="D423" s="1">
        <v>43887</v>
      </c>
      <c r="E423">
        <v>4</v>
      </c>
      <c r="F423">
        <v>18884</v>
      </c>
      <c r="G423" s="1">
        <v>45310</v>
      </c>
      <c r="H423" t="s">
        <v>48</v>
      </c>
      <c r="I423">
        <v>39</v>
      </c>
      <c r="J423">
        <v>37</v>
      </c>
      <c r="K423">
        <v>4</v>
      </c>
      <c r="L423">
        <v>7695</v>
      </c>
      <c r="M423">
        <v>51938</v>
      </c>
      <c r="N423">
        <v>255</v>
      </c>
      <c r="O423">
        <v>1022</v>
      </c>
      <c r="P423">
        <v>5108758</v>
      </c>
      <c r="Q423">
        <v>292332</v>
      </c>
      <c r="R423">
        <v>94207</v>
      </c>
      <c r="S423">
        <v>5495298</v>
      </c>
      <c r="T423">
        <v>4291</v>
      </c>
      <c r="U423">
        <v>1</v>
      </c>
      <c r="V423" s="24">
        <f t="shared" si="18"/>
        <v>8.7798628381942877E-3</v>
      </c>
      <c r="W423">
        <v>233</v>
      </c>
      <c r="X423">
        <v>23</v>
      </c>
      <c r="Y423" t="s">
        <v>62</v>
      </c>
      <c r="Z423">
        <v>773</v>
      </c>
      <c r="AA423">
        <v>86</v>
      </c>
      <c r="AB423">
        <v>1</v>
      </c>
      <c r="AC423">
        <f t="shared" si="19"/>
        <v>4998.7847358121335</v>
      </c>
      <c r="AD423">
        <f>IF(SUBTOTAL(103,tablo1[[#This Row],[MachineID]]), tablo1[[#This Row],[ConditionMonitoringScore]], "")</f>
        <v>773</v>
      </c>
      <c r="AE423">
        <f>IF(SUBTOTAL(103,tablo1[[#This Row],[MachineID]]), tablo1[[#This Row],[TimeToFailure]], "")</f>
        <v>7695</v>
      </c>
      <c r="AH423">
        <f t="shared" si="20"/>
        <v>23.300970873786408</v>
      </c>
      <c r="AI423" t="str">
        <f>IF(OR(tablo1[[#This Row],[visibletimetofailure]]&lt;5000,tablo1[[#This Row],[visibleconditionscore]]&lt;300),"YES","NO")</f>
        <v>NO</v>
      </c>
    </row>
    <row r="424" spans="1:35" x14ac:dyDescent="0.25">
      <c r="A424" t="s">
        <v>475</v>
      </c>
      <c r="B424" t="s">
        <v>47</v>
      </c>
      <c r="C424" t="s">
        <v>33</v>
      </c>
      <c r="D424" s="1">
        <v>43522</v>
      </c>
      <c r="E424">
        <v>5</v>
      </c>
      <c r="F424">
        <v>16695</v>
      </c>
      <c r="G424" s="1">
        <v>45137</v>
      </c>
      <c r="H424" t="s">
        <v>48</v>
      </c>
      <c r="I424">
        <v>156</v>
      </c>
      <c r="J424">
        <v>210</v>
      </c>
      <c r="K424">
        <v>2</v>
      </c>
      <c r="L424">
        <v>3079</v>
      </c>
      <c r="M424">
        <v>67956</v>
      </c>
      <c r="N424">
        <v>255</v>
      </c>
      <c r="O424">
        <v>510</v>
      </c>
      <c r="P424">
        <v>510277</v>
      </c>
      <c r="Q424">
        <v>1510181</v>
      </c>
      <c r="R424">
        <v>538468</v>
      </c>
      <c r="S424">
        <v>2558927</v>
      </c>
      <c r="T424">
        <v>714</v>
      </c>
      <c r="U424">
        <v>5</v>
      </c>
      <c r="V424" s="24">
        <f t="shared" si="18"/>
        <v>2.4606225035797725E-2</v>
      </c>
      <c r="W424">
        <v>653</v>
      </c>
      <c r="X424">
        <v>327</v>
      </c>
      <c r="Y424" t="s">
        <v>49</v>
      </c>
      <c r="Z424">
        <v>386</v>
      </c>
      <c r="AA424">
        <v>197</v>
      </c>
      <c r="AB424">
        <v>1</v>
      </c>
      <c r="AC424">
        <f t="shared" si="19"/>
        <v>1000.5431372549019</v>
      </c>
      <c r="AD424">
        <f>IF(SUBTOTAL(103,tablo1[[#This Row],[MachineID]]), tablo1[[#This Row],[ConditionMonitoringScore]], "")</f>
        <v>386</v>
      </c>
      <c r="AE424">
        <f>IF(SUBTOTAL(103,tablo1[[#This Row],[MachineID]]), tablo1[[#This Row],[TimeToFailure]], "")</f>
        <v>3079</v>
      </c>
      <c r="AH424">
        <f t="shared" si="20"/>
        <v>59.22330097087378</v>
      </c>
      <c r="AI424" t="str">
        <f>IF(OR(tablo1[[#This Row],[visibletimetofailure]]&lt;5000,tablo1[[#This Row],[visibleconditionscore]]&lt;300),"YES","NO")</f>
        <v>YES</v>
      </c>
    </row>
    <row r="425" spans="1:35" x14ac:dyDescent="0.25">
      <c r="A425" t="s">
        <v>476</v>
      </c>
      <c r="B425" t="s">
        <v>32</v>
      </c>
      <c r="C425" t="s">
        <v>39</v>
      </c>
      <c r="D425" s="1">
        <v>43157</v>
      </c>
      <c r="E425">
        <v>6</v>
      </c>
      <c r="F425">
        <v>20994</v>
      </c>
      <c r="G425" s="1">
        <v>45193</v>
      </c>
      <c r="H425" t="s">
        <v>52</v>
      </c>
      <c r="I425">
        <v>178</v>
      </c>
      <c r="J425">
        <v>154</v>
      </c>
      <c r="K425">
        <v>5</v>
      </c>
      <c r="L425">
        <v>5992</v>
      </c>
      <c r="M425">
        <v>49133</v>
      </c>
      <c r="N425">
        <v>244</v>
      </c>
      <c r="O425">
        <v>1219</v>
      </c>
      <c r="P425">
        <v>1219384</v>
      </c>
      <c r="Q425">
        <v>2348025</v>
      </c>
      <c r="R425">
        <v>501522</v>
      </c>
      <c r="S425">
        <v>4068931</v>
      </c>
      <c r="T425">
        <v>3414</v>
      </c>
      <c r="U425">
        <v>5</v>
      </c>
      <c r="V425" s="24">
        <f t="shared" si="18"/>
        <v>1.8652498304318334E-2</v>
      </c>
      <c r="W425">
        <v>495</v>
      </c>
      <c r="X425">
        <v>247</v>
      </c>
      <c r="Y425" t="s">
        <v>49</v>
      </c>
      <c r="Z425">
        <v>582</v>
      </c>
      <c r="AA425">
        <v>140</v>
      </c>
      <c r="AB425">
        <v>4</v>
      </c>
      <c r="AC425">
        <f t="shared" si="19"/>
        <v>1000.3150123051681</v>
      </c>
      <c r="AD425">
        <f>IF(SUBTOTAL(103,tablo1[[#This Row],[MachineID]]), tablo1[[#This Row],[ConditionMonitoringScore]], "")</f>
        <v>582</v>
      </c>
      <c r="AE425">
        <f>IF(SUBTOTAL(103,tablo1[[#This Row],[MachineID]]), tablo1[[#This Row],[TimeToFailure]], "")</f>
        <v>5992</v>
      </c>
      <c r="AH425">
        <f t="shared" si="20"/>
        <v>40.776699029126213</v>
      </c>
      <c r="AI425" t="str">
        <f>IF(OR(tablo1[[#This Row],[visibletimetofailure]]&lt;5000,tablo1[[#This Row],[visibleconditionscore]]&lt;300),"YES","NO")</f>
        <v>NO</v>
      </c>
    </row>
    <row r="426" spans="1:35" x14ac:dyDescent="0.25">
      <c r="A426" t="s">
        <v>477</v>
      </c>
      <c r="B426" t="s">
        <v>47</v>
      </c>
      <c r="C426" t="s">
        <v>58</v>
      </c>
      <c r="D426" s="1">
        <v>39872</v>
      </c>
      <c r="E426">
        <v>15</v>
      </c>
      <c r="F426">
        <v>53955</v>
      </c>
      <c r="G426" s="1">
        <v>45197</v>
      </c>
      <c r="H426" t="s">
        <v>34</v>
      </c>
      <c r="I426">
        <v>171</v>
      </c>
      <c r="J426">
        <v>150</v>
      </c>
      <c r="K426">
        <v>11</v>
      </c>
      <c r="L426">
        <v>1507</v>
      </c>
      <c r="M426">
        <v>45378</v>
      </c>
      <c r="N426">
        <v>134</v>
      </c>
      <c r="O426">
        <v>1474</v>
      </c>
      <c r="P426">
        <v>147386</v>
      </c>
      <c r="Q426">
        <v>703031</v>
      </c>
      <c r="R426">
        <v>231695</v>
      </c>
      <c r="S426">
        <v>2408586</v>
      </c>
      <c r="T426">
        <v>3389</v>
      </c>
      <c r="U426">
        <v>3</v>
      </c>
      <c r="V426" s="24">
        <f t="shared" si="18"/>
        <v>2.9655588213128345E-2</v>
      </c>
      <c r="W426">
        <v>787</v>
      </c>
      <c r="X426">
        <v>236</v>
      </c>
      <c r="Y426" t="s">
        <v>49</v>
      </c>
      <c r="Z426">
        <v>313</v>
      </c>
      <c r="AA426">
        <v>232</v>
      </c>
      <c r="AB426">
        <v>3</v>
      </c>
      <c r="AC426">
        <f t="shared" si="19"/>
        <v>99.990502035278155</v>
      </c>
      <c r="AD426">
        <f>IF(SUBTOTAL(103,tablo1[[#This Row],[MachineID]]), tablo1[[#This Row],[ConditionMonitoringScore]], "")</f>
        <v>313</v>
      </c>
      <c r="AE426">
        <f>IF(SUBTOTAL(103,tablo1[[#This Row],[MachineID]]), tablo1[[#This Row],[TimeToFailure]], "")</f>
        <v>1507</v>
      </c>
      <c r="AH426">
        <f t="shared" si="20"/>
        <v>70.550161812297731</v>
      </c>
      <c r="AI426" t="str">
        <f>IF(OR(tablo1[[#This Row],[visibletimetofailure]]&lt;5000,tablo1[[#This Row],[visibleconditionscore]]&lt;300),"YES","NO")</f>
        <v>YES</v>
      </c>
    </row>
    <row r="427" spans="1:35" x14ac:dyDescent="0.25">
      <c r="A427" t="s">
        <v>478</v>
      </c>
      <c r="B427" t="s">
        <v>32</v>
      </c>
      <c r="C427" t="s">
        <v>39</v>
      </c>
      <c r="D427" s="1">
        <v>40967</v>
      </c>
      <c r="E427">
        <v>12</v>
      </c>
      <c r="F427">
        <v>41712</v>
      </c>
      <c r="G427" s="1">
        <v>45298</v>
      </c>
      <c r="H427" t="s">
        <v>48</v>
      </c>
      <c r="I427">
        <v>22</v>
      </c>
      <c r="J427">
        <v>49</v>
      </c>
      <c r="K427">
        <v>47</v>
      </c>
      <c r="L427">
        <v>547</v>
      </c>
      <c r="M427">
        <v>9245</v>
      </c>
      <c r="N427">
        <v>258</v>
      </c>
      <c r="O427">
        <v>12105</v>
      </c>
      <c r="P427">
        <v>60527433</v>
      </c>
      <c r="Q427">
        <v>2617254</v>
      </c>
      <c r="R427">
        <v>933173</v>
      </c>
      <c r="S427">
        <v>6407786</v>
      </c>
      <c r="T427">
        <v>39948</v>
      </c>
      <c r="U427">
        <v>9</v>
      </c>
      <c r="V427" s="24">
        <f t="shared" si="18"/>
        <v>2.0009043635541488E-2</v>
      </c>
      <c r="W427">
        <v>531</v>
      </c>
      <c r="X427">
        <v>478</v>
      </c>
      <c r="Y427" t="s">
        <v>62</v>
      </c>
      <c r="Z427">
        <v>496</v>
      </c>
      <c r="AA427">
        <v>159</v>
      </c>
      <c r="AB427">
        <v>2</v>
      </c>
      <c r="AC427">
        <f t="shared" si="19"/>
        <v>5000.200991325898</v>
      </c>
      <c r="AD427">
        <f>IF(SUBTOTAL(103,tablo1[[#This Row],[MachineID]]), tablo1[[#This Row],[ConditionMonitoringScore]], "")</f>
        <v>496</v>
      </c>
      <c r="AE427">
        <f>IF(SUBTOTAL(103,tablo1[[#This Row],[MachineID]]), tablo1[[#This Row],[TimeToFailure]], "")</f>
        <v>547</v>
      </c>
      <c r="AH427">
        <f t="shared" si="20"/>
        <v>46.925566343042071</v>
      </c>
      <c r="AI427" t="str">
        <f>IF(OR(tablo1[[#This Row],[visibletimetofailure]]&lt;5000,tablo1[[#This Row],[visibleconditionscore]]&lt;300),"YES","NO")</f>
        <v>YES</v>
      </c>
    </row>
    <row r="428" spans="1:35" x14ac:dyDescent="0.25">
      <c r="A428" t="s">
        <v>479</v>
      </c>
      <c r="B428" t="s">
        <v>32</v>
      </c>
      <c r="C428" t="s">
        <v>45</v>
      </c>
      <c r="D428" s="1">
        <v>40602</v>
      </c>
      <c r="E428">
        <v>13</v>
      </c>
      <c r="F428">
        <v>49452</v>
      </c>
      <c r="G428" s="1">
        <v>45325</v>
      </c>
      <c r="H428" t="s">
        <v>48</v>
      </c>
      <c r="I428">
        <v>95</v>
      </c>
      <c r="J428">
        <v>22</v>
      </c>
      <c r="K428">
        <v>12</v>
      </c>
      <c r="L428">
        <v>7563</v>
      </c>
      <c r="M428">
        <v>46462</v>
      </c>
      <c r="N428">
        <v>174</v>
      </c>
      <c r="O428">
        <v>2093</v>
      </c>
      <c r="P428">
        <v>2092807</v>
      </c>
      <c r="Q428">
        <v>1902739</v>
      </c>
      <c r="R428">
        <v>403007</v>
      </c>
      <c r="S428">
        <v>4398553</v>
      </c>
      <c r="T428">
        <v>4394</v>
      </c>
      <c r="U428">
        <v>6</v>
      </c>
      <c r="V428" s="24">
        <f t="shared" si="18"/>
        <v>1.8577134674805939E-2</v>
      </c>
      <c r="W428">
        <v>493</v>
      </c>
      <c r="X428">
        <v>296</v>
      </c>
      <c r="Y428" t="s">
        <v>49</v>
      </c>
      <c r="Z428">
        <v>540</v>
      </c>
      <c r="AA428">
        <v>156</v>
      </c>
      <c r="AB428">
        <v>3</v>
      </c>
      <c r="AC428">
        <f t="shared" si="19"/>
        <v>999.90778786430963</v>
      </c>
      <c r="AD428">
        <f>IF(SUBTOTAL(103,tablo1[[#This Row],[MachineID]]), tablo1[[#This Row],[ConditionMonitoringScore]], "")</f>
        <v>540</v>
      </c>
      <c r="AE428">
        <f>IF(SUBTOTAL(103,tablo1[[#This Row],[MachineID]]), tablo1[[#This Row],[TimeToFailure]], "")</f>
        <v>7563</v>
      </c>
      <c r="AH428">
        <f t="shared" si="20"/>
        <v>45.954692556634299</v>
      </c>
      <c r="AI428" t="str">
        <f>IF(OR(tablo1[[#This Row],[visibletimetofailure]]&lt;5000,tablo1[[#This Row],[visibleconditionscore]]&lt;300),"YES","NO")</f>
        <v>NO</v>
      </c>
    </row>
    <row r="429" spans="1:35" x14ac:dyDescent="0.25">
      <c r="A429" t="s">
        <v>480</v>
      </c>
      <c r="B429" t="s">
        <v>54</v>
      </c>
      <c r="C429" t="s">
        <v>39</v>
      </c>
      <c r="D429" s="1">
        <v>41697</v>
      </c>
      <c r="E429">
        <v>10</v>
      </c>
      <c r="F429">
        <v>40090</v>
      </c>
      <c r="G429" s="1">
        <v>45311</v>
      </c>
      <c r="H429" t="s">
        <v>52</v>
      </c>
      <c r="I429">
        <v>55</v>
      </c>
      <c r="J429">
        <v>36</v>
      </c>
      <c r="K429">
        <v>8</v>
      </c>
      <c r="L429">
        <v>9180</v>
      </c>
      <c r="M429">
        <v>47718</v>
      </c>
      <c r="N429">
        <v>85</v>
      </c>
      <c r="O429">
        <v>682</v>
      </c>
      <c r="P429">
        <v>2045928</v>
      </c>
      <c r="Q429">
        <v>1112323</v>
      </c>
      <c r="R429">
        <v>113072</v>
      </c>
      <c r="S429">
        <v>4288971</v>
      </c>
      <c r="T429">
        <v>818</v>
      </c>
      <c r="U429">
        <v>9</v>
      </c>
      <c r="V429" s="24">
        <f t="shared" si="18"/>
        <v>1.6768407566508402E-2</v>
      </c>
      <c r="W429">
        <v>445</v>
      </c>
      <c r="X429">
        <v>401</v>
      </c>
      <c r="Y429" t="s">
        <v>35</v>
      </c>
      <c r="Z429">
        <v>568</v>
      </c>
      <c r="AA429">
        <v>137</v>
      </c>
      <c r="AB429">
        <v>5</v>
      </c>
      <c r="AC429">
        <f t="shared" si="19"/>
        <v>2999.8944281524928</v>
      </c>
      <c r="AD429">
        <f>IF(SUBTOTAL(103,tablo1[[#This Row],[MachineID]]), tablo1[[#This Row],[ConditionMonitoringScore]], "")</f>
        <v>568</v>
      </c>
      <c r="AE429">
        <f>IF(SUBTOTAL(103,tablo1[[#This Row],[MachineID]]), tablo1[[#This Row],[TimeToFailure]], "")</f>
        <v>9180</v>
      </c>
      <c r="AH429">
        <f t="shared" si="20"/>
        <v>39.805825242718448</v>
      </c>
      <c r="AI429" t="str">
        <f>IF(OR(tablo1[[#This Row],[visibletimetofailure]]&lt;5000,tablo1[[#This Row],[visibleconditionscore]]&lt;300),"YES","NO")</f>
        <v>NO</v>
      </c>
    </row>
    <row r="430" spans="1:35" x14ac:dyDescent="0.25">
      <c r="A430" t="s">
        <v>481</v>
      </c>
      <c r="B430" t="s">
        <v>54</v>
      </c>
      <c r="C430" t="s">
        <v>45</v>
      </c>
      <c r="D430" s="1">
        <v>43157</v>
      </c>
      <c r="E430">
        <v>6</v>
      </c>
      <c r="F430">
        <v>26076</v>
      </c>
      <c r="G430" s="1">
        <v>45332</v>
      </c>
      <c r="H430" t="s">
        <v>48</v>
      </c>
      <c r="I430">
        <v>164</v>
      </c>
      <c r="J430">
        <v>15</v>
      </c>
      <c r="K430">
        <v>4</v>
      </c>
      <c r="L430">
        <v>8373</v>
      </c>
      <c r="M430">
        <v>69786</v>
      </c>
      <c r="N430">
        <v>140</v>
      </c>
      <c r="O430">
        <v>560</v>
      </c>
      <c r="P430">
        <v>559695</v>
      </c>
      <c r="Q430">
        <v>350143</v>
      </c>
      <c r="R430">
        <v>164114</v>
      </c>
      <c r="S430">
        <v>1073951</v>
      </c>
      <c r="T430">
        <v>783</v>
      </c>
      <c r="U430">
        <v>2</v>
      </c>
      <c r="V430" s="24">
        <f t="shared" si="18"/>
        <v>7.7624538397769232E-3</v>
      </c>
      <c r="W430">
        <v>206</v>
      </c>
      <c r="X430">
        <v>41</v>
      </c>
      <c r="Y430" t="s">
        <v>49</v>
      </c>
      <c r="Z430">
        <v>831</v>
      </c>
      <c r="AA430">
        <v>66</v>
      </c>
      <c r="AB430">
        <v>4</v>
      </c>
      <c r="AC430">
        <f t="shared" si="19"/>
        <v>999.45535714285711</v>
      </c>
      <c r="AD430">
        <f>IF(SUBTOTAL(103,tablo1[[#This Row],[MachineID]]), tablo1[[#This Row],[ConditionMonitoringScore]], "")</f>
        <v>831</v>
      </c>
      <c r="AE430">
        <f>IF(SUBTOTAL(103,tablo1[[#This Row],[MachineID]]), tablo1[[#This Row],[TimeToFailure]], "")</f>
        <v>8373</v>
      </c>
      <c r="AH430">
        <f t="shared" si="20"/>
        <v>16.828478964401295</v>
      </c>
      <c r="AI430" t="str">
        <f>IF(OR(tablo1[[#This Row],[visibletimetofailure]]&lt;5000,tablo1[[#This Row],[visibleconditionscore]]&lt;300),"YES","NO")</f>
        <v>NO</v>
      </c>
    </row>
    <row r="431" spans="1:35" x14ac:dyDescent="0.25">
      <c r="A431" t="s">
        <v>482</v>
      </c>
      <c r="B431" t="s">
        <v>54</v>
      </c>
      <c r="C431" t="s">
        <v>33</v>
      </c>
      <c r="D431" s="1">
        <v>44617</v>
      </c>
      <c r="E431">
        <v>2</v>
      </c>
      <c r="F431">
        <v>6750</v>
      </c>
      <c r="G431" s="1">
        <v>45262</v>
      </c>
      <c r="H431" t="s">
        <v>48</v>
      </c>
      <c r="I431">
        <v>46</v>
      </c>
      <c r="J431">
        <v>85</v>
      </c>
      <c r="K431">
        <v>0</v>
      </c>
      <c r="L431">
        <v>9514</v>
      </c>
      <c r="M431">
        <v>87257</v>
      </c>
      <c r="N431">
        <v>117</v>
      </c>
      <c r="O431">
        <v>0</v>
      </c>
      <c r="P431">
        <v>0</v>
      </c>
      <c r="Q431">
        <v>218805</v>
      </c>
      <c r="R431">
        <v>54164</v>
      </c>
      <c r="S431">
        <v>272969</v>
      </c>
      <c r="T431">
        <v>0</v>
      </c>
      <c r="U431">
        <v>1</v>
      </c>
      <c r="V431" s="24">
        <f t="shared" si="18"/>
        <v>9.0436355414876789E-3</v>
      </c>
      <c r="W431">
        <v>240</v>
      </c>
      <c r="X431">
        <v>24</v>
      </c>
      <c r="Y431" t="s">
        <v>35</v>
      </c>
      <c r="Z431">
        <v>791</v>
      </c>
      <c r="AA431">
        <v>84</v>
      </c>
      <c r="AB431">
        <v>1</v>
      </c>
      <c r="AC431">
        <f t="shared" si="19"/>
        <v>0</v>
      </c>
      <c r="AD431">
        <f>IF(SUBTOTAL(103,tablo1[[#This Row],[MachineID]]), tablo1[[#This Row],[ConditionMonitoringScore]], "")</f>
        <v>791</v>
      </c>
      <c r="AE431">
        <f>IF(SUBTOTAL(103,tablo1[[#This Row],[MachineID]]), tablo1[[#This Row],[TimeToFailure]], "")</f>
        <v>9514</v>
      </c>
      <c r="AH431">
        <f t="shared" si="20"/>
        <v>22.653721682847898</v>
      </c>
      <c r="AI431" t="str">
        <f>IF(OR(tablo1[[#This Row],[visibletimetofailure]]&lt;5000,tablo1[[#This Row],[visibleconditionscore]]&lt;300),"YES","NO")</f>
        <v>NO</v>
      </c>
    </row>
    <row r="432" spans="1:35" x14ac:dyDescent="0.25">
      <c r="A432" t="s">
        <v>483</v>
      </c>
      <c r="B432" t="s">
        <v>38</v>
      </c>
      <c r="C432" t="s">
        <v>39</v>
      </c>
      <c r="D432" s="1">
        <v>40602</v>
      </c>
      <c r="E432">
        <v>13</v>
      </c>
      <c r="F432">
        <v>47619</v>
      </c>
      <c r="G432" s="1">
        <v>45309</v>
      </c>
      <c r="H432" t="s">
        <v>34</v>
      </c>
      <c r="I432">
        <v>16</v>
      </c>
      <c r="J432">
        <v>38</v>
      </c>
      <c r="K432">
        <v>28</v>
      </c>
      <c r="L432">
        <v>1664</v>
      </c>
      <c r="M432">
        <v>17840</v>
      </c>
      <c r="N432">
        <v>238</v>
      </c>
      <c r="O432">
        <v>6656</v>
      </c>
      <c r="P432">
        <v>33279255</v>
      </c>
      <c r="Q432">
        <v>3669001</v>
      </c>
      <c r="R432">
        <v>572736</v>
      </c>
      <c r="S432">
        <v>37520992</v>
      </c>
      <c r="T432">
        <v>15308</v>
      </c>
      <c r="U432">
        <v>10</v>
      </c>
      <c r="V432" s="24">
        <f t="shared" si="18"/>
        <v>1.8916271007611726E-2</v>
      </c>
      <c r="W432">
        <v>502</v>
      </c>
      <c r="X432">
        <v>502</v>
      </c>
      <c r="Y432" t="s">
        <v>62</v>
      </c>
      <c r="Z432">
        <v>552</v>
      </c>
      <c r="AA432">
        <v>148</v>
      </c>
      <c r="AB432">
        <v>2</v>
      </c>
      <c r="AC432">
        <f t="shared" si="19"/>
        <v>4999.8880709134619</v>
      </c>
      <c r="AD432">
        <f>IF(SUBTOTAL(103,tablo1[[#This Row],[MachineID]]), tablo1[[#This Row],[ConditionMonitoringScore]], "")</f>
        <v>552</v>
      </c>
      <c r="AE432">
        <f>IF(SUBTOTAL(103,tablo1[[#This Row],[MachineID]]), tablo1[[#This Row],[TimeToFailure]], "")</f>
        <v>1664</v>
      </c>
      <c r="AH432">
        <f t="shared" si="20"/>
        <v>43.36569579288026</v>
      </c>
      <c r="AI432" t="str">
        <f>IF(OR(tablo1[[#This Row],[visibletimetofailure]]&lt;5000,tablo1[[#This Row],[visibleconditionscore]]&lt;300),"YES","NO")</f>
        <v>YES</v>
      </c>
    </row>
    <row r="433" spans="1:35" x14ac:dyDescent="0.25">
      <c r="A433" t="s">
        <v>484</v>
      </c>
      <c r="B433" t="s">
        <v>32</v>
      </c>
      <c r="C433" t="s">
        <v>45</v>
      </c>
      <c r="D433" s="1">
        <v>41697</v>
      </c>
      <c r="E433">
        <v>10</v>
      </c>
      <c r="F433">
        <v>48850</v>
      </c>
      <c r="G433" s="1">
        <v>45187</v>
      </c>
      <c r="H433" t="s">
        <v>34</v>
      </c>
      <c r="I433">
        <v>131</v>
      </c>
      <c r="J433">
        <v>160</v>
      </c>
      <c r="K433">
        <v>10</v>
      </c>
      <c r="L433">
        <v>155</v>
      </c>
      <c r="M433">
        <v>47757</v>
      </c>
      <c r="N433">
        <v>204</v>
      </c>
      <c r="O433">
        <v>2042</v>
      </c>
      <c r="P433">
        <v>2042095</v>
      </c>
      <c r="Q433">
        <v>2092861</v>
      </c>
      <c r="R433">
        <v>503914</v>
      </c>
      <c r="S433">
        <v>463887</v>
      </c>
      <c r="T433">
        <v>7351</v>
      </c>
      <c r="U433">
        <v>10</v>
      </c>
      <c r="V433" s="24">
        <f t="shared" si="18"/>
        <v>2.5096088627628306E-2</v>
      </c>
      <c r="W433">
        <v>666</v>
      </c>
      <c r="X433">
        <v>666</v>
      </c>
      <c r="Y433" t="s">
        <v>49</v>
      </c>
      <c r="Z433">
        <v>406</v>
      </c>
      <c r="AA433">
        <v>191</v>
      </c>
      <c r="AB433">
        <v>2</v>
      </c>
      <c r="AC433">
        <f t="shared" si="19"/>
        <v>1000.0465230166503</v>
      </c>
      <c r="AD433">
        <f>IF(SUBTOTAL(103,tablo1[[#This Row],[MachineID]]), tablo1[[#This Row],[ConditionMonitoringScore]], "")</f>
        <v>406</v>
      </c>
      <c r="AE433">
        <f>IF(SUBTOTAL(103,tablo1[[#This Row],[MachineID]]), tablo1[[#This Row],[TimeToFailure]], "")</f>
        <v>155</v>
      </c>
      <c r="AH433">
        <f t="shared" si="20"/>
        <v>57.28155339805825</v>
      </c>
      <c r="AI433" t="str">
        <f>IF(OR(tablo1[[#This Row],[visibletimetofailure]]&lt;5000,tablo1[[#This Row],[visibleconditionscore]]&lt;300),"YES","NO")</f>
        <v>YES</v>
      </c>
    </row>
    <row r="434" spans="1:35" x14ac:dyDescent="0.25">
      <c r="A434" t="s">
        <v>485</v>
      </c>
      <c r="B434" t="s">
        <v>47</v>
      </c>
      <c r="C434" t="s">
        <v>58</v>
      </c>
      <c r="D434" s="1">
        <v>44617</v>
      </c>
      <c r="E434">
        <v>2</v>
      </c>
      <c r="F434">
        <v>6218</v>
      </c>
      <c r="G434" s="1">
        <v>45294</v>
      </c>
      <c r="H434" t="s">
        <v>52</v>
      </c>
      <c r="I434">
        <v>23</v>
      </c>
      <c r="J434">
        <v>53</v>
      </c>
      <c r="K434">
        <v>2</v>
      </c>
      <c r="L434">
        <v>4487</v>
      </c>
      <c r="M434">
        <v>43423</v>
      </c>
      <c r="N434">
        <v>211</v>
      </c>
      <c r="O434">
        <v>422</v>
      </c>
      <c r="P434">
        <v>2112238</v>
      </c>
      <c r="Q434">
        <v>2521483</v>
      </c>
      <c r="R434">
        <v>520547</v>
      </c>
      <c r="S434">
        <v>5154268</v>
      </c>
      <c r="T434">
        <v>1056</v>
      </c>
      <c r="U434">
        <v>7</v>
      </c>
      <c r="V434" s="24">
        <f t="shared" si="18"/>
        <v>6.1044539905041823E-3</v>
      </c>
      <c r="W434">
        <v>162</v>
      </c>
      <c r="X434">
        <v>113</v>
      </c>
      <c r="Y434" t="s">
        <v>62</v>
      </c>
      <c r="Z434">
        <v>869</v>
      </c>
      <c r="AA434">
        <v>48</v>
      </c>
      <c r="AB434">
        <v>1</v>
      </c>
      <c r="AC434">
        <f t="shared" si="19"/>
        <v>5005.3033175355449</v>
      </c>
      <c r="AD434">
        <f>IF(SUBTOTAL(103,tablo1[[#This Row],[MachineID]]), tablo1[[#This Row],[ConditionMonitoringScore]], "")</f>
        <v>869</v>
      </c>
      <c r="AE434">
        <f>IF(SUBTOTAL(103,tablo1[[#This Row],[MachineID]]), tablo1[[#This Row],[TimeToFailure]], "")</f>
        <v>4487</v>
      </c>
      <c r="AH434">
        <f t="shared" si="20"/>
        <v>11.003236245954692</v>
      </c>
      <c r="AI434" t="str">
        <f>IF(OR(tablo1[[#This Row],[visibletimetofailure]]&lt;5000,tablo1[[#This Row],[visibleconditionscore]]&lt;300),"YES","NO")</f>
        <v>YES</v>
      </c>
    </row>
    <row r="435" spans="1:35" x14ac:dyDescent="0.25">
      <c r="A435" t="s">
        <v>486</v>
      </c>
      <c r="B435" t="s">
        <v>38</v>
      </c>
      <c r="C435" t="s">
        <v>39</v>
      </c>
      <c r="D435" s="1">
        <v>44982</v>
      </c>
      <c r="E435">
        <v>1</v>
      </c>
      <c r="F435">
        <v>3370</v>
      </c>
      <c r="G435" s="1">
        <v>45182</v>
      </c>
      <c r="H435" t="s">
        <v>48</v>
      </c>
      <c r="I435">
        <v>172</v>
      </c>
      <c r="J435">
        <v>165</v>
      </c>
      <c r="K435">
        <v>1</v>
      </c>
      <c r="L435">
        <v>7933</v>
      </c>
      <c r="M435">
        <v>56724</v>
      </c>
      <c r="N435">
        <v>99</v>
      </c>
      <c r="O435">
        <v>99</v>
      </c>
      <c r="P435">
        <v>99219</v>
      </c>
      <c r="Q435">
        <v>144823</v>
      </c>
      <c r="R435">
        <v>7236</v>
      </c>
      <c r="S435">
        <v>316403</v>
      </c>
      <c r="T435">
        <v>188</v>
      </c>
      <c r="U435">
        <v>1</v>
      </c>
      <c r="V435" s="24">
        <f t="shared" si="18"/>
        <v>1.462054412540508E-2</v>
      </c>
      <c r="W435">
        <v>388</v>
      </c>
      <c r="X435">
        <v>39</v>
      </c>
      <c r="Y435" t="s">
        <v>49</v>
      </c>
      <c r="Z435">
        <v>654</v>
      </c>
      <c r="AA435">
        <v>129</v>
      </c>
      <c r="AB435">
        <v>2</v>
      </c>
      <c r="AC435">
        <f t="shared" si="19"/>
        <v>1002.2121212121212</v>
      </c>
      <c r="AD435">
        <f>IF(SUBTOTAL(103,tablo1[[#This Row],[MachineID]]), tablo1[[#This Row],[ConditionMonitoringScore]], "")</f>
        <v>654</v>
      </c>
      <c r="AE435">
        <f>IF(SUBTOTAL(103,tablo1[[#This Row],[MachineID]]), tablo1[[#This Row],[TimeToFailure]], "")</f>
        <v>7933</v>
      </c>
      <c r="AH435">
        <f t="shared" si="20"/>
        <v>37.216828478964402</v>
      </c>
      <c r="AI435" t="str">
        <f>IF(OR(tablo1[[#This Row],[visibletimetofailure]]&lt;5000,tablo1[[#This Row],[visibleconditionscore]]&lt;300),"YES","NO")</f>
        <v>NO</v>
      </c>
    </row>
    <row r="436" spans="1:35" x14ac:dyDescent="0.25">
      <c r="A436" t="s">
        <v>487</v>
      </c>
      <c r="B436" t="s">
        <v>32</v>
      </c>
      <c r="C436" t="s">
        <v>33</v>
      </c>
      <c r="D436" s="1">
        <v>43887</v>
      </c>
      <c r="E436">
        <v>4</v>
      </c>
      <c r="F436">
        <v>18448</v>
      </c>
      <c r="G436" s="1">
        <v>45259</v>
      </c>
      <c r="H436" t="s">
        <v>34</v>
      </c>
      <c r="I436">
        <v>32</v>
      </c>
      <c r="J436">
        <v>88</v>
      </c>
      <c r="K436">
        <v>5</v>
      </c>
      <c r="L436">
        <v>7774</v>
      </c>
      <c r="M436">
        <v>47107</v>
      </c>
      <c r="N436">
        <v>228</v>
      </c>
      <c r="O436">
        <v>1139</v>
      </c>
      <c r="P436">
        <v>5694061</v>
      </c>
      <c r="Q436">
        <v>3265858</v>
      </c>
      <c r="R436">
        <v>1247597</v>
      </c>
      <c r="S436">
        <v>10207516</v>
      </c>
      <c r="T436">
        <v>5010</v>
      </c>
      <c r="U436">
        <v>10</v>
      </c>
      <c r="V436" s="24">
        <f t="shared" si="18"/>
        <v>1.1794408018690181E-2</v>
      </c>
      <c r="W436">
        <v>313</v>
      </c>
      <c r="X436">
        <v>313</v>
      </c>
      <c r="Y436" t="s">
        <v>62</v>
      </c>
      <c r="Z436">
        <v>724</v>
      </c>
      <c r="AA436">
        <v>110</v>
      </c>
      <c r="AB436">
        <v>1</v>
      </c>
      <c r="AC436">
        <f t="shared" si="19"/>
        <v>4999.1755926251099</v>
      </c>
      <c r="AD436">
        <f>IF(SUBTOTAL(103,tablo1[[#This Row],[MachineID]]), tablo1[[#This Row],[ConditionMonitoringScore]], "")</f>
        <v>724</v>
      </c>
      <c r="AE436">
        <f>IF(SUBTOTAL(103,tablo1[[#This Row],[MachineID]]), tablo1[[#This Row],[TimeToFailure]], "")</f>
        <v>7774</v>
      </c>
      <c r="AH436">
        <f t="shared" si="20"/>
        <v>31.067961165048541</v>
      </c>
      <c r="AI436" t="str">
        <f>IF(OR(tablo1[[#This Row],[visibletimetofailure]]&lt;5000,tablo1[[#This Row],[visibleconditionscore]]&lt;300),"YES","NO")</f>
        <v>NO</v>
      </c>
    </row>
    <row r="437" spans="1:35" x14ac:dyDescent="0.25">
      <c r="A437" t="s">
        <v>488</v>
      </c>
      <c r="B437" t="s">
        <v>47</v>
      </c>
      <c r="C437" t="s">
        <v>33</v>
      </c>
      <c r="D437" s="1">
        <v>42062</v>
      </c>
      <c r="E437">
        <v>9</v>
      </c>
      <c r="F437">
        <v>40761</v>
      </c>
      <c r="G437" s="1">
        <v>45276</v>
      </c>
      <c r="H437" t="s">
        <v>52</v>
      </c>
      <c r="I437">
        <v>85</v>
      </c>
      <c r="J437">
        <v>71</v>
      </c>
      <c r="K437">
        <v>6</v>
      </c>
      <c r="L437">
        <v>9195</v>
      </c>
      <c r="M437">
        <v>61612</v>
      </c>
      <c r="N437">
        <v>249</v>
      </c>
      <c r="O437">
        <v>1495</v>
      </c>
      <c r="P437">
        <v>4483979</v>
      </c>
      <c r="Q437">
        <v>2243964</v>
      </c>
      <c r="R437">
        <v>546319</v>
      </c>
      <c r="S437">
        <v>7274262</v>
      </c>
      <c r="T437">
        <v>2241</v>
      </c>
      <c r="U437">
        <v>7</v>
      </c>
      <c r="V437" s="24">
        <f t="shared" si="18"/>
        <v>1.771045293541337E-2</v>
      </c>
      <c r="W437">
        <v>470</v>
      </c>
      <c r="X437">
        <v>329</v>
      </c>
      <c r="Y437" t="s">
        <v>35</v>
      </c>
      <c r="Z437">
        <v>560</v>
      </c>
      <c r="AA437">
        <v>162</v>
      </c>
      <c r="AB437">
        <v>2</v>
      </c>
      <c r="AC437">
        <f t="shared" si="19"/>
        <v>2999.3170568561873</v>
      </c>
      <c r="AD437">
        <f>IF(SUBTOTAL(103,tablo1[[#This Row],[MachineID]]), tablo1[[#This Row],[ConditionMonitoringScore]], "")</f>
        <v>560</v>
      </c>
      <c r="AE437">
        <f>IF(SUBTOTAL(103,tablo1[[#This Row],[MachineID]]), tablo1[[#This Row],[TimeToFailure]], "")</f>
        <v>9195</v>
      </c>
      <c r="AH437">
        <f t="shared" si="20"/>
        <v>47.896440129449836</v>
      </c>
      <c r="AI437" t="str">
        <f>IF(OR(tablo1[[#This Row],[visibletimetofailure]]&lt;5000,tablo1[[#This Row],[visibleconditionscore]]&lt;300),"YES","NO")</f>
        <v>NO</v>
      </c>
    </row>
    <row r="438" spans="1:35" x14ac:dyDescent="0.25">
      <c r="A438" t="s">
        <v>489</v>
      </c>
      <c r="B438" t="s">
        <v>38</v>
      </c>
      <c r="C438" t="s">
        <v>45</v>
      </c>
      <c r="D438" s="1">
        <v>44617</v>
      </c>
      <c r="E438">
        <v>2</v>
      </c>
      <c r="F438">
        <v>6336</v>
      </c>
      <c r="G438" s="1">
        <v>45311</v>
      </c>
      <c r="H438" t="s">
        <v>48</v>
      </c>
      <c r="I438">
        <v>58</v>
      </c>
      <c r="J438">
        <v>36</v>
      </c>
      <c r="K438">
        <v>1</v>
      </c>
      <c r="L438">
        <v>9603</v>
      </c>
      <c r="M438">
        <v>87854</v>
      </c>
      <c r="N438">
        <v>93</v>
      </c>
      <c r="O438">
        <v>93</v>
      </c>
      <c r="P438">
        <v>27959</v>
      </c>
      <c r="Q438">
        <v>1853943</v>
      </c>
      <c r="R438">
        <v>554745</v>
      </c>
      <c r="S438">
        <v>2688278</v>
      </c>
      <c r="T438">
        <v>251</v>
      </c>
      <c r="U438">
        <v>10</v>
      </c>
      <c r="V438" s="24">
        <f t="shared" si="18"/>
        <v>5.8783631019669906E-3</v>
      </c>
      <c r="W438">
        <v>156</v>
      </c>
      <c r="X438">
        <v>156</v>
      </c>
      <c r="Y438" t="s">
        <v>35</v>
      </c>
      <c r="Z438">
        <v>851</v>
      </c>
      <c r="AA438">
        <v>61</v>
      </c>
      <c r="AB438">
        <v>5</v>
      </c>
      <c r="AC438">
        <f t="shared" si="19"/>
        <v>300.63440860215053</v>
      </c>
      <c r="AD438">
        <f>IF(SUBTOTAL(103,tablo1[[#This Row],[MachineID]]), tablo1[[#This Row],[ConditionMonitoringScore]], "")</f>
        <v>851</v>
      </c>
      <c r="AE438">
        <f>IF(SUBTOTAL(103,tablo1[[#This Row],[MachineID]]), tablo1[[#This Row],[TimeToFailure]], "")</f>
        <v>9603</v>
      </c>
      <c r="AH438">
        <f t="shared" si="20"/>
        <v>15.210355987055015</v>
      </c>
      <c r="AI438" t="str">
        <f>IF(OR(tablo1[[#This Row],[visibletimetofailure]]&lt;5000,tablo1[[#This Row],[visibleconditionscore]]&lt;300),"YES","NO")</f>
        <v>NO</v>
      </c>
    </row>
    <row r="439" spans="1:35" x14ac:dyDescent="0.25">
      <c r="A439" t="s">
        <v>490</v>
      </c>
      <c r="B439" t="s">
        <v>47</v>
      </c>
      <c r="C439" t="s">
        <v>45</v>
      </c>
      <c r="D439" s="1">
        <v>44982</v>
      </c>
      <c r="E439">
        <v>1</v>
      </c>
      <c r="F439">
        <v>4806</v>
      </c>
      <c r="G439" s="1">
        <v>45337</v>
      </c>
      <c r="H439" t="s">
        <v>52</v>
      </c>
      <c r="I439">
        <v>64</v>
      </c>
      <c r="J439">
        <v>10</v>
      </c>
      <c r="K439">
        <v>1</v>
      </c>
      <c r="L439">
        <v>13343</v>
      </c>
      <c r="M439">
        <v>68201</v>
      </c>
      <c r="N439">
        <v>215</v>
      </c>
      <c r="O439">
        <v>215</v>
      </c>
      <c r="P439">
        <v>643841</v>
      </c>
      <c r="Q439">
        <v>286071</v>
      </c>
      <c r="R439">
        <v>62496</v>
      </c>
      <c r="S439">
        <v>992407</v>
      </c>
      <c r="T439">
        <v>472</v>
      </c>
      <c r="U439">
        <v>1</v>
      </c>
      <c r="V439" s="24">
        <f t="shared" si="18"/>
        <v>1.2058180721983571E-3</v>
      </c>
      <c r="W439">
        <v>32</v>
      </c>
      <c r="X439">
        <v>3</v>
      </c>
      <c r="Y439" t="s">
        <v>35</v>
      </c>
      <c r="Z439">
        <v>989</v>
      </c>
      <c r="AA439">
        <v>19</v>
      </c>
      <c r="AB439">
        <v>2</v>
      </c>
      <c r="AC439">
        <f t="shared" si="19"/>
        <v>2994.6093023255812</v>
      </c>
      <c r="AD439">
        <f>IF(SUBTOTAL(103,tablo1[[#This Row],[MachineID]]), tablo1[[#This Row],[ConditionMonitoringScore]], "")</f>
        <v>989</v>
      </c>
      <c r="AE439">
        <f>IF(SUBTOTAL(103,tablo1[[#This Row],[MachineID]]), tablo1[[#This Row],[TimeToFailure]], "")</f>
        <v>13343</v>
      </c>
      <c r="AH439">
        <f t="shared" si="20"/>
        <v>1.6181229773462782</v>
      </c>
      <c r="AI439" t="str">
        <f>IF(OR(tablo1[[#This Row],[visibletimetofailure]]&lt;5000,tablo1[[#This Row],[visibleconditionscore]]&lt;300),"YES","NO")</f>
        <v>NO</v>
      </c>
    </row>
    <row r="440" spans="1:35" x14ac:dyDescent="0.25">
      <c r="A440" t="s">
        <v>491</v>
      </c>
      <c r="B440" t="s">
        <v>47</v>
      </c>
      <c r="C440" t="s">
        <v>33</v>
      </c>
      <c r="D440" s="1">
        <v>39507</v>
      </c>
      <c r="E440">
        <v>16</v>
      </c>
      <c r="F440">
        <v>60512</v>
      </c>
      <c r="G440" s="1">
        <v>45238</v>
      </c>
      <c r="H440" t="s">
        <v>52</v>
      </c>
      <c r="I440">
        <v>112</v>
      </c>
      <c r="J440">
        <v>109</v>
      </c>
      <c r="K440">
        <v>37</v>
      </c>
      <c r="L440">
        <v>222</v>
      </c>
      <c r="M440">
        <v>16339</v>
      </c>
      <c r="N440">
        <v>273</v>
      </c>
      <c r="O440">
        <v>10118</v>
      </c>
      <c r="P440">
        <v>10117572</v>
      </c>
      <c r="Q440">
        <v>364699</v>
      </c>
      <c r="R440">
        <v>81647</v>
      </c>
      <c r="S440">
        <v>10563918</v>
      </c>
      <c r="T440">
        <v>14164</v>
      </c>
      <c r="U440">
        <v>1</v>
      </c>
      <c r="V440" s="24">
        <f t="shared" si="18"/>
        <v>2.6829452106413444E-2</v>
      </c>
      <c r="W440">
        <v>712</v>
      </c>
      <c r="X440">
        <v>71</v>
      </c>
      <c r="Y440" t="s">
        <v>49</v>
      </c>
      <c r="Z440">
        <v>395</v>
      </c>
      <c r="AA440">
        <v>197</v>
      </c>
      <c r="AB440">
        <v>1</v>
      </c>
      <c r="AC440">
        <f t="shared" si="19"/>
        <v>999.95769915002961</v>
      </c>
      <c r="AD440">
        <f>IF(SUBTOTAL(103,tablo1[[#This Row],[MachineID]]), tablo1[[#This Row],[ConditionMonitoringScore]], "")</f>
        <v>395</v>
      </c>
      <c r="AE440">
        <f>IF(SUBTOTAL(103,tablo1[[#This Row],[MachineID]]), tablo1[[#This Row],[TimeToFailure]], "")</f>
        <v>222</v>
      </c>
      <c r="AH440">
        <f t="shared" si="20"/>
        <v>59.22330097087378</v>
      </c>
      <c r="AI440" t="str">
        <f>IF(OR(tablo1[[#This Row],[visibletimetofailure]]&lt;5000,tablo1[[#This Row],[visibleconditionscore]]&lt;300),"YES","NO")</f>
        <v>YES</v>
      </c>
    </row>
    <row r="441" spans="1:35" x14ac:dyDescent="0.25">
      <c r="A441" t="s">
        <v>492</v>
      </c>
      <c r="B441" t="s">
        <v>47</v>
      </c>
      <c r="C441" t="s">
        <v>45</v>
      </c>
      <c r="D441" s="1">
        <v>39507</v>
      </c>
      <c r="E441">
        <v>16</v>
      </c>
      <c r="F441">
        <v>63488</v>
      </c>
      <c r="G441" s="1">
        <v>45343</v>
      </c>
      <c r="H441" t="s">
        <v>34</v>
      </c>
      <c r="I441">
        <v>45</v>
      </c>
      <c r="J441">
        <v>4</v>
      </c>
      <c r="K441">
        <v>108</v>
      </c>
      <c r="L441">
        <v>486</v>
      </c>
      <c r="M441">
        <v>5870</v>
      </c>
      <c r="N441">
        <v>256</v>
      </c>
      <c r="O441">
        <v>27664</v>
      </c>
      <c r="P441">
        <v>82993478</v>
      </c>
      <c r="Q441">
        <v>354175</v>
      </c>
      <c r="R441">
        <v>1026039</v>
      </c>
      <c r="S441">
        <v>87561267</v>
      </c>
      <c r="T441">
        <v>41496</v>
      </c>
      <c r="U441">
        <v>7</v>
      </c>
      <c r="V441" s="24">
        <f t="shared" si="18"/>
        <v>1.8916271007611726E-2</v>
      </c>
      <c r="W441">
        <v>502</v>
      </c>
      <c r="X441">
        <v>351</v>
      </c>
      <c r="Y441" t="s">
        <v>35</v>
      </c>
      <c r="Z441">
        <v>570</v>
      </c>
      <c r="AA441">
        <v>147</v>
      </c>
      <c r="AB441">
        <v>4</v>
      </c>
      <c r="AC441">
        <f t="shared" si="19"/>
        <v>3000.0534268363217</v>
      </c>
      <c r="AD441">
        <f>IF(SUBTOTAL(103,tablo1[[#This Row],[MachineID]]), tablo1[[#This Row],[ConditionMonitoringScore]], "")</f>
        <v>570</v>
      </c>
      <c r="AE441">
        <f>IF(SUBTOTAL(103,tablo1[[#This Row],[MachineID]]), tablo1[[#This Row],[TimeToFailure]], "")</f>
        <v>486</v>
      </c>
      <c r="AH441">
        <f t="shared" si="20"/>
        <v>43.042071197411005</v>
      </c>
      <c r="AI441" t="str">
        <f>IF(OR(tablo1[[#This Row],[visibletimetofailure]]&lt;5000,tablo1[[#This Row],[visibleconditionscore]]&lt;300),"YES","NO")</f>
        <v>YES</v>
      </c>
    </row>
    <row r="442" spans="1:35" x14ac:dyDescent="0.25">
      <c r="A442" t="s">
        <v>493</v>
      </c>
      <c r="B442" t="s">
        <v>42</v>
      </c>
      <c r="C442" t="s">
        <v>58</v>
      </c>
      <c r="D442" s="1">
        <v>44617</v>
      </c>
      <c r="E442">
        <v>2</v>
      </c>
      <c r="F442">
        <v>9134</v>
      </c>
      <c r="G442" s="1">
        <v>45346</v>
      </c>
      <c r="H442" t="s">
        <v>48</v>
      </c>
      <c r="I442">
        <v>165</v>
      </c>
      <c r="J442">
        <v>1</v>
      </c>
      <c r="K442">
        <v>2</v>
      </c>
      <c r="L442">
        <v>13199</v>
      </c>
      <c r="M442">
        <v>77557</v>
      </c>
      <c r="N442">
        <v>64</v>
      </c>
      <c r="O442">
        <v>129</v>
      </c>
      <c r="P442">
        <v>128873</v>
      </c>
      <c r="Q442">
        <v>498289</v>
      </c>
      <c r="R442">
        <v>651363</v>
      </c>
      <c r="S442">
        <v>1278525</v>
      </c>
      <c r="T442">
        <v>347</v>
      </c>
      <c r="U442">
        <v>6</v>
      </c>
      <c r="V442" s="24">
        <f t="shared" si="18"/>
        <v>1.6956816640289396E-3</v>
      </c>
      <c r="W442">
        <v>45</v>
      </c>
      <c r="X442">
        <v>27</v>
      </c>
      <c r="Y442" t="s">
        <v>49</v>
      </c>
      <c r="Z442">
        <v>976</v>
      </c>
      <c r="AA442">
        <v>29</v>
      </c>
      <c r="AB442">
        <v>3</v>
      </c>
      <c r="AC442">
        <f t="shared" si="19"/>
        <v>999.01550387596899</v>
      </c>
      <c r="AD442">
        <f>IF(SUBTOTAL(103,tablo1[[#This Row],[MachineID]]), tablo1[[#This Row],[ConditionMonitoringScore]], "")</f>
        <v>976</v>
      </c>
      <c r="AE442">
        <f>IF(SUBTOTAL(103,tablo1[[#This Row],[MachineID]]), tablo1[[#This Row],[TimeToFailure]], "")</f>
        <v>13199</v>
      </c>
      <c r="AH442">
        <f t="shared" si="20"/>
        <v>4.8543689320388346</v>
      </c>
      <c r="AI442" t="str">
        <f>IF(OR(tablo1[[#This Row],[visibletimetofailure]]&lt;5000,tablo1[[#This Row],[visibleconditionscore]]&lt;300),"YES","NO")</f>
        <v>NO</v>
      </c>
    </row>
    <row r="443" spans="1:35" x14ac:dyDescent="0.25">
      <c r="A443" t="s">
        <v>494</v>
      </c>
      <c r="B443" t="s">
        <v>47</v>
      </c>
      <c r="C443" t="s">
        <v>58</v>
      </c>
      <c r="D443" s="1">
        <v>41697</v>
      </c>
      <c r="E443">
        <v>10</v>
      </c>
      <c r="F443">
        <v>43770</v>
      </c>
      <c r="G443" s="1">
        <v>45237</v>
      </c>
      <c r="H443" t="s">
        <v>52</v>
      </c>
      <c r="I443">
        <v>162</v>
      </c>
      <c r="J443">
        <v>110</v>
      </c>
      <c r="K443">
        <v>9</v>
      </c>
      <c r="L443">
        <v>3239</v>
      </c>
      <c r="M443">
        <v>51564</v>
      </c>
      <c r="N443">
        <v>182</v>
      </c>
      <c r="O443">
        <v>1635</v>
      </c>
      <c r="P443">
        <v>1634868</v>
      </c>
      <c r="Q443">
        <v>2105155</v>
      </c>
      <c r="R443">
        <v>845046</v>
      </c>
      <c r="S443">
        <v>4585069</v>
      </c>
      <c r="T443">
        <v>2452</v>
      </c>
      <c r="U443">
        <v>6</v>
      </c>
      <c r="V443" s="24">
        <f t="shared" si="18"/>
        <v>2.2081543447132413E-2</v>
      </c>
      <c r="W443">
        <v>586</v>
      </c>
      <c r="X443">
        <v>351</v>
      </c>
      <c r="Y443" t="s">
        <v>49</v>
      </c>
      <c r="Z443">
        <v>457</v>
      </c>
      <c r="AA443">
        <v>173</v>
      </c>
      <c r="AB443">
        <v>4</v>
      </c>
      <c r="AC443">
        <f t="shared" si="19"/>
        <v>999.91926605504591</v>
      </c>
      <c r="AD443">
        <f>IF(SUBTOTAL(103,tablo1[[#This Row],[MachineID]]), tablo1[[#This Row],[ConditionMonitoringScore]], "")</f>
        <v>457</v>
      </c>
      <c r="AE443">
        <f>IF(SUBTOTAL(103,tablo1[[#This Row],[MachineID]]), tablo1[[#This Row],[TimeToFailure]], "")</f>
        <v>3239</v>
      </c>
      <c r="AH443">
        <f t="shared" si="20"/>
        <v>51.456310679611647</v>
      </c>
      <c r="AI443" t="str">
        <f>IF(OR(tablo1[[#This Row],[visibletimetofailure]]&lt;5000,tablo1[[#This Row],[visibleconditionscore]]&lt;300),"YES","NO")</f>
        <v>YES</v>
      </c>
    </row>
    <row r="444" spans="1:35" x14ac:dyDescent="0.25">
      <c r="A444" t="s">
        <v>495</v>
      </c>
      <c r="B444" t="s">
        <v>38</v>
      </c>
      <c r="C444" t="s">
        <v>45</v>
      </c>
      <c r="D444" s="1">
        <v>39507</v>
      </c>
      <c r="E444">
        <v>16</v>
      </c>
      <c r="F444">
        <v>70992</v>
      </c>
      <c r="G444" s="1">
        <v>45276</v>
      </c>
      <c r="H444" t="s">
        <v>34</v>
      </c>
      <c r="I444">
        <v>25</v>
      </c>
      <c r="J444">
        <v>71</v>
      </c>
      <c r="K444">
        <v>143</v>
      </c>
      <c r="L444">
        <v>146</v>
      </c>
      <c r="M444">
        <v>5000</v>
      </c>
      <c r="N444">
        <v>186</v>
      </c>
      <c r="O444">
        <v>26659</v>
      </c>
      <c r="P444">
        <v>133293587</v>
      </c>
      <c r="Q444">
        <v>730031</v>
      </c>
      <c r="R444">
        <v>200615</v>
      </c>
      <c r="S444">
        <v>134224232</v>
      </c>
      <c r="T444">
        <v>58649</v>
      </c>
      <c r="U444">
        <v>2</v>
      </c>
      <c r="V444" s="24">
        <f t="shared" si="18"/>
        <v>2.5284497701409298E-2</v>
      </c>
      <c r="W444">
        <v>671</v>
      </c>
      <c r="X444">
        <v>134</v>
      </c>
      <c r="Y444" t="s">
        <v>62</v>
      </c>
      <c r="Z444">
        <v>400</v>
      </c>
      <c r="AA444">
        <v>199</v>
      </c>
      <c r="AB444">
        <v>2</v>
      </c>
      <c r="AC444">
        <f t="shared" si="19"/>
        <v>4999.9469972617126</v>
      </c>
      <c r="AD444">
        <f>IF(SUBTOTAL(103,tablo1[[#This Row],[MachineID]]), tablo1[[#This Row],[ConditionMonitoringScore]], "")</f>
        <v>400</v>
      </c>
      <c r="AE444">
        <f>IF(SUBTOTAL(103,tablo1[[#This Row],[MachineID]]), tablo1[[#This Row],[TimeToFailure]], "")</f>
        <v>146</v>
      </c>
      <c r="AH444">
        <f t="shared" si="20"/>
        <v>59.870550161812297</v>
      </c>
      <c r="AI444" t="str">
        <f>IF(OR(tablo1[[#This Row],[visibletimetofailure]]&lt;5000,tablo1[[#This Row],[visibleconditionscore]]&lt;300),"YES","NO")</f>
        <v>YES</v>
      </c>
    </row>
    <row r="445" spans="1:35" x14ac:dyDescent="0.25">
      <c r="A445" t="s">
        <v>496</v>
      </c>
      <c r="B445" t="s">
        <v>38</v>
      </c>
      <c r="C445" t="s">
        <v>39</v>
      </c>
      <c r="D445" s="1">
        <v>44617</v>
      </c>
      <c r="E445">
        <v>2</v>
      </c>
      <c r="F445">
        <v>6910</v>
      </c>
      <c r="G445" s="1">
        <v>45251</v>
      </c>
      <c r="H445" t="s">
        <v>34</v>
      </c>
      <c r="I445">
        <v>155</v>
      </c>
      <c r="J445">
        <v>96</v>
      </c>
      <c r="K445">
        <v>0</v>
      </c>
      <c r="L445">
        <v>9491</v>
      </c>
      <c r="M445">
        <v>73399</v>
      </c>
      <c r="N445">
        <v>32</v>
      </c>
      <c r="O445">
        <v>0</v>
      </c>
      <c r="P445">
        <v>0</v>
      </c>
      <c r="Q445">
        <v>624766</v>
      </c>
      <c r="R445">
        <v>1431731</v>
      </c>
      <c r="S445">
        <v>2056497</v>
      </c>
      <c r="T445">
        <v>0</v>
      </c>
      <c r="U445">
        <v>10</v>
      </c>
      <c r="V445" s="24">
        <f t="shared" si="18"/>
        <v>1.0814680835029015E-2</v>
      </c>
      <c r="W445">
        <v>287</v>
      </c>
      <c r="X445">
        <v>287</v>
      </c>
      <c r="Y445" t="s">
        <v>49</v>
      </c>
      <c r="Z445">
        <v>731</v>
      </c>
      <c r="AA445">
        <v>97</v>
      </c>
      <c r="AB445">
        <v>4</v>
      </c>
      <c r="AC445">
        <f t="shared" si="19"/>
        <v>0</v>
      </c>
      <c r="AD445">
        <f>IF(SUBTOTAL(103,tablo1[[#This Row],[MachineID]]), tablo1[[#This Row],[ConditionMonitoringScore]], "")</f>
        <v>731</v>
      </c>
      <c r="AE445">
        <f>IF(SUBTOTAL(103,tablo1[[#This Row],[MachineID]]), tablo1[[#This Row],[TimeToFailure]], "")</f>
        <v>9491</v>
      </c>
      <c r="AH445">
        <f t="shared" si="20"/>
        <v>26.860841423948216</v>
      </c>
      <c r="AI445" t="str">
        <f>IF(OR(tablo1[[#This Row],[visibletimetofailure]]&lt;5000,tablo1[[#This Row],[visibleconditionscore]]&lt;300),"YES","NO")</f>
        <v>NO</v>
      </c>
    </row>
    <row r="446" spans="1:35" x14ac:dyDescent="0.25">
      <c r="A446" t="s">
        <v>497</v>
      </c>
      <c r="B446" t="s">
        <v>32</v>
      </c>
      <c r="C446" t="s">
        <v>33</v>
      </c>
      <c r="D446" s="1">
        <v>39142</v>
      </c>
      <c r="E446">
        <v>17</v>
      </c>
      <c r="F446">
        <v>58871</v>
      </c>
      <c r="G446" s="1">
        <v>45306</v>
      </c>
      <c r="H446" t="s">
        <v>52</v>
      </c>
      <c r="I446">
        <v>55</v>
      </c>
      <c r="J446">
        <v>41</v>
      </c>
      <c r="K446">
        <v>102</v>
      </c>
      <c r="L446">
        <v>532</v>
      </c>
      <c r="M446">
        <v>5796</v>
      </c>
      <c r="N446">
        <v>302</v>
      </c>
      <c r="O446">
        <v>30822</v>
      </c>
      <c r="P446">
        <v>92464624</v>
      </c>
      <c r="Q446">
        <v>462139</v>
      </c>
      <c r="R446">
        <v>981589</v>
      </c>
      <c r="S446">
        <v>98067603</v>
      </c>
      <c r="T446">
        <v>86300</v>
      </c>
      <c r="U446">
        <v>10</v>
      </c>
      <c r="V446" s="24">
        <f t="shared" si="18"/>
        <v>2.3098952445549777E-2</v>
      </c>
      <c r="W446">
        <v>613</v>
      </c>
      <c r="X446">
        <v>613</v>
      </c>
      <c r="Y446" t="s">
        <v>35</v>
      </c>
      <c r="Z446">
        <v>471</v>
      </c>
      <c r="AA446">
        <v>184</v>
      </c>
      <c r="AB446">
        <v>2</v>
      </c>
      <c r="AC446">
        <f t="shared" si="19"/>
        <v>2999.9553565634938</v>
      </c>
      <c r="AD446">
        <f>IF(SUBTOTAL(103,tablo1[[#This Row],[MachineID]]), tablo1[[#This Row],[ConditionMonitoringScore]], "")</f>
        <v>471</v>
      </c>
      <c r="AE446">
        <f>IF(SUBTOTAL(103,tablo1[[#This Row],[MachineID]]), tablo1[[#This Row],[TimeToFailure]], "")</f>
        <v>532</v>
      </c>
      <c r="AH446">
        <f t="shared" si="20"/>
        <v>55.016181229773466</v>
      </c>
      <c r="AI446" t="str">
        <f>IF(OR(tablo1[[#This Row],[visibletimetofailure]]&lt;5000,tablo1[[#This Row],[visibleconditionscore]]&lt;300),"YES","NO")</f>
        <v>YES</v>
      </c>
    </row>
    <row r="447" spans="1:35" x14ac:dyDescent="0.25">
      <c r="A447" t="s">
        <v>498</v>
      </c>
      <c r="B447" t="s">
        <v>32</v>
      </c>
      <c r="C447" t="s">
        <v>39</v>
      </c>
      <c r="D447" s="1">
        <v>44252</v>
      </c>
      <c r="E447">
        <v>3</v>
      </c>
      <c r="F447">
        <v>14958</v>
      </c>
      <c r="G447" s="1">
        <v>45266</v>
      </c>
      <c r="H447" t="s">
        <v>48</v>
      </c>
      <c r="I447">
        <v>66</v>
      </c>
      <c r="J447">
        <v>81</v>
      </c>
      <c r="K447">
        <v>1</v>
      </c>
      <c r="L447">
        <v>10299</v>
      </c>
      <c r="M447">
        <v>84142</v>
      </c>
      <c r="N447">
        <v>127</v>
      </c>
      <c r="O447">
        <v>127</v>
      </c>
      <c r="P447">
        <v>379607</v>
      </c>
      <c r="Q447">
        <v>1042941</v>
      </c>
      <c r="R447">
        <v>43980</v>
      </c>
      <c r="S447">
        <v>1862347</v>
      </c>
      <c r="T447">
        <v>215</v>
      </c>
      <c r="U447">
        <v>5</v>
      </c>
      <c r="V447" s="24">
        <f t="shared" si="18"/>
        <v>1.0550908131735624E-2</v>
      </c>
      <c r="W447">
        <v>280</v>
      </c>
      <c r="X447">
        <v>140</v>
      </c>
      <c r="Y447" t="s">
        <v>35</v>
      </c>
      <c r="Z447">
        <v>744</v>
      </c>
      <c r="AA447">
        <v>105</v>
      </c>
      <c r="AB447">
        <v>3</v>
      </c>
      <c r="AC447">
        <f t="shared" si="19"/>
        <v>2989.0314960629921</v>
      </c>
      <c r="AD447">
        <f>IF(SUBTOTAL(103,tablo1[[#This Row],[MachineID]]), tablo1[[#This Row],[ConditionMonitoringScore]], "")</f>
        <v>744</v>
      </c>
      <c r="AE447">
        <f>IF(SUBTOTAL(103,tablo1[[#This Row],[MachineID]]), tablo1[[#This Row],[TimeToFailure]], "")</f>
        <v>10299</v>
      </c>
      <c r="AH447">
        <f t="shared" si="20"/>
        <v>29.449838187702266</v>
      </c>
      <c r="AI447" t="str">
        <f>IF(OR(tablo1[[#This Row],[visibletimetofailure]]&lt;5000,tablo1[[#This Row],[visibleconditionscore]]&lt;300),"YES","NO")</f>
        <v>NO</v>
      </c>
    </row>
    <row r="448" spans="1:35" x14ac:dyDescent="0.25">
      <c r="A448" t="s">
        <v>499</v>
      </c>
      <c r="B448" t="s">
        <v>32</v>
      </c>
      <c r="C448" t="s">
        <v>45</v>
      </c>
      <c r="D448" s="1">
        <v>40967</v>
      </c>
      <c r="E448">
        <v>12</v>
      </c>
      <c r="F448">
        <v>59508</v>
      </c>
      <c r="G448" s="1">
        <v>45299</v>
      </c>
      <c r="H448" t="s">
        <v>52</v>
      </c>
      <c r="I448">
        <v>133</v>
      </c>
      <c r="J448">
        <v>48</v>
      </c>
      <c r="K448">
        <v>11</v>
      </c>
      <c r="L448">
        <v>8351</v>
      </c>
      <c r="M448">
        <v>52080</v>
      </c>
      <c r="N448">
        <v>164</v>
      </c>
      <c r="O448">
        <v>1805</v>
      </c>
      <c r="P448">
        <v>1805014</v>
      </c>
      <c r="Q448">
        <v>2749673</v>
      </c>
      <c r="R448">
        <v>103867</v>
      </c>
      <c r="S448">
        <v>5593357</v>
      </c>
      <c r="T448">
        <v>8664</v>
      </c>
      <c r="U448">
        <v>9</v>
      </c>
      <c r="V448" s="24">
        <f t="shared" si="18"/>
        <v>1.8539452860049741E-2</v>
      </c>
      <c r="W448">
        <v>492</v>
      </c>
      <c r="X448">
        <v>443</v>
      </c>
      <c r="Y448" t="s">
        <v>49</v>
      </c>
      <c r="Z448">
        <v>560</v>
      </c>
      <c r="AA448">
        <v>155</v>
      </c>
      <c r="AB448">
        <v>5</v>
      </c>
      <c r="AC448">
        <f t="shared" si="19"/>
        <v>1000.007756232687</v>
      </c>
      <c r="AD448">
        <f>IF(SUBTOTAL(103,tablo1[[#This Row],[MachineID]]), tablo1[[#This Row],[ConditionMonitoringScore]], "")</f>
        <v>560</v>
      </c>
      <c r="AE448">
        <f>IF(SUBTOTAL(103,tablo1[[#This Row],[MachineID]]), tablo1[[#This Row],[TimeToFailure]], "")</f>
        <v>8351</v>
      </c>
      <c r="AH448">
        <f t="shared" si="20"/>
        <v>45.631067961165051</v>
      </c>
      <c r="AI448" t="str">
        <f>IF(OR(tablo1[[#This Row],[visibletimetofailure]]&lt;5000,tablo1[[#This Row],[visibleconditionscore]]&lt;300),"YES","NO")</f>
        <v>NO</v>
      </c>
    </row>
    <row r="449" spans="1:35" x14ac:dyDescent="0.25">
      <c r="A449" t="s">
        <v>500</v>
      </c>
      <c r="B449" t="s">
        <v>32</v>
      </c>
      <c r="C449" t="s">
        <v>58</v>
      </c>
      <c r="D449" s="1">
        <v>38412</v>
      </c>
      <c r="E449">
        <v>19</v>
      </c>
      <c r="F449">
        <v>58653</v>
      </c>
      <c r="G449" s="1">
        <v>45270</v>
      </c>
      <c r="H449" t="s">
        <v>34</v>
      </c>
      <c r="I449">
        <v>27</v>
      </c>
      <c r="J449">
        <v>77</v>
      </c>
      <c r="K449">
        <v>55</v>
      </c>
      <c r="L449">
        <v>677</v>
      </c>
      <c r="M449">
        <v>10484</v>
      </c>
      <c r="N449">
        <v>225</v>
      </c>
      <c r="O449">
        <v>12350</v>
      </c>
      <c r="P449">
        <v>6175089</v>
      </c>
      <c r="Q449">
        <v>2515599</v>
      </c>
      <c r="R449">
        <v>703805</v>
      </c>
      <c r="S449">
        <v>64970294</v>
      </c>
      <c r="T449">
        <v>35815</v>
      </c>
      <c r="U449">
        <v>6</v>
      </c>
      <c r="V449" s="24">
        <f t="shared" si="18"/>
        <v>3.1615042580450677E-2</v>
      </c>
      <c r="W449">
        <v>839</v>
      </c>
      <c r="X449">
        <v>503</v>
      </c>
      <c r="Y449" t="s">
        <v>62</v>
      </c>
      <c r="Z449">
        <v>206</v>
      </c>
      <c r="AA449">
        <v>264</v>
      </c>
      <c r="AB449">
        <v>5</v>
      </c>
      <c r="AC449">
        <f t="shared" si="19"/>
        <v>500.00720647773278</v>
      </c>
      <c r="AD449">
        <f>IF(SUBTOTAL(103,tablo1[[#This Row],[MachineID]]), tablo1[[#This Row],[ConditionMonitoringScore]], "")</f>
        <v>206</v>
      </c>
      <c r="AE449">
        <f>IF(SUBTOTAL(103,tablo1[[#This Row],[MachineID]]), tablo1[[#This Row],[TimeToFailure]], "")</f>
        <v>677</v>
      </c>
      <c r="AH449">
        <f t="shared" si="20"/>
        <v>80.906148867313917</v>
      </c>
      <c r="AI449" t="str">
        <f>IF(OR(tablo1[[#This Row],[visibletimetofailure]]&lt;5000,tablo1[[#This Row],[visibleconditionscore]]&lt;300),"YES","NO")</f>
        <v>YES</v>
      </c>
    </row>
    <row r="450" spans="1:35" x14ac:dyDescent="0.25">
      <c r="A450" t="s">
        <v>501</v>
      </c>
      <c r="B450" t="s">
        <v>47</v>
      </c>
      <c r="C450" t="s">
        <v>33</v>
      </c>
      <c r="D450" s="1">
        <v>40602</v>
      </c>
      <c r="E450">
        <v>13</v>
      </c>
      <c r="F450">
        <v>51441</v>
      </c>
      <c r="G450" s="1">
        <v>45331</v>
      </c>
      <c r="H450" t="s">
        <v>34</v>
      </c>
      <c r="I450">
        <v>30</v>
      </c>
      <c r="J450">
        <v>16</v>
      </c>
      <c r="K450">
        <v>23</v>
      </c>
      <c r="L450">
        <v>3317</v>
      </c>
      <c r="M450">
        <v>23054</v>
      </c>
      <c r="N450">
        <v>149</v>
      </c>
      <c r="O450">
        <v>3437</v>
      </c>
      <c r="P450">
        <v>17183166</v>
      </c>
      <c r="Q450">
        <v>294201</v>
      </c>
      <c r="R450">
        <v>143308</v>
      </c>
      <c r="S450">
        <v>17620674</v>
      </c>
      <c r="T450">
        <v>9278</v>
      </c>
      <c r="U450">
        <v>1</v>
      </c>
      <c r="V450" s="24">
        <f t="shared" ref="V450:V513" si="21">W450/$K$1002</f>
        <v>1.714522571407039E-2</v>
      </c>
      <c r="W450">
        <v>455</v>
      </c>
      <c r="X450">
        <v>45</v>
      </c>
      <c r="Y450" t="s">
        <v>62</v>
      </c>
      <c r="Z450">
        <v>594</v>
      </c>
      <c r="AA450">
        <v>135</v>
      </c>
      <c r="AB450">
        <v>3</v>
      </c>
      <c r="AC450">
        <f t="shared" ref="AC450:AC513" si="22">IF(O450=0,0,P450/O450)</f>
        <v>4999.4663951120165</v>
      </c>
      <c r="AD450">
        <f>IF(SUBTOTAL(103,tablo1[[#This Row],[MachineID]]), tablo1[[#This Row],[ConditionMonitoringScore]], "")</f>
        <v>594</v>
      </c>
      <c r="AE450">
        <f>IF(SUBTOTAL(103,tablo1[[#This Row],[MachineID]]), tablo1[[#This Row],[TimeToFailure]], "")</f>
        <v>3317</v>
      </c>
      <c r="AH450">
        <f t="shared" ref="AH450:AH513" si="23">(AA450-MIN($AA$2:$AA$1001))/(MAX($AA$2:$AA$1001)-MIN($AA$2:$AA$1001))*100</f>
        <v>39.158576051779939</v>
      </c>
      <c r="AI450" t="str">
        <f>IF(OR(tablo1[[#This Row],[visibletimetofailure]]&lt;5000,tablo1[[#This Row],[visibleconditionscore]]&lt;300),"YES","NO")</f>
        <v>YES</v>
      </c>
    </row>
    <row r="451" spans="1:35" x14ac:dyDescent="0.25">
      <c r="A451" t="s">
        <v>502</v>
      </c>
      <c r="B451" t="s">
        <v>32</v>
      </c>
      <c r="C451" t="s">
        <v>58</v>
      </c>
      <c r="D451" s="1">
        <v>40237</v>
      </c>
      <c r="E451">
        <v>14</v>
      </c>
      <c r="F451">
        <v>50470</v>
      </c>
      <c r="G451" s="1">
        <v>45276</v>
      </c>
      <c r="H451" t="s">
        <v>52</v>
      </c>
      <c r="I451">
        <v>59</v>
      </c>
      <c r="J451">
        <v>71</v>
      </c>
      <c r="K451">
        <v>12</v>
      </c>
      <c r="L451">
        <v>657</v>
      </c>
      <c r="M451">
        <v>42588</v>
      </c>
      <c r="N451">
        <v>217</v>
      </c>
      <c r="O451">
        <v>2603</v>
      </c>
      <c r="P451">
        <v>7810347</v>
      </c>
      <c r="Q451">
        <v>249245</v>
      </c>
      <c r="R451">
        <v>998938</v>
      </c>
      <c r="S451">
        <v>11301735</v>
      </c>
      <c r="T451">
        <v>8851</v>
      </c>
      <c r="U451">
        <v>8</v>
      </c>
      <c r="V451" s="24">
        <f t="shared" si="21"/>
        <v>2.3513452407867962E-2</v>
      </c>
      <c r="W451">
        <v>624</v>
      </c>
      <c r="X451">
        <v>499</v>
      </c>
      <c r="Y451" t="s">
        <v>35</v>
      </c>
      <c r="Z451">
        <v>428</v>
      </c>
      <c r="AA451">
        <v>190</v>
      </c>
      <c r="AB451">
        <v>1</v>
      </c>
      <c r="AC451">
        <f t="shared" si="22"/>
        <v>3000.5174798309645</v>
      </c>
      <c r="AD451">
        <f>IF(SUBTOTAL(103,tablo1[[#This Row],[MachineID]]), tablo1[[#This Row],[ConditionMonitoringScore]], "")</f>
        <v>428</v>
      </c>
      <c r="AE451">
        <f>IF(SUBTOTAL(103,tablo1[[#This Row],[MachineID]]), tablo1[[#This Row],[TimeToFailure]], "")</f>
        <v>657</v>
      </c>
      <c r="AH451">
        <f t="shared" si="23"/>
        <v>56.957928802588995</v>
      </c>
      <c r="AI451" t="str">
        <f>IF(OR(tablo1[[#This Row],[visibletimetofailure]]&lt;5000,tablo1[[#This Row],[visibleconditionscore]]&lt;300),"YES","NO")</f>
        <v>YES</v>
      </c>
    </row>
    <row r="452" spans="1:35" x14ac:dyDescent="0.25">
      <c r="A452" t="s">
        <v>503</v>
      </c>
      <c r="B452" t="s">
        <v>32</v>
      </c>
      <c r="C452" t="s">
        <v>58</v>
      </c>
      <c r="D452" s="1">
        <v>38412</v>
      </c>
      <c r="E452">
        <v>19</v>
      </c>
      <c r="F452">
        <v>77691</v>
      </c>
      <c r="G452" s="1">
        <v>45275</v>
      </c>
      <c r="H452" t="s">
        <v>48</v>
      </c>
      <c r="I452">
        <v>77</v>
      </c>
      <c r="J452">
        <v>72</v>
      </c>
      <c r="K452">
        <v>40</v>
      </c>
      <c r="L452">
        <v>1178</v>
      </c>
      <c r="M452">
        <v>19375</v>
      </c>
      <c r="N452">
        <v>124</v>
      </c>
      <c r="O452">
        <v>4954</v>
      </c>
      <c r="P452">
        <v>14863426</v>
      </c>
      <c r="Q452">
        <v>1229416</v>
      </c>
      <c r="R452">
        <v>591959</v>
      </c>
      <c r="S452">
        <v>16684802</v>
      </c>
      <c r="T452">
        <v>23286</v>
      </c>
      <c r="U452">
        <v>8</v>
      </c>
      <c r="V452" s="24">
        <f t="shared" si="21"/>
        <v>2.9278770065566357E-2</v>
      </c>
      <c r="W452">
        <v>777</v>
      </c>
      <c r="X452">
        <v>621</v>
      </c>
      <c r="Y452" t="s">
        <v>35</v>
      </c>
      <c r="Z452">
        <v>301</v>
      </c>
      <c r="AA452">
        <v>238</v>
      </c>
      <c r="AB452">
        <v>5</v>
      </c>
      <c r="AC452">
        <f t="shared" si="22"/>
        <v>3000.2878482034721</v>
      </c>
      <c r="AD452">
        <f>IF(SUBTOTAL(103,tablo1[[#This Row],[MachineID]]), tablo1[[#This Row],[ConditionMonitoringScore]], "")</f>
        <v>301</v>
      </c>
      <c r="AE452">
        <f>IF(SUBTOTAL(103,tablo1[[#This Row],[MachineID]]), tablo1[[#This Row],[TimeToFailure]], "")</f>
        <v>1178</v>
      </c>
      <c r="AH452">
        <f t="shared" si="23"/>
        <v>72.491909385113274</v>
      </c>
      <c r="AI452" t="str">
        <f>IF(OR(tablo1[[#This Row],[visibletimetofailure]]&lt;5000,tablo1[[#This Row],[visibleconditionscore]]&lt;300),"YES","NO")</f>
        <v>YES</v>
      </c>
    </row>
    <row r="453" spans="1:35" x14ac:dyDescent="0.25">
      <c r="A453" t="s">
        <v>504</v>
      </c>
      <c r="B453" t="s">
        <v>32</v>
      </c>
      <c r="C453" t="s">
        <v>58</v>
      </c>
      <c r="D453" s="1">
        <v>39872</v>
      </c>
      <c r="E453">
        <v>15</v>
      </c>
      <c r="F453">
        <v>65760</v>
      </c>
      <c r="G453" s="1">
        <v>45298</v>
      </c>
      <c r="H453" t="s">
        <v>52</v>
      </c>
      <c r="I453">
        <v>54</v>
      </c>
      <c r="J453">
        <v>49</v>
      </c>
      <c r="K453">
        <v>103</v>
      </c>
      <c r="L453">
        <v>232</v>
      </c>
      <c r="M453">
        <v>6359</v>
      </c>
      <c r="N453">
        <v>264</v>
      </c>
      <c r="O453">
        <v>27160</v>
      </c>
      <c r="P453">
        <v>81479913</v>
      </c>
      <c r="Q453">
        <v>4356933</v>
      </c>
      <c r="R453">
        <v>541149</v>
      </c>
      <c r="S453">
        <v>86377994</v>
      </c>
      <c r="T453">
        <v>105923</v>
      </c>
      <c r="U453">
        <v>9</v>
      </c>
      <c r="V453" s="24">
        <f t="shared" si="21"/>
        <v>2.2382997965182002E-2</v>
      </c>
      <c r="W453">
        <v>594</v>
      </c>
      <c r="X453">
        <v>535</v>
      </c>
      <c r="Y453" t="s">
        <v>35</v>
      </c>
      <c r="Z453">
        <v>466</v>
      </c>
      <c r="AA453">
        <v>174</v>
      </c>
      <c r="AB453">
        <v>5</v>
      </c>
      <c r="AC453">
        <f t="shared" si="22"/>
        <v>2999.9967967599409</v>
      </c>
      <c r="AD453">
        <f>IF(SUBTOTAL(103,tablo1[[#This Row],[MachineID]]), tablo1[[#This Row],[ConditionMonitoringScore]], "")</f>
        <v>466</v>
      </c>
      <c r="AE453">
        <f>IF(SUBTOTAL(103,tablo1[[#This Row],[MachineID]]), tablo1[[#This Row],[TimeToFailure]], "")</f>
        <v>232</v>
      </c>
      <c r="AH453">
        <f t="shared" si="23"/>
        <v>51.779935275080902</v>
      </c>
      <c r="AI453" t="str">
        <f>IF(OR(tablo1[[#This Row],[visibletimetofailure]]&lt;5000,tablo1[[#This Row],[visibleconditionscore]]&lt;300),"YES","NO")</f>
        <v>YES</v>
      </c>
    </row>
    <row r="454" spans="1:35" x14ac:dyDescent="0.25">
      <c r="A454" t="s">
        <v>505</v>
      </c>
      <c r="B454" t="s">
        <v>32</v>
      </c>
      <c r="C454" t="s">
        <v>33</v>
      </c>
      <c r="D454" s="1">
        <v>44252</v>
      </c>
      <c r="E454">
        <v>3</v>
      </c>
      <c r="F454">
        <v>9984</v>
      </c>
      <c r="G454" s="1">
        <v>45321</v>
      </c>
      <c r="H454" t="s">
        <v>34</v>
      </c>
      <c r="I454">
        <v>21</v>
      </c>
      <c r="J454">
        <v>26</v>
      </c>
      <c r="K454">
        <v>3</v>
      </c>
      <c r="L454">
        <v>10561</v>
      </c>
      <c r="M454">
        <v>74393</v>
      </c>
      <c r="N454">
        <v>209</v>
      </c>
      <c r="O454">
        <v>628</v>
      </c>
      <c r="P454">
        <v>3140786</v>
      </c>
      <c r="Q454">
        <v>2902422</v>
      </c>
      <c r="R454">
        <v>893508</v>
      </c>
      <c r="S454">
        <v>6936716</v>
      </c>
      <c r="T454">
        <v>2072</v>
      </c>
      <c r="U454">
        <v>8</v>
      </c>
      <c r="V454" s="24">
        <f t="shared" si="21"/>
        <v>5.0493631773306201E-3</v>
      </c>
      <c r="W454">
        <v>134</v>
      </c>
      <c r="X454">
        <v>107</v>
      </c>
      <c r="Y454" t="s">
        <v>62</v>
      </c>
      <c r="Z454">
        <v>896</v>
      </c>
      <c r="AA454">
        <v>38</v>
      </c>
      <c r="AB454">
        <v>5</v>
      </c>
      <c r="AC454">
        <f t="shared" si="22"/>
        <v>5001.251592356688</v>
      </c>
      <c r="AD454">
        <f>IF(SUBTOTAL(103,tablo1[[#This Row],[MachineID]]), tablo1[[#This Row],[ConditionMonitoringScore]], "")</f>
        <v>896</v>
      </c>
      <c r="AE454">
        <f>IF(SUBTOTAL(103,tablo1[[#This Row],[MachineID]]), tablo1[[#This Row],[TimeToFailure]], "")</f>
        <v>10561</v>
      </c>
      <c r="AH454">
        <f t="shared" si="23"/>
        <v>7.7669902912621351</v>
      </c>
      <c r="AI454" t="str">
        <f>IF(OR(tablo1[[#This Row],[visibletimetofailure]]&lt;5000,tablo1[[#This Row],[visibleconditionscore]]&lt;300),"YES","NO")</f>
        <v>NO</v>
      </c>
    </row>
    <row r="455" spans="1:35" x14ac:dyDescent="0.25">
      <c r="A455" t="s">
        <v>506</v>
      </c>
      <c r="B455" t="s">
        <v>32</v>
      </c>
      <c r="C455" t="s">
        <v>45</v>
      </c>
      <c r="D455" s="1">
        <v>42062</v>
      </c>
      <c r="E455">
        <v>9</v>
      </c>
      <c r="F455">
        <v>40905</v>
      </c>
      <c r="G455" s="1">
        <v>45207</v>
      </c>
      <c r="H455" t="s">
        <v>34</v>
      </c>
      <c r="I455">
        <v>164</v>
      </c>
      <c r="J455">
        <v>140</v>
      </c>
      <c r="K455">
        <v>20</v>
      </c>
      <c r="L455">
        <v>1615</v>
      </c>
      <c r="M455">
        <v>20705</v>
      </c>
      <c r="N455">
        <v>99</v>
      </c>
      <c r="O455">
        <v>1976</v>
      </c>
      <c r="P455">
        <v>197621</v>
      </c>
      <c r="Q455">
        <v>551286</v>
      </c>
      <c r="R455">
        <v>458419</v>
      </c>
      <c r="S455">
        <v>2985915</v>
      </c>
      <c r="T455">
        <v>6719</v>
      </c>
      <c r="U455">
        <v>4</v>
      </c>
      <c r="V455" s="24">
        <f t="shared" si="21"/>
        <v>2.3739543296405156E-2</v>
      </c>
      <c r="W455">
        <v>630</v>
      </c>
      <c r="X455">
        <v>252</v>
      </c>
      <c r="Y455" t="s">
        <v>49</v>
      </c>
      <c r="Z455">
        <v>408</v>
      </c>
      <c r="AA455">
        <v>202</v>
      </c>
      <c r="AB455">
        <v>1</v>
      </c>
      <c r="AC455">
        <f t="shared" si="22"/>
        <v>100.01062753036437</v>
      </c>
      <c r="AD455">
        <f>IF(SUBTOTAL(103,tablo1[[#This Row],[MachineID]]), tablo1[[#This Row],[ConditionMonitoringScore]], "")</f>
        <v>408</v>
      </c>
      <c r="AE455">
        <f>IF(SUBTOTAL(103,tablo1[[#This Row],[MachineID]]), tablo1[[#This Row],[TimeToFailure]], "")</f>
        <v>1615</v>
      </c>
      <c r="AH455">
        <f t="shared" si="23"/>
        <v>60.841423948220061</v>
      </c>
      <c r="AI455" t="str">
        <f>IF(OR(tablo1[[#This Row],[visibletimetofailure]]&lt;5000,tablo1[[#This Row],[visibleconditionscore]]&lt;300),"YES","NO")</f>
        <v>YES</v>
      </c>
    </row>
    <row r="456" spans="1:35" x14ac:dyDescent="0.25">
      <c r="A456" t="s">
        <v>507</v>
      </c>
      <c r="B456" t="s">
        <v>54</v>
      </c>
      <c r="C456" t="s">
        <v>39</v>
      </c>
      <c r="D456" s="1">
        <v>39142</v>
      </c>
      <c r="E456">
        <v>17</v>
      </c>
      <c r="F456">
        <v>68629</v>
      </c>
      <c r="G456" s="1">
        <v>45275</v>
      </c>
      <c r="H456" t="s">
        <v>48</v>
      </c>
      <c r="I456">
        <v>114</v>
      </c>
      <c r="J456">
        <v>72</v>
      </c>
      <c r="K456">
        <v>18</v>
      </c>
      <c r="L456">
        <v>3777</v>
      </c>
      <c r="M456">
        <v>38197</v>
      </c>
      <c r="N456">
        <v>131</v>
      </c>
      <c r="O456">
        <v>2364</v>
      </c>
      <c r="P456">
        <v>2364197</v>
      </c>
      <c r="Q456">
        <v>249503</v>
      </c>
      <c r="R456">
        <v>141082</v>
      </c>
      <c r="S456">
        <v>2754783</v>
      </c>
      <c r="T456">
        <v>5910</v>
      </c>
      <c r="U456">
        <v>1</v>
      </c>
      <c r="V456" s="24">
        <f t="shared" si="21"/>
        <v>2.6226543070314266E-2</v>
      </c>
      <c r="W456">
        <v>696</v>
      </c>
      <c r="X456">
        <v>70</v>
      </c>
      <c r="Y456" t="s">
        <v>49</v>
      </c>
      <c r="Z456">
        <v>385</v>
      </c>
      <c r="AA456">
        <v>196</v>
      </c>
      <c r="AB456">
        <v>2</v>
      </c>
      <c r="AC456">
        <f t="shared" si="22"/>
        <v>1000.0833333333334</v>
      </c>
      <c r="AD456">
        <f>IF(SUBTOTAL(103,tablo1[[#This Row],[MachineID]]), tablo1[[#This Row],[ConditionMonitoringScore]], "")</f>
        <v>385</v>
      </c>
      <c r="AE456">
        <f>IF(SUBTOTAL(103,tablo1[[#This Row],[MachineID]]), tablo1[[#This Row],[TimeToFailure]], "")</f>
        <v>3777</v>
      </c>
      <c r="AH456">
        <f t="shared" si="23"/>
        <v>58.899676375404532</v>
      </c>
      <c r="AI456" t="str">
        <f>IF(OR(tablo1[[#This Row],[visibletimetofailure]]&lt;5000,tablo1[[#This Row],[visibleconditionscore]]&lt;300),"YES","NO")</f>
        <v>YES</v>
      </c>
    </row>
    <row r="457" spans="1:35" x14ac:dyDescent="0.25">
      <c r="A457" t="s">
        <v>508</v>
      </c>
      <c r="B457" t="s">
        <v>42</v>
      </c>
      <c r="C457" t="s">
        <v>45</v>
      </c>
      <c r="D457" s="1">
        <v>40967</v>
      </c>
      <c r="E457">
        <v>12</v>
      </c>
      <c r="F457">
        <v>41556</v>
      </c>
      <c r="G457" s="1">
        <v>45236</v>
      </c>
      <c r="H457" t="s">
        <v>52</v>
      </c>
      <c r="I457">
        <v>68</v>
      </c>
      <c r="J457">
        <v>111</v>
      </c>
      <c r="K457">
        <v>11</v>
      </c>
      <c r="L457">
        <v>4069</v>
      </c>
      <c r="M457">
        <v>42313</v>
      </c>
      <c r="N457">
        <v>114</v>
      </c>
      <c r="O457">
        <v>1255</v>
      </c>
      <c r="P457">
        <v>3764158</v>
      </c>
      <c r="Q457">
        <v>348851</v>
      </c>
      <c r="R457">
        <v>441888</v>
      </c>
      <c r="S457">
        <v>4554897</v>
      </c>
      <c r="T457">
        <v>4767</v>
      </c>
      <c r="U457">
        <v>3</v>
      </c>
      <c r="V457" s="24">
        <f t="shared" si="21"/>
        <v>2.4078679629210942E-2</v>
      </c>
      <c r="W457">
        <v>639</v>
      </c>
      <c r="X457">
        <v>192</v>
      </c>
      <c r="Y457" t="s">
        <v>35</v>
      </c>
      <c r="Z457">
        <v>420</v>
      </c>
      <c r="AA457">
        <v>179</v>
      </c>
      <c r="AB457">
        <v>1</v>
      </c>
      <c r="AC457">
        <f t="shared" si="22"/>
        <v>2999.3290836653387</v>
      </c>
      <c r="AD457">
        <f>IF(SUBTOTAL(103,tablo1[[#This Row],[MachineID]]), tablo1[[#This Row],[ConditionMonitoringScore]], "")</f>
        <v>420</v>
      </c>
      <c r="AE457">
        <f>IF(SUBTOTAL(103,tablo1[[#This Row],[MachineID]]), tablo1[[#This Row],[TimeToFailure]], "")</f>
        <v>4069</v>
      </c>
      <c r="AH457">
        <f t="shared" si="23"/>
        <v>53.398058252427184</v>
      </c>
      <c r="AI457" t="str">
        <f>IF(OR(tablo1[[#This Row],[visibletimetofailure]]&lt;5000,tablo1[[#This Row],[visibleconditionscore]]&lt;300),"YES","NO")</f>
        <v>YES</v>
      </c>
    </row>
    <row r="458" spans="1:35" x14ac:dyDescent="0.25">
      <c r="A458" t="s">
        <v>509</v>
      </c>
      <c r="B458" t="s">
        <v>47</v>
      </c>
      <c r="C458" t="s">
        <v>39</v>
      </c>
      <c r="D458" s="1">
        <v>44982</v>
      </c>
      <c r="E458">
        <v>1</v>
      </c>
      <c r="F458">
        <v>4904</v>
      </c>
      <c r="G458" s="1">
        <v>45231</v>
      </c>
      <c r="H458" t="s">
        <v>52</v>
      </c>
      <c r="I458">
        <v>83</v>
      </c>
      <c r="J458">
        <v>116</v>
      </c>
      <c r="K458">
        <v>0</v>
      </c>
      <c r="L458">
        <v>8429</v>
      </c>
      <c r="M458">
        <v>57824</v>
      </c>
      <c r="N458">
        <v>140</v>
      </c>
      <c r="O458">
        <v>0</v>
      </c>
      <c r="P458">
        <v>0</v>
      </c>
      <c r="Q458">
        <v>918441</v>
      </c>
      <c r="R458">
        <v>853934</v>
      </c>
      <c r="S458">
        <v>1772376</v>
      </c>
      <c r="T458">
        <v>0</v>
      </c>
      <c r="U458">
        <v>6</v>
      </c>
      <c r="V458" s="24">
        <f t="shared" si="21"/>
        <v>1.2962544276132339E-2</v>
      </c>
      <c r="W458">
        <v>344</v>
      </c>
      <c r="X458">
        <v>206</v>
      </c>
      <c r="Y458" t="s">
        <v>35</v>
      </c>
      <c r="Z458">
        <v>646</v>
      </c>
      <c r="AA458">
        <v>113</v>
      </c>
      <c r="AB458">
        <v>2</v>
      </c>
      <c r="AC458">
        <f t="shared" si="22"/>
        <v>0</v>
      </c>
      <c r="AD458">
        <f>IF(SUBTOTAL(103,tablo1[[#This Row],[MachineID]]), tablo1[[#This Row],[ConditionMonitoringScore]], "")</f>
        <v>646</v>
      </c>
      <c r="AE458">
        <f>IF(SUBTOTAL(103,tablo1[[#This Row],[MachineID]]), tablo1[[#This Row],[TimeToFailure]], "")</f>
        <v>8429</v>
      </c>
      <c r="AH458">
        <f t="shared" si="23"/>
        <v>32.038834951456316</v>
      </c>
      <c r="AI458" t="str">
        <f>IF(OR(tablo1[[#This Row],[visibletimetofailure]]&lt;5000,tablo1[[#This Row],[visibleconditionscore]]&lt;300),"YES","NO")</f>
        <v>NO</v>
      </c>
    </row>
    <row r="459" spans="1:35" x14ac:dyDescent="0.25">
      <c r="A459" t="s">
        <v>510</v>
      </c>
      <c r="B459" t="s">
        <v>47</v>
      </c>
      <c r="C459" t="s">
        <v>33</v>
      </c>
      <c r="D459" s="1">
        <v>40967</v>
      </c>
      <c r="E459">
        <v>12</v>
      </c>
      <c r="F459">
        <v>56076</v>
      </c>
      <c r="G459" s="1">
        <v>45309</v>
      </c>
      <c r="H459" t="s">
        <v>52</v>
      </c>
      <c r="I459">
        <v>73</v>
      </c>
      <c r="J459">
        <v>38</v>
      </c>
      <c r="K459">
        <v>12</v>
      </c>
      <c r="L459">
        <v>5535</v>
      </c>
      <c r="M459">
        <v>45625</v>
      </c>
      <c r="N459">
        <v>291</v>
      </c>
      <c r="O459">
        <v>3492</v>
      </c>
      <c r="P459">
        <v>10475471</v>
      </c>
      <c r="Q459">
        <v>432417</v>
      </c>
      <c r="R459">
        <v>1164101</v>
      </c>
      <c r="S459">
        <v>15963743</v>
      </c>
      <c r="T459">
        <v>6634</v>
      </c>
      <c r="U459">
        <v>10</v>
      </c>
      <c r="V459" s="24">
        <f t="shared" si="21"/>
        <v>1.850177104529354E-2</v>
      </c>
      <c r="W459">
        <v>491</v>
      </c>
      <c r="X459">
        <v>491</v>
      </c>
      <c r="Y459" t="s">
        <v>35</v>
      </c>
      <c r="Z459">
        <v>546</v>
      </c>
      <c r="AA459">
        <v>149</v>
      </c>
      <c r="AB459">
        <v>4</v>
      </c>
      <c r="AC459">
        <f t="shared" si="22"/>
        <v>2999.8485108820159</v>
      </c>
      <c r="AD459">
        <f>IF(SUBTOTAL(103,tablo1[[#This Row],[MachineID]]), tablo1[[#This Row],[ConditionMonitoringScore]], "")</f>
        <v>546</v>
      </c>
      <c r="AE459">
        <f>IF(SUBTOTAL(103,tablo1[[#This Row],[MachineID]]), tablo1[[#This Row],[TimeToFailure]], "")</f>
        <v>5535</v>
      </c>
      <c r="AH459">
        <f t="shared" si="23"/>
        <v>43.689320388349515</v>
      </c>
      <c r="AI459" t="str">
        <f>IF(OR(tablo1[[#This Row],[visibletimetofailure]]&lt;5000,tablo1[[#This Row],[visibleconditionscore]]&lt;300),"YES","NO")</f>
        <v>NO</v>
      </c>
    </row>
    <row r="460" spans="1:35" x14ac:dyDescent="0.25">
      <c r="A460" t="s">
        <v>511</v>
      </c>
      <c r="B460" t="s">
        <v>38</v>
      </c>
      <c r="C460" t="s">
        <v>45</v>
      </c>
      <c r="D460" s="1">
        <v>43522</v>
      </c>
      <c r="E460">
        <v>5</v>
      </c>
      <c r="F460">
        <v>18150</v>
      </c>
      <c r="G460" s="1">
        <v>45295</v>
      </c>
      <c r="H460" t="s">
        <v>48</v>
      </c>
      <c r="I460">
        <v>132</v>
      </c>
      <c r="J460">
        <v>52</v>
      </c>
      <c r="K460">
        <v>7</v>
      </c>
      <c r="L460">
        <v>3763</v>
      </c>
      <c r="M460">
        <v>33171</v>
      </c>
      <c r="N460">
        <v>215</v>
      </c>
      <c r="O460">
        <v>1505</v>
      </c>
      <c r="P460">
        <v>1505236</v>
      </c>
      <c r="Q460">
        <v>2724781</v>
      </c>
      <c r="R460">
        <v>465947</v>
      </c>
      <c r="S460">
        <v>4695964</v>
      </c>
      <c r="T460">
        <v>6321</v>
      </c>
      <c r="U460">
        <v>8</v>
      </c>
      <c r="V460" s="24">
        <f t="shared" si="21"/>
        <v>1.0324817243198432E-2</v>
      </c>
      <c r="W460">
        <v>274</v>
      </c>
      <c r="X460">
        <v>219</v>
      </c>
      <c r="Y460" t="s">
        <v>49</v>
      </c>
      <c r="Z460">
        <v>755</v>
      </c>
      <c r="AA460">
        <v>98</v>
      </c>
      <c r="AB460">
        <v>4</v>
      </c>
      <c r="AC460">
        <f t="shared" si="22"/>
        <v>1000.1568106312293</v>
      </c>
      <c r="AD460">
        <f>IF(SUBTOTAL(103,tablo1[[#This Row],[MachineID]]), tablo1[[#This Row],[ConditionMonitoringScore]], "")</f>
        <v>755</v>
      </c>
      <c r="AE460">
        <f>IF(SUBTOTAL(103,tablo1[[#This Row],[MachineID]]), tablo1[[#This Row],[TimeToFailure]], "")</f>
        <v>3763</v>
      </c>
      <c r="AH460">
        <f t="shared" si="23"/>
        <v>27.184466019417474</v>
      </c>
      <c r="AI460" t="str">
        <f>IF(OR(tablo1[[#This Row],[visibletimetofailure]]&lt;5000,tablo1[[#This Row],[visibleconditionscore]]&lt;300),"YES","NO")</f>
        <v>YES</v>
      </c>
    </row>
    <row r="461" spans="1:35" x14ac:dyDescent="0.25">
      <c r="A461" t="s">
        <v>512</v>
      </c>
      <c r="B461" t="s">
        <v>47</v>
      </c>
      <c r="C461" t="s">
        <v>33</v>
      </c>
      <c r="D461" s="1">
        <v>38777</v>
      </c>
      <c r="E461">
        <v>18</v>
      </c>
      <c r="F461">
        <v>69732</v>
      </c>
      <c r="G461" s="1">
        <v>45275</v>
      </c>
      <c r="H461" t="s">
        <v>34</v>
      </c>
      <c r="I461">
        <v>70</v>
      </c>
      <c r="J461">
        <v>72</v>
      </c>
      <c r="K461">
        <v>141</v>
      </c>
      <c r="L461">
        <v>387</v>
      </c>
      <c r="M461">
        <v>5000</v>
      </c>
      <c r="N461">
        <v>111</v>
      </c>
      <c r="O461">
        <v>15668</v>
      </c>
      <c r="P461">
        <v>47002634</v>
      </c>
      <c r="Q461">
        <v>1669147</v>
      </c>
      <c r="R461">
        <v>563655</v>
      </c>
      <c r="S461">
        <v>49235437</v>
      </c>
      <c r="T461">
        <v>18801</v>
      </c>
      <c r="U461">
        <v>9</v>
      </c>
      <c r="V461" s="24">
        <f t="shared" si="21"/>
        <v>2.8826588288491974E-2</v>
      </c>
      <c r="W461">
        <v>765</v>
      </c>
      <c r="X461">
        <v>688</v>
      </c>
      <c r="Y461" t="s">
        <v>35</v>
      </c>
      <c r="Z461">
        <v>295</v>
      </c>
      <c r="AA461">
        <v>232</v>
      </c>
      <c r="AB461">
        <v>5</v>
      </c>
      <c r="AC461">
        <f t="shared" si="22"/>
        <v>2999.9128159305592</v>
      </c>
      <c r="AD461">
        <f>IF(SUBTOTAL(103,tablo1[[#This Row],[MachineID]]), tablo1[[#This Row],[ConditionMonitoringScore]], "")</f>
        <v>295</v>
      </c>
      <c r="AE461">
        <f>IF(SUBTOTAL(103,tablo1[[#This Row],[MachineID]]), tablo1[[#This Row],[TimeToFailure]], "")</f>
        <v>387</v>
      </c>
      <c r="AH461">
        <f t="shared" si="23"/>
        <v>70.550161812297731</v>
      </c>
      <c r="AI461" t="str">
        <f>IF(OR(tablo1[[#This Row],[visibletimetofailure]]&lt;5000,tablo1[[#This Row],[visibleconditionscore]]&lt;300),"YES","NO")</f>
        <v>YES</v>
      </c>
    </row>
    <row r="462" spans="1:35" x14ac:dyDescent="0.25">
      <c r="A462" t="s">
        <v>513</v>
      </c>
      <c r="B462" t="s">
        <v>54</v>
      </c>
      <c r="C462" t="s">
        <v>33</v>
      </c>
      <c r="D462" s="1">
        <v>44617</v>
      </c>
      <c r="E462">
        <v>2</v>
      </c>
      <c r="F462">
        <v>9006</v>
      </c>
      <c r="G462" s="1">
        <v>45251</v>
      </c>
      <c r="H462" t="s">
        <v>34</v>
      </c>
      <c r="I462">
        <v>59</v>
      </c>
      <c r="J462">
        <v>96</v>
      </c>
      <c r="K462">
        <v>3</v>
      </c>
      <c r="L462">
        <v>8722</v>
      </c>
      <c r="M462">
        <v>86052</v>
      </c>
      <c r="N462">
        <v>211</v>
      </c>
      <c r="O462">
        <v>632</v>
      </c>
      <c r="P462">
        <v>1894529</v>
      </c>
      <c r="Q462">
        <v>1093098</v>
      </c>
      <c r="R462">
        <v>236316</v>
      </c>
      <c r="S462">
        <v>3223942</v>
      </c>
      <c r="T462">
        <v>1831</v>
      </c>
      <c r="U462">
        <v>3</v>
      </c>
      <c r="V462" s="24">
        <f t="shared" si="21"/>
        <v>1.1379908056371995E-2</v>
      </c>
      <c r="W462">
        <v>302</v>
      </c>
      <c r="X462">
        <v>91</v>
      </c>
      <c r="Y462" t="s">
        <v>35</v>
      </c>
      <c r="Z462">
        <v>707</v>
      </c>
      <c r="AA462">
        <v>101</v>
      </c>
      <c r="AB462">
        <v>3</v>
      </c>
      <c r="AC462">
        <f t="shared" si="22"/>
        <v>2997.6724683544303</v>
      </c>
      <c r="AD462">
        <f>IF(SUBTOTAL(103,tablo1[[#This Row],[MachineID]]), tablo1[[#This Row],[ConditionMonitoringScore]], "")</f>
        <v>707</v>
      </c>
      <c r="AE462">
        <f>IF(SUBTOTAL(103,tablo1[[#This Row],[MachineID]]), tablo1[[#This Row],[TimeToFailure]], "")</f>
        <v>8722</v>
      </c>
      <c r="AH462">
        <f t="shared" si="23"/>
        <v>28.155339805825243</v>
      </c>
      <c r="AI462" t="str">
        <f>IF(OR(tablo1[[#This Row],[visibletimetofailure]]&lt;5000,tablo1[[#This Row],[visibleconditionscore]]&lt;300),"YES","NO")</f>
        <v>NO</v>
      </c>
    </row>
    <row r="463" spans="1:35" x14ac:dyDescent="0.25">
      <c r="A463" t="s">
        <v>514</v>
      </c>
      <c r="B463" t="s">
        <v>42</v>
      </c>
      <c r="C463" t="s">
        <v>58</v>
      </c>
      <c r="D463" s="1">
        <v>38777</v>
      </c>
      <c r="E463">
        <v>18</v>
      </c>
      <c r="F463">
        <v>64854</v>
      </c>
      <c r="G463" s="1">
        <v>45251</v>
      </c>
      <c r="H463" t="s">
        <v>52</v>
      </c>
      <c r="I463">
        <v>53</v>
      </c>
      <c r="J463">
        <v>96</v>
      </c>
      <c r="K463">
        <v>31</v>
      </c>
      <c r="L463">
        <v>1833</v>
      </c>
      <c r="M463">
        <v>21751</v>
      </c>
      <c r="N463">
        <v>276</v>
      </c>
      <c r="O463">
        <v>8568</v>
      </c>
      <c r="P463">
        <v>25702539</v>
      </c>
      <c r="Q463">
        <v>5214663</v>
      </c>
      <c r="R463">
        <v>878348</v>
      </c>
      <c r="S463">
        <v>31795549</v>
      </c>
      <c r="T463">
        <v>30843</v>
      </c>
      <c r="U463">
        <v>10</v>
      </c>
      <c r="V463" s="24">
        <f t="shared" si="21"/>
        <v>3.0333860878739922E-2</v>
      </c>
      <c r="W463">
        <v>805</v>
      </c>
      <c r="X463">
        <v>805</v>
      </c>
      <c r="Y463" t="s">
        <v>35</v>
      </c>
      <c r="Z463">
        <v>269</v>
      </c>
      <c r="AA463">
        <v>237</v>
      </c>
      <c r="AB463">
        <v>5</v>
      </c>
      <c r="AC463">
        <f t="shared" si="22"/>
        <v>2999.8294817927172</v>
      </c>
      <c r="AD463">
        <f>IF(SUBTOTAL(103,tablo1[[#This Row],[MachineID]]), tablo1[[#This Row],[ConditionMonitoringScore]], "")</f>
        <v>269</v>
      </c>
      <c r="AE463">
        <f>IF(SUBTOTAL(103,tablo1[[#This Row],[MachineID]]), tablo1[[#This Row],[TimeToFailure]], "")</f>
        <v>1833</v>
      </c>
      <c r="AH463">
        <f t="shared" si="23"/>
        <v>72.168284789644005</v>
      </c>
      <c r="AI463" t="str">
        <f>IF(OR(tablo1[[#This Row],[visibletimetofailure]]&lt;5000,tablo1[[#This Row],[visibleconditionscore]]&lt;300),"YES","NO")</f>
        <v>YES</v>
      </c>
    </row>
    <row r="464" spans="1:35" x14ac:dyDescent="0.25">
      <c r="A464" t="s">
        <v>515</v>
      </c>
      <c r="B464" t="s">
        <v>42</v>
      </c>
      <c r="C464" t="s">
        <v>45</v>
      </c>
      <c r="D464" s="1">
        <v>40602</v>
      </c>
      <c r="E464">
        <v>13</v>
      </c>
      <c r="F464">
        <v>54327</v>
      </c>
      <c r="G464" s="1">
        <v>45239</v>
      </c>
      <c r="H464" t="s">
        <v>34</v>
      </c>
      <c r="I464">
        <v>62</v>
      </c>
      <c r="J464">
        <v>108</v>
      </c>
      <c r="K464">
        <v>11</v>
      </c>
      <c r="L464">
        <v>3580</v>
      </c>
      <c r="M464">
        <v>52243</v>
      </c>
      <c r="N464">
        <v>288</v>
      </c>
      <c r="O464">
        <v>3167</v>
      </c>
      <c r="P464">
        <v>9500341</v>
      </c>
      <c r="Q464">
        <v>722468</v>
      </c>
      <c r="R464">
        <v>282905</v>
      </c>
      <c r="S464">
        <v>10505714</v>
      </c>
      <c r="T464">
        <v>11400</v>
      </c>
      <c r="U464">
        <v>2</v>
      </c>
      <c r="V464" s="24">
        <f t="shared" si="21"/>
        <v>2.5585952219458891E-2</v>
      </c>
      <c r="W464">
        <v>679</v>
      </c>
      <c r="X464">
        <v>136</v>
      </c>
      <c r="Y464" t="s">
        <v>35</v>
      </c>
      <c r="Z464">
        <v>374</v>
      </c>
      <c r="AA464">
        <v>196</v>
      </c>
      <c r="AB464">
        <v>1</v>
      </c>
      <c r="AC464">
        <f t="shared" si="22"/>
        <v>2999.7919166403535</v>
      </c>
      <c r="AD464">
        <f>IF(SUBTOTAL(103,tablo1[[#This Row],[MachineID]]), tablo1[[#This Row],[ConditionMonitoringScore]], "")</f>
        <v>374</v>
      </c>
      <c r="AE464">
        <f>IF(SUBTOTAL(103,tablo1[[#This Row],[MachineID]]), tablo1[[#This Row],[TimeToFailure]], "")</f>
        <v>3580</v>
      </c>
      <c r="AH464">
        <f t="shared" si="23"/>
        <v>58.899676375404532</v>
      </c>
      <c r="AI464" t="str">
        <f>IF(OR(tablo1[[#This Row],[visibletimetofailure]]&lt;5000,tablo1[[#This Row],[visibleconditionscore]]&lt;300),"YES","NO")</f>
        <v>YES</v>
      </c>
    </row>
    <row r="465" spans="1:35" x14ac:dyDescent="0.25">
      <c r="A465" t="s">
        <v>516</v>
      </c>
      <c r="B465" t="s">
        <v>47</v>
      </c>
      <c r="C465" t="s">
        <v>58</v>
      </c>
      <c r="D465" s="1">
        <v>44982</v>
      </c>
      <c r="E465">
        <v>1</v>
      </c>
      <c r="F465">
        <v>4212</v>
      </c>
      <c r="G465" s="1">
        <v>45279</v>
      </c>
      <c r="H465" t="s">
        <v>48</v>
      </c>
      <c r="I465">
        <v>17</v>
      </c>
      <c r="J465">
        <v>68</v>
      </c>
      <c r="K465">
        <v>1</v>
      </c>
      <c r="L465">
        <v>9426</v>
      </c>
      <c r="M465">
        <v>47635</v>
      </c>
      <c r="N465">
        <v>165</v>
      </c>
      <c r="O465">
        <v>165</v>
      </c>
      <c r="P465">
        <v>824534</v>
      </c>
      <c r="Q465">
        <v>2210671</v>
      </c>
      <c r="R465">
        <v>555344</v>
      </c>
      <c r="S465">
        <v>3590548</v>
      </c>
      <c r="T465">
        <v>230</v>
      </c>
      <c r="U465">
        <v>7</v>
      </c>
      <c r="V465" s="24">
        <f t="shared" si="21"/>
        <v>7.8001356545331227E-3</v>
      </c>
      <c r="W465">
        <v>207</v>
      </c>
      <c r="X465">
        <v>145</v>
      </c>
      <c r="Y465" t="s">
        <v>62</v>
      </c>
      <c r="Z465">
        <v>794</v>
      </c>
      <c r="AA465">
        <v>69</v>
      </c>
      <c r="AB465">
        <v>2</v>
      </c>
      <c r="AC465">
        <f t="shared" si="22"/>
        <v>4997.1757575757574</v>
      </c>
      <c r="AD465">
        <f>IF(SUBTOTAL(103,tablo1[[#This Row],[MachineID]]), tablo1[[#This Row],[ConditionMonitoringScore]], "")</f>
        <v>794</v>
      </c>
      <c r="AE465">
        <f>IF(SUBTOTAL(103,tablo1[[#This Row],[MachineID]]), tablo1[[#This Row],[TimeToFailure]], "")</f>
        <v>9426</v>
      </c>
      <c r="AH465">
        <f t="shared" si="23"/>
        <v>17.79935275080906</v>
      </c>
      <c r="AI465" t="str">
        <f>IF(OR(tablo1[[#This Row],[visibletimetofailure]]&lt;5000,tablo1[[#This Row],[visibleconditionscore]]&lt;300),"YES","NO")</f>
        <v>NO</v>
      </c>
    </row>
    <row r="466" spans="1:35" x14ac:dyDescent="0.25">
      <c r="A466" t="s">
        <v>517</v>
      </c>
      <c r="B466" t="s">
        <v>54</v>
      </c>
      <c r="C466" t="s">
        <v>45</v>
      </c>
      <c r="D466" s="1">
        <v>42792</v>
      </c>
      <c r="E466">
        <v>7</v>
      </c>
      <c r="F466">
        <v>31465</v>
      </c>
      <c r="G466" s="1">
        <v>45299</v>
      </c>
      <c r="H466" t="s">
        <v>48</v>
      </c>
      <c r="I466">
        <v>37</v>
      </c>
      <c r="J466">
        <v>48</v>
      </c>
      <c r="K466">
        <v>6</v>
      </c>
      <c r="L466">
        <v>7741</v>
      </c>
      <c r="M466">
        <v>74180</v>
      </c>
      <c r="N466">
        <v>212</v>
      </c>
      <c r="O466">
        <v>1273</v>
      </c>
      <c r="P466">
        <v>6367035</v>
      </c>
      <c r="Q466">
        <v>1675289</v>
      </c>
      <c r="R466">
        <v>375474</v>
      </c>
      <c r="S466">
        <v>8417799</v>
      </c>
      <c r="T466">
        <v>4456</v>
      </c>
      <c r="U466">
        <v>4</v>
      </c>
      <c r="V466" s="24">
        <f t="shared" si="21"/>
        <v>1.4017635089305902E-2</v>
      </c>
      <c r="W466">
        <v>372</v>
      </c>
      <c r="X466">
        <v>149</v>
      </c>
      <c r="Y466" t="s">
        <v>62</v>
      </c>
      <c r="Z466">
        <v>635</v>
      </c>
      <c r="AA466">
        <v>128</v>
      </c>
      <c r="AB466">
        <v>3</v>
      </c>
      <c r="AC466">
        <f t="shared" si="22"/>
        <v>5001.5985860172823</v>
      </c>
      <c r="AD466">
        <f>IF(SUBTOTAL(103,tablo1[[#This Row],[MachineID]]), tablo1[[#This Row],[ConditionMonitoringScore]], "")</f>
        <v>635</v>
      </c>
      <c r="AE466">
        <f>IF(SUBTOTAL(103,tablo1[[#This Row],[MachineID]]), tablo1[[#This Row],[TimeToFailure]], "")</f>
        <v>7741</v>
      </c>
      <c r="AH466">
        <f t="shared" si="23"/>
        <v>36.893203883495147</v>
      </c>
      <c r="AI466" t="str">
        <f>IF(OR(tablo1[[#This Row],[visibletimetofailure]]&lt;5000,tablo1[[#This Row],[visibleconditionscore]]&lt;300),"YES","NO")</f>
        <v>NO</v>
      </c>
    </row>
    <row r="467" spans="1:35" x14ac:dyDescent="0.25">
      <c r="A467" t="s">
        <v>518</v>
      </c>
      <c r="B467" t="s">
        <v>32</v>
      </c>
      <c r="C467" t="s">
        <v>39</v>
      </c>
      <c r="D467" s="1">
        <v>42062</v>
      </c>
      <c r="E467">
        <v>9</v>
      </c>
      <c r="F467">
        <v>42921</v>
      </c>
      <c r="G467" s="1">
        <v>45329</v>
      </c>
      <c r="H467" t="s">
        <v>52</v>
      </c>
      <c r="I467">
        <v>135</v>
      </c>
      <c r="J467">
        <v>18</v>
      </c>
      <c r="K467">
        <v>10</v>
      </c>
      <c r="L467">
        <v>7905</v>
      </c>
      <c r="M467">
        <v>42193</v>
      </c>
      <c r="N467">
        <v>75</v>
      </c>
      <c r="O467">
        <v>751</v>
      </c>
      <c r="P467">
        <v>751352</v>
      </c>
      <c r="Q467">
        <v>996362</v>
      </c>
      <c r="R467">
        <v>1001853</v>
      </c>
      <c r="S467">
        <v>2749567</v>
      </c>
      <c r="T467">
        <v>1728</v>
      </c>
      <c r="U467">
        <v>9</v>
      </c>
      <c r="V467" s="24">
        <f t="shared" si="21"/>
        <v>1.266108975808275E-2</v>
      </c>
      <c r="W467">
        <v>336</v>
      </c>
      <c r="X467">
        <v>302</v>
      </c>
      <c r="Y467" t="s">
        <v>49</v>
      </c>
      <c r="Z467">
        <v>696</v>
      </c>
      <c r="AA467">
        <v>105</v>
      </c>
      <c r="AB467">
        <v>3</v>
      </c>
      <c r="AC467">
        <f t="shared" si="22"/>
        <v>1000.4687083888149</v>
      </c>
      <c r="AD467">
        <f>IF(SUBTOTAL(103,tablo1[[#This Row],[MachineID]]), tablo1[[#This Row],[ConditionMonitoringScore]], "")</f>
        <v>696</v>
      </c>
      <c r="AE467">
        <f>IF(SUBTOTAL(103,tablo1[[#This Row],[MachineID]]), tablo1[[#This Row],[TimeToFailure]], "")</f>
        <v>7905</v>
      </c>
      <c r="AH467">
        <f t="shared" si="23"/>
        <v>29.449838187702266</v>
      </c>
      <c r="AI467" t="str">
        <f>IF(OR(tablo1[[#This Row],[visibletimetofailure]]&lt;5000,tablo1[[#This Row],[visibleconditionscore]]&lt;300),"YES","NO")</f>
        <v>NO</v>
      </c>
    </row>
    <row r="468" spans="1:35" x14ac:dyDescent="0.25">
      <c r="A468" t="s">
        <v>519</v>
      </c>
      <c r="B468" t="s">
        <v>42</v>
      </c>
      <c r="C468" t="s">
        <v>33</v>
      </c>
      <c r="D468" s="1">
        <v>39872</v>
      </c>
      <c r="E468">
        <v>15</v>
      </c>
      <c r="F468">
        <v>60375</v>
      </c>
      <c r="G468" s="1">
        <v>45276</v>
      </c>
      <c r="H468" t="s">
        <v>34</v>
      </c>
      <c r="I468">
        <v>30</v>
      </c>
      <c r="J468">
        <v>71</v>
      </c>
      <c r="K468">
        <v>24</v>
      </c>
      <c r="L468">
        <v>2314</v>
      </c>
      <c r="M468">
        <v>26568</v>
      </c>
      <c r="N468">
        <v>285</v>
      </c>
      <c r="O468">
        <v>6835</v>
      </c>
      <c r="P468">
        <v>34177149</v>
      </c>
      <c r="Q468">
        <v>5278648</v>
      </c>
      <c r="R468">
        <v>141434</v>
      </c>
      <c r="S468">
        <v>40870137</v>
      </c>
      <c r="T468">
        <v>21189</v>
      </c>
      <c r="U468">
        <v>10</v>
      </c>
      <c r="V468" s="24">
        <f t="shared" si="21"/>
        <v>2.3513452407867962E-2</v>
      </c>
      <c r="W468">
        <v>624</v>
      </c>
      <c r="X468">
        <v>624</v>
      </c>
      <c r="Y468" t="s">
        <v>62</v>
      </c>
      <c r="Z468">
        <v>453</v>
      </c>
      <c r="AA468">
        <v>189</v>
      </c>
      <c r="AB468">
        <v>1</v>
      </c>
      <c r="AC468">
        <f t="shared" si="22"/>
        <v>5000.3144111192396</v>
      </c>
      <c r="AD468">
        <f>IF(SUBTOTAL(103,tablo1[[#This Row],[MachineID]]), tablo1[[#This Row],[ConditionMonitoringScore]], "")</f>
        <v>453</v>
      </c>
      <c r="AE468">
        <f>IF(SUBTOTAL(103,tablo1[[#This Row],[MachineID]]), tablo1[[#This Row],[TimeToFailure]], "")</f>
        <v>2314</v>
      </c>
      <c r="AH468">
        <f t="shared" si="23"/>
        <v>56.634304207119747</v>
      </c>
      <c r="AI468" t="str">
        <f>IF(OR(tablo1[[#This Row],[visibletimetofailure]]&lt;5000,tablo1[[#This Row],[visibleconditionscore]]&lt;300),"YES","NO")</f>
        <v>YES</v>
      </c>
    </row>
    <row r="469" spans="1:35" x14ac:dyDescent="0.25">
      <c r="A469" t="s">
        <v>520</v>
      </c>
      <c r="B469" t="s">
        <v>54</v>
      </c>
      <c r="C469" t="s">
        <v>58</v>
      </c>
      <c r="D469" s="1">
        <v>39142</v>
      </c>
      <c r="E469">
        <v>17</v>
      </c>
      <c r="F469">
        <v>79883</v>
      </c>
      <c r="G469" s="1">
        <v>45326</v>
      </c>
      <c r="H469" t="s">
        <v>48</v>
      </c>
      <c r="I469">
        <v>40</v>
      </c>
      <c r="J469">
        <v>21</v>
      </c>
      <c r="K469">
        <v>161</v>
      </c>
      <c r="L469">
        <v>169</v>
      </c>
      <c r="M469">
        <v>5000</v>
      </c>
      <c r="N469">
        <v>285</v>
      </c>
      <c r="O469">
        <v>45843</v>
      </c>
      <c r="P469">
        <v>229215786</v>
      </c>
      <c r="Q469">
        <v>2980999</v>
      </c>
      <c r="R469">
        <v>347792</v>
      </c>
      <c r="S469">
        <v>232544577</v>
      </c>
      <c r="T469">
        <v>165035</v>
      </c>
      <c r="U469">
        <v>6</v>
      </c>
      <c r="V469" s="24">
        <f t="shared" si="21"/>
        <v>2.2269952520913409E-2</v>
      </c>
      <c r="W469">
        <v>591</v>
      </c>
      <c r="X469">
        <v>355</v>
      </c>
      <c r="Y469" t="s">
        <v>62</v>
      </c>
      <c r="Z469">
        <v>475</v>
      </c>
      <c r="AA469">
        <v>171</v>
      </c>
      <c r="AB469">
        <v>5</v>
      </c>
      <c r="AC469">
        <f t="shared" si="22"/>
        <v>5000.0171454747724</v>
      </c>
      <c r="AD469">
        <f>IF(SUBTOTAL(103,tablo1[[#This Row],[MachineID]]), tablo1[[#This Row],[ConditionMonitoringScore]], "")</f>
        <v>475</v>
      </c>
      <c r="AE469">
        <f>IF(SUBTOTAL(103,tablo1[[#This Row],[MachineID]]), tablo1[[#This Row],[TimeToFailure]], "")</f>
        <v>169</v>
      </c>
      <c r="AH469">
        <f t="shared" si="23"/>
        <v>50.809061488673137</v>
      </c>
      <c r="AI469" t="str">
        <f>IF(OR(tablo1[[#This Row],[visibletimetofailure]]&lt;5000,tablo1[[#This Row],[visibleconditionscore]]&lt;300),"YES","NO")</f>
        <v>YES</v>
      </c>
    </row>
    <row r="470" spans="1:35" x14ac:dyDescent="0.25">
      <c r="A470" t="s">
        <v>521</v>
      </c>
      <c r="B470" t="s">
        <v>42</v>
      </c>
      <c r="C470" t="s">
        <v>39</v>
      </c>
      <c r="D470" s="1">
        <v>40237</v>
      </c>
      <c r="E470">
        <v>14</v>
      </c>
      <c r="F470">
        <v>50946</v>
      </c>
      <c r="G470" s="1">
        <v>45289</v>
      </c>
      <c r="H470" t="s">
        <v>34</v>
      </c>
      <c r="I470">
        <v>49</v>
      </c>
      <c r="J470">
        <v>58</v>
      </c>
      <c r="K470">
        <v>12</v>
      </c>
      <c r="L470">
        <v>356</v>
      </c>
      <c r="M470">
        <v>42047</v>
      </c>
      <c r="N470">
        <v>308</v>
      </c>
      <c r="O470">
        <v>3700</v>
      </c>
      <c r="P470">
        <v>11101374</v>
      </c>
      <c r="Q470">
        <v>351697</v>
      </c>
      <c r="R470">
        <v>112255</v>
      </c>
      <c r="S470">
        <v>11565326</v>
      </c>
      <c r="T470">
        <v>14431</v>
      </c>
      <c r="U470">
        <v>1</v>
      </c>
      <c r="V470" s="24">
        <f t="shared" si="21"/>
        <v>2.1968498002863816E-2</v>
      </c>
      <c r="W470">
        <v>583</v>
      </c>
      <c r="X470">
        <v>58</v>
      </c>
      <c r="Y470" t="s">
        <v>35</v>
      </c>
      <c r="Z470">
        <v>474</v>
      </c>
      <c r="AA470">
        <v>164</v>
      </c>
      <c r="AB470">
        <v>1</v>
      </c>
      <c r="AC470">
        <f t="shared" si="22"/>
        <v>3000.3713513513512</v>
      </c>
      <c r="AD470">
        <f>IF(SUBTOTAL(103,tablo1[[#This Row],[MachineID]]), tablo1[[#This Row],[ConditionMonitoringScore]], "")</f>
        <v>474</v>
      </c>
      <c r="AE470">
        <f>IF(SUBTOTAL(103,tablo1[[#This Row],[MachineID]]), tablo1[[#This Row],[TimeToFailure]], "")</f>
        <v>356</v>
      </c>
      <c r="AH470">
        <f t="shared" si="23"/>
        <v>48.543689320388353</v>
      </c>
      <c r="AI470" t="str">
        <f>IF(OR(tablo1[[#This Row],[visibletimetofailure]]&lt;5000,tablo1[[#This Row],[visibleconditionscore]]&lt;300),"YES","NO")</f>
        <v>YES</v>
      </c>
    </row>
    <row r="471" spans="1:35" x14ac:dyDescent="0.25">
      <c r="A471" t="s">
        <v>522</v>
      </c>
      <c r="B471" t="s">
        <v>47</v>
      </c>
      <c r="C471" t="s">
        <v>33</v>
      </c>
      <c r="D471" s="1">
        <v>39507</v>
      </c>
      <c r="E471">
        <v>16</v>
      </c>
      <c r="F471">
        <v>69616</v>
      </c>
      <c r="G471" s="1">
        <v>45282</v>
      </c>
      <c r="H471" t="s">
        <v>48</v>
      </c>
      <c r="I471">
        <v>38</v>
      </c>
      <c r="J471">
        <v>65</v>
      </c>
      <c r="K471">
        <v>56</v>
      </c>
      <c r="L471">
        <v>892</v>
      </c>
      <c r="M471">
        <v>12632</v>
      </c>
      <c r="N471">
        <v>241</v>
      </c>
      <c r="O471">
        <v>13519</v>
      </c>
      <c r="P471">
        <v>67595035</v>
      </c>
      <c r="Q471">
        <v>3990973</v>
      </c>
      <c r="R471">
        <v>849052</v>
      </c>
      <c r="S471">
        <v>72435061</v>
      </c>
      <c r="T471">
        <v>14870</v>
      </c>
      <c r="U471">
        <v>10</v>
      </c>
      <c r="V471" s="24">
        <f t="shared" si="21"/>
        <v>2.5925088552264677E-2</v>
      </c>
      <c r="W471">
        <v>688</v>
      </c>
      <c r="X471">
        <v>688</v>
      </c>
      <c r="Y471" t="s">
        <v>62</v>
      </c>
      <c r="Z471">
        <v>362</v>
      </c>
      <c r="AA471">
        <v>219</v>
      </c>
      <c r="AB471">
        <v>2</v>
      </c>
      <c r="AC471">
        <f t="shared" si="22"/>
        <v>5000.002588948887</v>
      </c>
      <c r="AD471">
        <f>IF(SUBTOTAL(103,tablo1[[#This Row],[MachineID]]), tablo1[[#This Row],[ConditionMonitoringScore]], "")</f>
        <v>362</v>
      </c>
      <c r="AE471">
        <f>IF(SUBTOTAL(103,tablo1[[#This Row],[MachineID]]), tablo1[[#This Row],[TimeToFailure]], "")</f>
        <v>892</v>
      </c>
      <c r="AH471">
        <f t="shared" si="23"/>
        <v>66.343042071197416</v>
      </c>
      <c r="AI471" t="str">
        <f>IF(OR(tablo1[[#This Row],[visibletimetofailure]]&lt;5000,tablo1[[#This Row],[visibleconditionscore]]&lt;300),"YES","NO")</f>
        <v>YES</v>
      </c>
    </row>
    <row r="472" spans="1:35" x14ac:dyDescent="0.25">
      <c r="A472" t="s">
        <v>523</v>
      </c>
      <c r="B472" t="s">
        <v>47</v>
      </c>
      <c r="C472" t="s">
        <v>39</v>
      </c>
      <c r="D472" s="1">
        <v>39142</v>
      </c>
      <c r="E472">
        <v>17</v>
      </c>
      <c r="F472">
        <v>84643</v>
      </c>
      <c r="G472" s="1">
        <v>45330</v>
      </c>
      <c r="H472" t="s">
        <v>48</v>
      </c>
      <c r="I472">
        <v>150</v>
      </c>
      <c r="J472">
        <v>17</v>
      </c>
      <c r="K472">
        <v>170</v>
      </c>
      <c r="L472">
        <v>392</v>
      </c>
      <c r="M472">
        <v>5000</v>
      </c>
      <c r="N472">
        <v>318</v>
      </c>
      <c r="O472">
        <v>54011</v>
      </c>
      <c r="P472">
        <v>54010772</v>
      </c>
      <c r="Q472">
        <v>338808</v>
      </c>
      <c r="R472">
        <v>148935</v>
      </c>
      <c r="S472">
        <v>54498515</v>
      </c>
      <c r="T472">
        <v>135026</v>
      </c>
      <c r="U472">
        <v>1</v>
      </c>
      <c r="V472" s="24">
        <f t="shared" si="21"/>
        <v>2.3136634260305978E-2</v>
      </c>
      <c r="W472">
        <v>614</v>
      </c>
      <c r="X472">
        <v>61</v>
      </c>
      <c r="Y472" t="s">
        <v>49</v>
      </c>
      <c r="Z472">
        <v>430</v>
      </c>
      <c r="AA472">
        <v>185</v>
      </c>
      <c r="AB472">
        <v>3</v>
      </c>
      <c r="AC472">
        <f t="shared" si="22"/>
        <v>999.99577863768491</v>
      </c>
      <c r="AD472">
        <f>IF(SUBTOTAL(103,tablo1[[#This Row],[MachineID]]), tablo1[[#This Row],[ConditionMonitoringScore]], "")</f>
        <v>430</v>
      </c>
      <c r="AE472">
        <f>IF(SUBTOTAL(103,tablo1[[#This Row],[MachineID]]), tablo1[[#This Row],[TimeToFailure]], "")</f>
        <v>392</v>
      </c>
      <c r="AH472">
        <f t="shared" si="23"/>
        <v>55.339805825242713</v>
      </c>
      <c r="AI472" t="str">
        <f>IF(OR(tablo1[[#This Row],[visibletimetofailure]]&lt;5000,tablo1[[#This Row],[visibleconditionscore]]&lt;300),"YES","NO")</f>
        <v>YES</v>
      </c>
    </row>
    <row r="473" spans="1:35" x14ac:dyDescent="0.25">
      <c r="A473" t="s">
        <v>524</v>
      </c>
      <c r="B473" t="s">
        <v>42</v>
      </c>
      <c r="C473" t="s">
        <v>33</v>
      </c>
      <c r="D473" s="1">
        <v>42062</v>
      </c>
      <c r="E473">
        <v>9</v>
      </c>
      <c r="F473">
        <v>42741</v>
      </c>
      <c r="G473" s="1">
        <v>45127</v>
      </c>
      <c r="H473" t="s">
        <v>48</v>
      </c>
      <c r="I473">
        <v>178</v>
      </c>
      <c r="J473">
        <v>220</v>
      </c>
      <c r="K473">
        <v>9</v>
      </c>
      <c r="L473">
        <v>4409</v>
      </c>
      <c r="M473">
        <v>54346</v>
      </c>
      <c r="N473">
        <v>112</v>
      </c>
      <c r="O473">
        <v>1010</v>
      </c>
      <c r="P473">
        <v>1009838</v>
      </c>
      <c r="Q473">
        <v>1768518</v>
      </c>
      <c r="R473">
        <v>1053678</v>
      </c>
      <c r="S473">
        <v>3832034</v>
      </c>
      <c r="T473">
        <v>4443</v>
      </c>
      <c r="U473">
        <v>10</v>
      </c>
      <c r="V473" s="24">
        <f t="shared" si="21"/>
        <v>2.8449770140929986E-2</v>
      </c>
      <c r="W473">
        <v>755</v>
      </c>
      <c r="X473">
        <v>755</v>
      </c>
      <c r="Y473" t="s">
        <v>49</v>
      </c>
      <c r="Z473">
        <v>333</v>
      </c>
      <c r="AA473">
        <v>208</v>
      </c>
      <c r="AB473">
        <v>3</v>
      </c>
      <c r="AC473">
        <f t="shared" si="22"/>
        <v>999.83960396039606</v>
      </c>
      <c r="AD473">
        <f>IF(SUBTOTAL(103,tablo1[[#This Row],[MachineID]]), tablo1[[#This Row],[ConditionMonitoringScore]], "")</f>
        <v>333</v>
      </c>
      <c r="AE473">
        <f>IF(SUBTOTAL(103,tablo1[[#This Row],[MachineID]]), tablo1[[#This Row],[TimeToFailure]], "")</f>
        <v>4409</v>
      </c>
      <c r="AH473">
        <f t="shared" si="23"/>
        <v>62.783171521035598</v>
      </c>
      <c r="AI473" t="str">
        <f>IF(OR(tablo1[[#This Row],[visibletimetofailure]]&lt;5000,tablo1[[#This Row],[visibleconditionscore]]&lt;300),"YES","NO")</f>
        <v>YES</v>
      </c>
    </row>
    <row r="474" spans="1:35" x14ac:dyDescent="0.25">
      <c r="A474" t="s">
        <v>525</v>
      </c>
      <c r="B474" t="s">
        <v>38</v>
      </c>
      <c r="C474" t="s">
        <v>33</v>
      </c>
      <c r="D474" s="1">
        <v>40237</v>
      </c>
      <c r="E474">
        <v>14</v>
      </c>
      <c r="F474">
        <v>61096</v>
      </c>
      <c r="G474" s="1">
        <v>45343</v>
      </c>
      <c r="H474" t="s">
        <v>52</v>
      </c>
      <c r="I474">
        <v>96</v>
      </c>
      <c r="J474">
        <v>4</v>
      </c>
      <c r="K474">
        <v>15</v>
      </c>
      <c r="L474">
        <v>4733</v>
      </c>
      <c r="M474">
        <v>43511</v>
      </c>
      <c r="N474">
        <v>183</v>
      </c>
      <c r="O474">
        <v>2752</v>
      </c>
      <c r="P474">
        <v>2751934</v>
      </c>
      <c r="Q474">
        <v>922191</v>
      </c>
      <c r="R474">
        <v>38320</v>
      </c>
      <c r="S474">
        <v>4057325</v>
      </c>
      <c r="T474">
        <v>9906</v>
      </c>
      <c r="U474">
        <v>3</v>
      </c>
      <c r="V474" s="24">
        <f t="shared" si="21"/>
        <v>1.771045293541337E-2</v>
      </c>
      <c r="W474">
        <v>470</v>
      </c>
      <c r="X474">
        <v>141</v>
      </c>
      <c r="Y474" t="s">
        <v>49</v>
      </c>
      <c r="Z474">
        <v>573</v>
      </c>
      <c r="AA474">
        <v>148</v>
      </c>
      <c r="AB474">
        <v>1</v>
      </c>
      <c r="AC474">
        <f t="shared" si="22"/>
        <v>999.97601744186045</v>
      </c>
      <c r="AD474">
        <f>IF(SUBTOTAL(103,tablo1[[#This Row],[MachineID]]), tablo1[[#This Row],[ConditionMonitoringScore]], "")</f>
        <v>573</v>
      </c>
      <c r="AE474">
        <f>IF(SUBTOTAL(103,tablo1[[#This Row],[MachineID]]), tablo1[[#This Row],[TimeToFailure]], "")</f>
        <v>4733</v>
      </c>
      <c r="AH474">
        <f t="shared" si="23"/>
        <v>43.36569579288026</v>
      </c>
      <c r="AI474" t="str">
        <f>IF(OR(tablo1[[#This Row],[visibletimetofailure]]&lt;5000,tablo1[[#This Row],[visibleconditionscore]]&lt;300),"YES","NO")</f>
        <v>YES</v>
      </c>
    </row>
    <row r="475" spans="1:35" x14ac:dyDescent="0.25">
      <c r="A475" t="s">
        <v>526</v>
      </c>
      <c r="B475" t="s">
        <v>38</v>
      </c>
      <c r="C475" t="s">
        <v>58</v>
      </c>
      <c r="D475" s="1">
        <v>39142</v>
      </c>
      <c r="E475">
        <v>17</v>
      </c>
      <c r="F475">
        <v>77690</v>
      </c>
      <c r="G475" s="1">
        <v>45262</v>
      </c>
      <c r="H475" t="s">
        <v>34</v>
      </c>
      <c r="I475">
        <v>60</v>
      </c>
      <c r="J475">
        <v>85</v>
      </c>
      <c r="K475">
        <v>27</v>
      </c>
      <c r="L475">
        <v>221</v>
      </c>
      <c r="M475">
        <v>30773</v>
      </c>
      <c r="N475">
        <v>144</v>
      </c>
      <c r="O475">
        <v>3881</v>
      </c>
      <c r="P475">
        <v>11642793</v>
      </c>
      <c r="Q475">
        <v>1824949</v>
      </c>
      <c r="R475">
        <v>1154771</v>
      </c>
      <c r="S475">
        <v>14622513</v>
      </c>
      <c r="T475">
        <v>17852</v>
      </c>
      <c r="U475">
        <v>10</v>
      </c>
      <c r="V475" s="24">
        <f t="shared" si="21"/>
        <v>2.950486095410355E-2</v>
      </c>
      <c r="W475">
        <v>783</v>
      </c>
      <c r="X475">
        <v>783</v>
      </c>
      <c r="Y475" t="s">
        <v>35</v>
      </c>
      <c r="Z475">
        <v>262</v>
      </c>
      <c r="AA475">
        <v>232</v>
      </c>
      <c r="AB475">
        <v>2</v>
      </c>
      <c r="AC475">
        <f t="shared" si="22"/>
        <v>2999.946663231126</v>
      </c>
      <c r="AD475">
        <f>IF(SUBTOTAL(103,tablo1[[#This Row],[MachineID]]), tablo1[[#This Row],[ConditionMonitoringScore]], "")</f>
        <v>262</v>
      </c>
      <c r="AE475">
        <f>IF(SUBTOTAL(103,tablo1[[#This Row],[MachineID]]), tablo1[[#This Row],[TimeToFailure]], "")</f>
        <v>221</v>
      </c>
      <c r="AH475">
        <f t="shared" si="23"/>
        <v>70.550161812297731</v>
      </c>
      <c r="AI475" t="str">
        <f>IF(OR(tablo1[[#This Row],[visibletimetofailure]]&lt;5000,tablo1[[#This Row],[visibleconditionscore]]&lt;300),"YES","NO")</f>
        <v>YES</v>
      </c>
    </row>
    <row r="476" spans="1:35" x14ac:dyDescent="0.25">
      <c r="A476" t="s">
        <v>527</v>
      </c>
      <c r="B476" t="s">
        <v>42</v>
      </c>
      <c r="C476" t="s">
        <v>33</v>
      </c>
      <c r="D476" s="1">
        <v>42427</v>
      </c>
      <c r="E476">
        <v>8</v>
      </c>
      <c r="F476">
        <v>33512</v>
      </c>
      <c r="G476" s="1">
        <v>45203</v>
      </c>
      <c r="H476" t="s">
        <v>52</v>
      </c>
      <c r="I476">
        <v>98</v>
      </c>
      <c r="J476">
        <v>144</v>
      </c>
      <c r="K476">
        <v>8</v>
      </c>
      <c r="L476">
        <v>1948</v>
      </c>
      <c r="M476">
        <v>47373</v>
      </c>
      <c r="N476">
        <v>118</v>
      </c>
      <c r="O476">
        <v>943</v>
      </c>
      <c r="P476">
        <v>942925</v>
      </c>
      <c r="Q476">
        <v>1179588</v>
      </c>
      <c r="R476">
        <v>946748</v>
      </c>
      <c r="S476">
        <v>3069261</v>
      </c>
      <c r="T476">
        <v>2640</v>
      </c>
      <c r="U476">
        <v>8</v>
      </c>
      <c r="V476" s="24">
        <f t="shared" si="21"/>
        <v>2.0649634486396864E-2</v>
      </c>
      <c r="W476">
        <v>548</v>
      </c>
      <c r="X476">
        <v>438</v>
      </c>
      <c r="Y476" t="s">
        <v>49</v>
      </c>
      <c r="Z476">
        <v>527</v>
      </c>
      <c r="AA476">
        <v>156</v>
      </c>
      <c r="AB476">
        <v>3</v>
      </c>
      <c r="AC476">
        <f t="shared" si="22"/>
        <v>999.92046659597031</v>
      </c>
      <c r="AD476">
        <f>IF(SUBTOTAL(103,tablo1[[#This Row],[MachineID]]), tablo1[[#This Row],[ConditionMonitoringScore]], "")</f>
        <v>527</v>
      </c>
      <c r="AE476">
        <f>IF(SUBTOTAL(103,tablo1[[#This Row],[MachineID]]), tablo1[[#This Row],[TimeToFailure]], "")</f>
        <v>1948</v>
      </c>
      <c r="AH476">
        <f t="shared" si="23"/>
        <v>45.954692556634299</v>
      </c>
      <c r="AI476" t="str">
        <f>IF(OR(tablo1[[#This Row],[visibletimetofailure]]&lt;5000,tablo1[[#This Row],[visibleconditionscore]]&lt;300),"YES","NO")</f>
        <v>YES</v>
      </c>
    </row>
    <row r="477" spans="1:35" x14ac:dyDescent="0.25">
      <c r="A477" t="s">
        <v>528</v>
      </c>
      <c r="B477" t="s">
        <v>38</v>
      </c>
      <c r="C477" t="s">
        <v>58</v>
      </c>
      <c r="D477" s="1">
        <v>42427</v>
      </c>
      <c r="E477">
        <v>8</v>
      </c>
      <c r="F477">
        <v>39016</v>
      </c>
      <c r="G477" s="1">
        <v>45345</v>
      </c>
      <c r="H477" t="s">
        <v>34</v>
      </c>
      <c r="I477">
        <v>37</v>
      </c>
      <c r="J477">
        <v>2</v>
      </c>
      <c r="K477">
        <v>10</v>
      </c>
      <c r="L477">
        <v>8535</v>
      </c>
      <c r="M477">
        <v>46639</v>
      </c>
      <c r="N477">
        <v>257</v>
      </c>
      <c r="O477">
        <v>2569</v>
      </c>
      <c r="P477">
        <v>12843561</v>
      </c>
      <c r="Q477">
        <v>408242</v>
      </c>
      <c r="R477">
        <v>105999</v>
      </c>
      <c r="S477">
        <v>13357802</v>
      </c>
      <c r="T477">
        <v>6421</v>
      </c>
      <c r="U477">
        <v>1</v>
      </c>
      <c r="V477" s="24">
        <f t="shared" si="21"/>
        <v>8.4784083201446987E-3</v>
      </c>
      <c r="W477">
        <v>225</v>
      </c>
      <c r="X477">
        <v>23</v>
      </c>
      <c r="Y477" t="s">
        <v>62</v>
      </c>
      <c r="Z477">
        <v>828</v>
      </c>
      <c r="AA477">
        <v>61</v>
      </c>
      <c r="AB477">
        <v>5</v>
      </c>
      <c r="AC477">
        <f t="shared" si="22"/>
        <v>4999.4398598676526</v>
      </c>
      <c r="AD477">
        <f>IF(SUBTOTAL(103,tablo1[[#This Row],[MachineID]]), tablo1[[#This Row],[ConditionMonitoringScore]], "")</f>
        <v>828</v>
      </c>
      <c r="AE477">
        <f>IF(SUBTOTAL(103,tablo1[[#This Row],[MachineID]]), tablo1[[#This Row],[TimeToFailure]], "")</f>
        <v>8535</v>
      </c>
      <c r="AH477">
        <f t="shared" si="23"/>
        <v>15.210355987055015</v>
      </c>
      <c r="AI477" t="str">
        <f>IF(OR(tablo1[[#This Row],[visibletimetofailure]]&lt;5000,tablo1[[#This Row],[visibleconditionscore]]&lt;300),"YES","NO")</f>
        <v>NO</v>
      </c>
    </row>
    <row r="478" spans="1:35" x14ac:dyDescent="0.25">
      <c r="A478" t="s">
        <v>529</v>
      </c>
      <c r="B478" t="s">
        <v>54</v>
      </c>
      <c r="C478" t="s">
        <v>33</v>
      </c>
      <c r="D478" s="1">
        <v>43157</v>
      </c>
      <c r="E478">
        <v>6</v>
      </c>
      <c r="F478">
        <v>27852</v>
      </c>
      <c r="G478" s="1">
        <v>45266</v>
      </c>
      <c r="H478" t="s">
        <v>52</v>
      </c>
      <c r="I478">
        <v>139</v>
      </c>
      <c r="J478">
        <v>81</v>
      </c>
      <c r="K478">
        <v>9</v>
      </c>
      <c r="L478">
        <v>4779</v>
      </c>
      <c r="M478">
        <v>37846</v>
      </c>
      <c r="N478">
        <v>163</v>
      </c>
      <c r="O478">
        <v>1466</v>
      </c>
      <c r="P478">
        <v>1466077</v>
      </c>
      <c r="Q478">
        <v>523477</v>
      </c>
      <c r="R478">
        <v>176856</v>
      </c>
      <c r="S478">
        <v>216641</v>
      </c>
      <c r="T478">
        <v>1905</v>
      </c>
      <c r="U478">
        <v>3</v>
      </c>
      <c r="V478" s="24">
        <f t="shared" si="21"/>
        <v>1.4281407792599291E-2</v>
      </c>
      <c r="W478">
        <v>379</v>
      </c>
      <c r="X478">
        <v>114</v>
      </c>
      <c r="Y478" t="s">
        <v>49</v>
      </c>
      <c r="Z478">
        <v>653</v>
      </c>
      <c r="AA478">
        <v>117</v>
      </c>
      <c r="AB478">
        <v>2</v>
      </c>
      <c r="AC478">
        <f t="shared" si="22"/>
        <v>1000.0525238744884</v>
      </c>
      <c r="AD478">
        <f>IF(SUBTOTAL(103,tablo1[[#This Row],[MachineID]]), tablo1[[#This Row],[ConditionMonitoringScore]], "")</f>
        <v>653</v>
      </c>
      <c r="AE478">
        <f>IF(SUBTOTAL(103,tablo1[[#This Row],[MachineID]]), tablo1[[#This Row],[TimeToFailure]], "")</f>
        <v>4779</v>
      </c>
      <c r="AH478">
        <f t="shared" si="23"/>
        <v>33.333333333333329</v>
      </c>
      <c r="AI478" t="str">
        <f>IF(OR(tablo1[[#This Row],[visibletimetofailure]]&lt;5000,tablo1[[#This Row],[visibleconditionscore]]&lt;300),"YES","NO")</f>
        <v>YES</v>
      </c>
    </row>
    <row r="479" spans="1:35" x14ac:dyDescent="0.25">
      <c r="A479" t="s">
        <v>530</v>
      </c>
      <c r="B479" t="s">
        <v>38</v>
      </c>
      <c r="C479" t="s">
        <v>39</v>
      </c>
      <c r="D479" s="1">
        <v>44982</v>
      </c>
      <c r="E479">
        <v>1</v>
      </c>
      <c r="F479">
        <v>3532</v>
      </c>
      <c r="G479" s="1">
        <v>45304</v>
      </c>
      <c r="H479" t="s">
        <v>52</v>
      </c>
      <c r="I479">
        <v>62</v>
      </c>
      <c r="J479">
        <v>43</v>
      </c>
      <c r="K479">
        <v>1</v>
      </c>
      <c r="L479">
        <v>11111</v>
      </c>
      <c r="M479">
        <v>61848</v>
      </c>
      <c r="N479">
        <v>68</v>
      </c>
      <c r="O479">
        <v>68</v>
      </c>
      <c r="P479">
        <v>204515</v>
      </c>
      <c r="Q479">
        <v>482578</v>
      </c>
      <c r="R479">
        <v>484589</v>
      </c>
      <c r="S479">
        <v>1171681</v>
      </c>
      <c r="T479">
        <v>88</v>
      </c>
      <c r="U479">
        <v>5</v>
      </c>
      <c r="V479" s="24">
        <f t="shared" si="21"/>
        <v>6.1421358052603818E-3</v>
      </c>
      <c r="W479">
        <v>163</v>
      </c>
      <c r="X479">
        <v>82</v>
      </c>
      <c r="Y479" t="s">
        <v>35</v>
      </c>
      <c r="Z479">
        <v>825</v>
      </c>
      <c r="AA479">
        <v>67</v>
      </c>
      <c r="AB479">
        <v>4</v>
      </c>
      <c r="AC479">
        <f t="shared" si="22"/>
        <v>3007.5735294117649</v>
      </c>
      <c r="AD479">
        <f>IF(SUBTOTAL(103,tablo1[[#This Row],[MachineID]]), tablo1[[#This Row],[ConditionMonitoringScore]], "")</f>
        <v>825</v>
      </c>
      <c r="AE479">
        <f>IF(SUBTOTAL(103,tablo1[[#This Row],[MachineID]]), tablo1[[#This Row],[TimeToFailure]], "")</f>
        <v>11111</v>
      </c>
      <c r="AH479">
        <f t="shared" si="23"/>
        <v>17.15210355987055</v>
      </c>
      <c r="AI479" t="str">
        <f>IF(OR(tablo1[[#This Row],[visibletimetofailure]]&lt;5000,tablo1[[#This Row],[visibleconditionscore]]&lt;300),"YES","NO")</f>
        <v>NO</v>
      </c>
    </row>
    <row r="480" spans="1:35" x14ac:dyDescent="0.25">
      <c r="A480" t="s">
        <v>531</v>
      </c>
      <c r="B480" t="s">
        <v>47</v>
      </c>
      <c r="C480" t="s">
        <v>39</v>
      </c>
      <c r="D480" s="1">
        <v>44252</v>
      </c>
      <c r="E480">
        <v>3</v>
      </c>
      <c r="F480">
        <v>10755</v>
      </c>
      <c r="G480" s="1">
        <v>45329</v>
      </c>
      <c r="H480" t="s">
        <v>48</v>
      </c>
      <c r="I480">
        <v>67</v>
      </c>
      <c r="J480">
        <v>18</v>
      </c>
      <c r="K480">
        <v>3</v>
      </c>
      <c r="L480">
        <v>13102</v>
      </c>
      <c r="M480">
        <v>84941</v>
      </c>
      <c r="N480">
        <v>232</v>
      </c>
      <c r="O480">
        <v>697</v>
      </c>
      <c r="P480">
        <v>2090558</v>
      </c>
      <c r="Q480">
        <v>1486156</v>
      </c>
      <c r="R480">
        <v>313704</v>
      </c>
      <c r="S480">
        <v>3890418</v>
      </c>
      <c r="T480">
        <v>2438</v>
      </c>
      <c r="U480">
        <v>5</v>
      </c>
      <c r="V480" s="24">
        <f t="shared" si="21"/>
        <v>6.7827266561157583E-3</v>
      </c>
      <c r="W480">
        <v>180</v>
      </c>
      <c r="X480">
        <v>90</v>
      </c>
      <c r="Y480" t="s">
        <v>35</v>
      </c>
      <c r="Z480">
        <v>805</v>
      </c>
      <c r="AA480">
        <v>69</v>
      </c>
      <c r="AB480">
        <v>3</v>
      </c>
      <c r="AC480">
        <f t="shared" si="22"/>
        <v>2999.3658536585367</v>
      </c>
      <c r="AD480">
        <f>IF(SUBTOTAL(103,tablo1[[#This Row],[MachineID]]), tablo1[[#This Row],[ConditionMonitoringScore]], "")</f>
        <v>805</v>
      </c>
      <c r="AE480">
        <f>IF(SUBTOTAL(103,tablo1[[#This Row],[MachineID]]), tablo1[[#This Row],[TimeToFailure]], "")</f>
        <v>13102</v>
      </c>
      <c r="AH480">
        <f t="shared" si="23"/>
        <v>17.79935275080906</v>
      </c>
      <c r="AI480" t="str">
        <f>IF(OR(tablo1[[#This Row],[visibletimetofailure]]&lt;5000,tablo1[[#This Row],[visibleconditionscore]]&lt;300),"YES","NO")</f>
        <v>NO</v>
      </c>
    </row>
    <row r="481" spans="1:35" x14ac:dyDescent="0.25">
      <c r="A481" t="s">
        <v>532</v>
      </c>
      <c r="B481" t="s">
        <v>32</v>
      </c>
      <c r="C481" t="s">
        <v>33</v>
      </c>
      <c r="D481" s="1">
        <v>40237</v>
      </c>
      <c r="E481">
        <v>14</v>
      </c>
      <c r="F481">
        <v>66556</v>
      </c>
      <c r="G481" s="1">
        <v>45344</v>
      </c>
      <c r="H481" t="s">
        <v>52</v>
      </c>
      <c r="I481">
        <v>30</v>
      </c>
      <c r="J481">
        <v>3</v>
      </c>
      <c r="K481">
        <v>56</v>
      </c>
      <c r="L481">
        <v>1840</v>
      </c>
      <c r="M481">
        <v>11780</v>
      </c>
      <c r="N481">
        <v>127</v>
      </c>
      <c r="O481">
        <v>7112</v>
      </c>
      <c r="P481">
        <v>35561803</v>
      </c>
      <c r="Q481">
        <v>1201869</v>
      </c>
      <c r="R481">
        <v>479325</v>
      </c>
      <c r="S481">
        <v>37242997</v>
      </c>
      <c r="T481">
        <v>33428</v>
      </c>
      <c r="U481">
        <v>5</v>
      </c>
      <c r="V481" s="24">
        <f t="shared" si="21"/>
        <v>1.7861180194438164E-2</v>
      </c>
      <c r="W481">
        <v>474</v>
      </c>
      <c r="X481">
        <v>237</v>
      </c>
      <c r="Y481" t="s">
        <v>62</v>
      </c>
      <c r="Z481">
        <v>565</v>
      </c>
      <c r="AA481">
        <v>140</v>
      </c>
      <c r="AB481">
        <v>3</v>
      </c>
      <c r="AC481">
        <f t="shared" si="22"/>
        <v>5000.2535151856018</v>
      </c>
      <c r="AD481">
        <f>IF(SUBTOTAL(103,tablo1[[#This Row],[MachineID]]), tablo1[[#This Row],[ConditionMonitoringScore]], "")</f>
        <v>565</v>
      </c>
      <c r="AE481">
        <f>IF(SUBTOTAL(103,tablo1[[#This Row],[MachineID]]), tablo1[[#This Row],[TimeToFailure]], "")</f>
        <v>1840</v>
      </c>
      <c r="AH481">
        <f t="shared" si="23"/>
        <v>40.776699029126213</v>
      </c>
      <c r="AI481" t="str">
        <f>IF(OR(tablo1[[#This Row],[visibletimetofailure]]&lt;5000,tablo1[[#This Row],[visibleconditionscore]]&lt;300),"YES","NO")</f>
        <v>YES</v>
      </c>
    </row>
    <row r="482" spans="1:35" x14ac:dyDescent="0.25">
      <c r="A482" t="s">
        <v>533</v>
      </c>
      <c r="B482" t="s">
        <v>54</v>
      </c>
      <c r="C482" t="s">
        <v>33</v>
      </c>
      <c r="D482" s="1">
        <v>39872</v>
      </c>
      <c r="E482">
        <v>15</v>
      </c>
      <c r="F482">
        <v>71730</v>
      </c>
      <c r="G482" s="1">
        <v>45286</v>
      </c>
      <c r="H482" t="s">
        <v>34</v>
      </c>
      <c r="I482">
        <v>45</v>
      </c>
      <c r="J482">
        <v>61</v>
      </c>
      <c r="K482">
        <v>31</v>
      </c>
      <c r="L482">
        <v>2191</v>
      </c>
      <c r="M482">
        <v>22475</v>
      </c>
      <c r="N482">
        <v>177</v>
      </c>
      <c r="O482">
        <v>5492</v>
      </c>
      <c r="P482">
        <v>16475676</v>
      </c>
      <c r="Q482">
        <v>1948388</v>
      </c>
      <c r="R482">
        <v>718904</v>
      </c>
      <c r="S482">
        <v>19142969</v>
      </c>
      <c r="T482">
        <v>23065</v>
      </c>
      <c r="U482">
        <v>6</v>
      </c>
      <c r="V482" s="24">
        <f t="shared" si="21"/>
        <v>2.3852588740673752E-2</v>
      </c>
      <c r="W482">
        <v>633</v>
      </c>
      <c r="X482">
        <v>380</v>
      </c>
      <c r="Y482" t="s">
        <v>35</v>
      </c>
      <c r="Z482">
        <v>421</v>
      </c>
      <c r="AA482">
        <v>200</v>
      </c>
      <c r="AB482">
        <v>1</v>
      </c>
      <c r="AC482">
        <f t="shared" si="22"/>
        <v>2999.9410050983247</v>
      </c>
      <c r="AD482">
        <f>IF(SUBTOTAL(103,tablo1[[#This Row],[MachineID]]), tablo1[[#This Row],[ConditionMonitoringScore]], "")</f>
        <v>421</v>
      </c>
      <c r="AE482">
        <f>IF(SUBTOTAL(103,tablo1[[#This Row],[MachineID]]), tablo1[[#This Row],[TimeToFailure]], "")</f>
        <v>2191</v>
      </c>
      <c r="AH482">
        <f t="shared" si="23"/>
        <v>60.194174757281552</v>
      </c>
      <c r="AI482" t="str">
        <f>IF(OR(tablo1[[#This Row],[visibletimetofailure]]&lt;5000,tablo1[[#This Row],[visibleconditionscore]]&lt;300),"YES","NO")</f>
        <v>YES</v>
      </c>
    </row>
    <row r="483" spans="1:35" x14ac:dyDescent="0.25">
      <c r="A483" t="s">
        <v>534</v>
      </c>
      <c r="B483" t="s">
        <v>38</v>
      </c>
      <c r="C483" t="s">
        <v>33</v>
      </c>
      <c r="D483" s="1">
        <v>43157</v>
      </c>
      <c r="E483">
        <v>6</v>
      </c>
      <c r="F483">
        <v>28164</v>
      </c>
      <c r="G483" s="1">
        <v>45301</v>
      </c>
      <c r="H483" t="s">
        <v>48</v>
      </c>
      <c r="I483">
        <v>39</v>
      </c>
      <c r="J483">
        <v>46</v>
      </c>
      <c r="K483">
        <v>9</v>
      </c>
      <c r="L483">
        <v>4897</v>
      </c>
      <c r="M483">
        <v>33211</v>
      </c>
      <c r="N483">
        <v>242</v>
      </c>
      <c r="O483">
        <v>2176</v>
      </c>
      <c r="P483">
        <v>10878363</v>
      </c>
      <c r="Q483">
        <v>825483</v>
      </c>
      <c r="R483">
        <v>28184</v>
      </c>
      <c r="S483">
        <v>11985686</v>
      </c>
      <c r="T483">
        <v>6962</v>
      </c>
      <c r="U483">
        <v>3</v>
      </c>
      <c r="V483" s="24">
        <f t="shared" si="21"/>
        <v>1.318863516466953E-2</v>
      </c>
      <c r="W483">
        <v>350</v>
      </c>
      <c r="X483">
        <v>105</v>
      </c>
      <c r="Y483" t="s">
        <v>62</v>
      </c>
      <c r="Z483">
        <v>644</v>
      </c>
      <c r="AA483">
        <v>121</v>
      </c>
      <c r="AB483">
        <v>3</v>
      </c>
      <c r="AC483">
        <f t="shared" si="22"/>
        <v>4999.247702205882</v>
      </c>
      <c r="AD483">
        <f>IF(SUBTOTAL(103,tablo1[[#This Row],[MachineID]]), tablo1[[#This Row],[ConditionMonitoringScore]], "")</f>
        <v>644</v>
      </c>
      <c r="AE483">
        <f>IF(SUBTOTAL(103,tablo1[[#This Row],[MachineID]]), tablo1[[#This Row],[TimeToFailure]], "")</f>
        <v>4897</v>
      </c>
      <c r="AH483">
        <f t="shared" si="23"/>
        <v>34.627831715210355</v>
      </c>
      <c r="AI483" t="str">
        <f>IF(OR(tablo1[[#This Row],[visibletimetofailure]]&lt;5000,tablo1[[#This Row],[visibleconditionscore]]&lt;300),"YES","NO")</f>
        <v>YES</v>
      </c>
    </row>
    <row r="484" spans="1:35" x14ac:dyDescent="0.25">
      <c r="A484" t="s">
        <v>535</v>
      </c>
      <c r="B484" t="s">
        <v>38</v>
      </c>
      <c r="C484" t="s">
        <v>39</v>
      </c>
      <c r="D484" s="1">
        <v>40602</v>
      </c>
      <c r="E484">
        <v>13</v>
      </c>
      <c r="F484">
        <v>48568</v>
      </c>
      <c r="G484" s="1">
        <v>45278</v>
      </c>
      <c r="H484" t="s">
        <v>52</v>
      </c>
      <c r="I484">
        <v>38</v>
      </c>
      <c r="J484">
        <v>69</v>
      </c>
      <c r="K484">
        <v>10</v>
      </c>
      <c r="L484">
        <v>874</v>
      </c>
      <c r="M484">
        <v>45171</v>
      </c>
      <c r="N484">
        <v>196</v>
      </c>
      <c r="O484">
        <v>1958</v>
      </c>
      <c r="P484">
        <v>9789819</v>
      </c>
      <c r="Q484">
        <v>275066</v>
      </c>
      <c r="R484">
        <v>100635</v>
      </c>
      <c r="S484">
        <v>10165521</v>
      </c>
      <c r="T484">
        <v>2741</v>
      </c>
      <c r="U484">
        <v>1</v>
      </c>
      <c r="V484" s="24">
        <f t="shared" si="21"/>
        <v>2.140327078152084E-2</v>
      </c>
      <c r="W484">
        <v>568</v>
      </c>
      <c r="X484">
        <v>57</v>
      </c>
      <c r="Y484" t="s">
        <v>62</v>
      </c>
      <c r="Z484">
        <v>493</v>
      </c>
      <c r="AA484">
        <v>181</v>
      </c>
      <c r="AB484">
        <v>4</v>
      </c>
      <c r="AC484">
        <f t="shared" si="22"/>
        <v>4999.9075587334019</v>
      </c>
      <c r="AD484">
        <f>IF(SUBTOTAL(103,tablo1[[#This Row],[MachineID]]), tablo1[[#This Row],[ConditionMonitoringScore]], "")</f>
        <v>493</v>
      </c>
      <c r="AE484">
        <f>IF(SUBTOTAL(103,tablo1[[#This Row],[MachineID]]), tablo1[[#This Row],[TimeToFailure]], "")</f>
        <v>874</v>
      </c>
      <c r="AH484">
        <f t="shared" si="23"/>
        <v>54.045307443365701</v>
      </c>
      <c r="AI484" t="str">
        <f>IF(OR(tablo1[[#This Row],[visibletimetofailure]]&lt;5000,tablo1[[#This Row],[visibleconditionscore]]&lt;300),"YES","NO")</f>
        <v>YES</v>
      </c>
    </row>
    <row r="485" spans="1:35" x14ac:dyDescent="0.25">
      <c r="A485" t="s">
        <v>536</v>
      </c>
      <c r="B485" t="s">
        <v>47</v>
      </c>
      <c r="C485" t="s">
        <v>33</v>
      </c>
      <c r="D485" s="1">
        <v>43522</v>
      </c>
      <c r="E485">
        <v>5</v>
      </c>
      <c r="F485">
        <v>24145</v>
      </c>
      <c r="G485" s="1">
        <v>45218</v>
      </c>
      <c r="H485" t="s">
        <v>52</v>
      </c>
      <c r="I485">
        <v>70</v>
      </c>
      <c r="J485">
        <v>129</v>
      </c>
      <c r="K485">
        <v>5</v>
      </c>
      <c r="L485">
        <v>6070</v>
      </c>
      <c r="M485">
        <v>42591</v>
      </c>
      <c r="N485">
        <v>94</v>
      </c>
      <c r="O485">
        <v>472</v>
      </c>
      <c r="P485">
        <v>1415418</v>
      </c>
      <c r="Q485">
        <v>1202543</v>
      </c>
      <c r="R485">
        <v>549671</v>
      </c>
      <c r="S485">
        <v>3167632</v>
      </c>
      <c r="T485">
        <v>990</v>
      </c>
      <c r="U485">
        <v>7</v>
      </c>
      <c r="V485" s="24">
        <f t="shared" si="21"/>
        <v>1.6014771271384429E-2</v>
      </c>
      <c r="W485">
        <v>425</v>
      </c>
      <c r="X485">
        <v>297</v>
      </c>
      <c r="Y485" t="s">
        <v>35</v>
      </c>
      <c r="Z485">
        <v>632</v>
      </c>
      <c r="AA485">
        <v>131</v>
      </c>
      <c r="AB485">
        <v>2</v>
      </c>
      <c r="AC485">
        <f t="shared" si="22"/>
        <v>2998.7669491525426</v>
      </c>
      <c r="AD485">
        <f>IF(SUBTOTAL(103,tablo1[[#This Row],[MachineID]]), tablo1[[#This Row],[ConditionMonitoringScore]], "")</f>
        <v>632</v>
      </c>
      <c r="AE485">
        <f>IF(SUBTOTAL(103,tablo1[[#This Row],[MachineID]]), tablo1[[#This Row],[TimeToFailure]], "")</f>
        <v>6070</v>
      </c>
      <c r="AH485">
        <f t="shared" si="23"/>
        <v>37.864077669902912</v>
      </c>
      <c r="AI485" t="str">
        <f>IF(OR(tablo1[[#This Row],[visibletimetofailure]]&lt;5000,tablo1[[#This Row],[visibleconditionscore]]&lt;300),"YES","NO")</f>
        <v>NO</v>
      </c>
    </row>
    <row r="486" spans="1:35" x14ac:dyDescent="0.25">
      <c r="A486" t="s">
        <v>537</v>
      </c>
      <c r="B486" t="s">
        <v>47</v>
      </c>
      <c r="C486" t="s">
        <v>58</v>
      </c>
      <c r="D486" s="1">
        <v>42062</v>
      </c>
      <c r="E486">
        <v>9</v>
      </c>
      <c r="F486">
        <v>32778</v>
      </c>
      <c r="G486" s="1">
        <v>45241</v>
      </c>
      <c r="H486" t="s">
        <v>52</v>
      </c>
      <c r="I486">
        <v>70</v>
      </c>
      <c r="J486">
        <v>106</v>
      </c>
      <c r="K486">
        <v>5</v>
      </c>
      <c r="L486">
        <v>5872</v>
      </c>
      <c r="M486">
        <v>62933</v>
      </c>
      <c r="N486">
        <v>159</v>
      </c>
      <c r="O486">
        <v>795</v>
      </c>
      <c r="P486">
        <v>2385769</v>
      </c>
      <c r="Q486">
        <v>913458</v>
      </c>
      <c r="R486">
        <v>478079</v>
      </c>
      <c r="S486">
        <v>3777306</v>
      </c>
      <c r="T486">
        <v>2385</v>
      </c>
      <c r="U486">
        <v>5</v>
      </c>
      <c r="V486" s="24">
        <f t="shared" si="21"/>
        <v>1.9217725525661315E-2</v>
      </c>
      <c r="W486">
        <v>510</v>
      </c>
      <c r="X486">
        <v>255</v>
      </c>
      <c r="Y486" t="s">
        <v>35</v>
      </c>
      <c r="Z486">
        <v>552</v>
      </c>
      <c r="AA486">
        <v>160</v>
      </c>
      <c r="AB486">
        <v>3</v>
      </c>
      <c r="AC486">
        <f t="shared" si="22"/>
        <v>3000.9672955974843</v>
      </c>
      <c r="AD486">
        <f>IF(SUBTOTAL(103,tablo1[[#This Row],[MachineID]]), tablo1[[#This Row],[ConditionMonitoringScore]], "")</f>
        <v>552</v>
      </c>
      <c r="AE486">
        <f>IF(SUBTOTAL(103,tablo1[[#This Row],[MachineID]]), tablo1[[#This Row],[TimeToFailure]], "")</f>
        <v>5872</v>
      </c>
      <c r="AH486">
        <f t="shared" si="23"/>
        <v>47.249190938511326</v>
      </c>
      <c r="AI486" t="str">
        <f>IF(OR(tablo1[[#This Row],[visibletimetofailure]]&lt;5000,tablo1[[#This Row],[visibleconditionscore]]&lt;300),"YES","NO")</f>
        <v>NO</v>
      </c>
    </row>
    <row r="487" spans="1:35" x14ac:dyDescent="0.25">
      <c r="A487" t="s">
        <v>538</v>
      </c>
      <c r="B487" t="s">
        <v>32</v>
      </c>
      <c r="C487" t="s">
        <v>39</v>
      </c>
      <c r="D487" s="1">
        <v>41697</v>
      </c>
      <c r="E487">
        <v>10</v>
      </c>
      <c r="F487">
        <v>39960</v>
      </c>
      <c r="G487" s="1">
        <v>45250</v>
      </c>
      <c r="H487" t="s">
        <v>34</v>
      </c>
      <c r="I487">
        <v>69</v>
      </c>
      <c r="J487">
        <v>97</v>
      </c>
      <c r="K487">
        <v>7</v>
      </c>
      <c r="L487">
        <v>3661</v>
      </c>
      <c r="M487">
        <v>58532</v>
      </c>
      <c r="N487">
        <v>235</v>
      </c>
      <c r="O487">
        <v>1643</v>
      </c>
      <c r="P487">
        <v>4927637</v>
      </c>
      <c r="Q487">
        <v>1763511</v>
      </c>
      <c r="R487">
        <v>797786</v>
      </c>
      <c r="S487">
        <v>7488935</v>
      </c>
      <c r="T487">
        <v>1971</v>
      </c>
      <c r="U487">
        <v>6</v>
      </c>
      <c r="V487" s="24">
        <f t="shared" si="21"/>
        <v>1.9481498228954706E-2</v>
      </c>
      <c r="W487">
        <v>517</v>
      </c>
      <c r="X487">
        <v>310</v>
      </c>
      <c r="Y487" t="s">
        <v>35</v>
      </c>
      <c r="Z487">
        <v>550</v>
      </c>
      <c r="AA487">
        <v>159</v>
      </c>
      <c r="AB487">
        <v>1</v>
      </c>
      <c r="AC487">
        <f t="shared" si="22"/>
        <v>2999.1704199634814</v>
      </c>
      <c r="AD487">
        <f>IF(SUBTOTAL(103,tablo1[[#This Row],[MachineID]]), tablo1[[#This Row],[ConditionMonitoringScore]], "")</f>
        <v>550</v>
      </c>
      <c r="AE487">
        <f>IF(SUBTOTAL(103,tablo1[[#This Row],[MachineID]]), tablo1[[#This Row],[TimeToFailure]], "")</f>
        <v>3661</v>
      </c>
      <c r="AH487">
        <f t="shared" si="23"/>
        <v>46.925566343042071</v>
      </c>
      <c r="AI487" t="str">
        <f>IF(OR(tablo1[[#This Row],[visibletimetofailure]]&lt;5000,tablo1[[#This Row],[visibleconditionscore]]&lt;300),"YES","NO")</f>
        <v>YES</v>
      </c>
    </row>
    <row r="488" spans="1:35" x14ac:dyDescent="0.25">
      <c r="A488" t="s">
        <v>539</v>
      </c>
      <c r="B488" t="s">
        <v>54</v>
      </c>
      <c r="C488" t="s">
        <v>58</v>
      </c>
      <c r="D488" s="1">
        <v>43887</v>
      </c>
      <c r="E488">
        <v>4</v>
      </c>
      <c r="F488">
        <v>19932</v>
      </c>
      <c r="G488" s="1">
        <v>45226</v>
      </c>
      <c r="H488" t="s">
        <v>48</v>
      </c>
      <c r="I488">
        <v>75</v>
      </c>
      <c r="J488">
        <v>121</v>
      </c>
      <c r="K488">
        <v>4</v>
      </c>
      <c r="L488">
        <v>7033</v>
      </c>
      <c r="M488">
        <v>50183</v>
      </c>
      <c r="N488">
        <v>202</v>
      </c>
      <c r="O488">
        <v>807</v>
      </c>
      <c r="P488">
        <v>2421775</v>
      </c>
      <c r="Q488">
        <v>1041736</v>
      </c>
      <c r="R488">
        <v>300092</v>
      </c>
      <c r="S488">
        <v>3763602</v>
      </c>
      <c r="T488">
        <v>1695</v>
      </c>
      <c r="U488">
        <v>3</v>
      </c>
      <c r="V488" s="24">
        <f t="shared" si="21"/>
        <v>1.6768407566508402E-2</v>
      </c>
      <c r="W488">
        <v>445</v>
      </c>
      <c r="X488">
        <v>133</v>
      </c>
      <c r="Y488" t="s">
        <v>35</v>
      </c>
      <c r="Z488">
        <v>561</v>
      </c>
      <c r="AA488">
        <v>140</v>
      </c>
      <c r="AB488">
        <v>5</v>
      </c>
      <c r="AC488">
        <f t="shared" si="22"/>
        <v>3000.9603469640642</v>
      </c>
      <c r="AD488">
        <f>IF(SUBTOTAL(103,tablo1[[#This Row],[MachineID]]), tablo1[[#This Row],[ConditionMonitoringScore]], "")</f>
        <v>561</v>
      </c>
      <c r="AE488">
        <f>IF(SUBTOTAL(103,tablo1[[#This Row],[MachineID]]), tablo1[[#This Row],[TimeToFailure]], "")</f>
        <v>7033</v>
      </c>
      <c r="AH488">
        <f t="shared" si="23"/>
        <v>40.776699029126213</v>
      </c>
      <c r="AI488" t="str">
        <f>IF(OR(tablo1[[#This Row],[visibletimetofailure]]&lt;5000,tablo1[[#This Row],[visibleconditionscore]]&lt;300),"YES","NO")</f>
        <v>NO</v>
      </c>
    </row>
    <row r="489" spans="1:35" x14ac:dyDescent="0.25">
      <c r="A489" t="s">
        <v>540</v>
      </c>
      <c r="B489" t="s">
        <v>54</v>
      </c>
      <c r="C489" t="s">
        <v>39</v>
      </c>
      <c r="D489" s="1">
        <v>42427</v>
      </c>
      <c r="E489">
        <v>8</v>
      </c>
      <c r="F489">
        <v>36536</v>
      </c>
      <c r="G489" s="1">
        <v>45261</v>
      </c>
      <c r="H489" t="s">
        <v>34</v>
      </c>
      <c r="I489">
        <v>149</v>
      </c>
      <c r="J489">
        <v>86</v>
      </c>
      <c r="K489">
        <v>8</v>
      </c>
      <c r="L489">
        <v>5725</v>
      </c>
      <c r="M489">
        <v>51812</v>
      </c>
      <c r="N489">
        <v>224</v>
      </c>
      <c r="O489">
        <v>1794</v>
      </c>
      <c r="P489">
        <v>1793512</v>
      </c>
      <c r="Q489">
        <v>1334467</v>
      </c>
      <c r="R489">
        <v>452179</v>
      </c>
      <c r="S489">
        <v>3580158</v>
      </c>
      <c r="T489">
        <v>7532</v>
      </c>
      <c r="U489">
        <v>4</v>
      </c>
      <c r="V489" s="24">
        <f t="shared" si="21"/>
        <v>1.6806089381264603E-2</v>
      </c>
      <c r="W489">
        <v>446</v>
      </c>
      <c r="X489">
        <v>178</v>
      </c>
      <c r="Y489" t="s">
        <v>49</v>
      </c>
      <c r="Z489">
        <v>600</v>
      </c>
      <c r="AA489">
        <v>148</v>
      </c>
      <c r="AB489">
        <v>3</v>
      </c>
      <c r="AC489">
        <f t="shared" si="22"/>
        <v>999.72798216276476</v>
      </c>
      <c r="AD489">
        <f>IF(SUBTOTAL(103,tablo1[[#This Row],[MachineID]]), tablo1[[#This Row],[ConditionMonitoringScore]], "")</f>
        <v>600</v>
      </c>
      <c r="AE489">
        <f>IF(SUBTOTAL(103,tablo1[[#This Row],[MachineID]]), tablo1[[#This Row],[TimeToFailure]], "")</f>
        <v>5725</v>
      </c>
      <c r="AH489">
        <f t="shared" si="23"/>
        <v>43.36569579288026</v>
      </c>
      <c r="AI489" t="str">
        <f>IF(OR(tablo1[[#This Row],[visibletimetofailure]]&lt;5000,tablo1[[#This Row],[visibleconditionscore]]&lt;300),"YES","NO")</f>
        <v>NO</v>
      </c>
    </row>
    <row r="490" spans="1:35" x14ac:dyDescent="0.25">
      <c r="A490" t="s">
        <v>541</v>
      </c>
      <c r="B490" t="s">
        <v>54</v>
      </c>
      <c r="C490" t="s">
        <v>33</v>
      </c>
      <c r="D490" s="1">
        <v>42062</v>
      </c>
      <c r="E490">
        <v>9</v>
      </c>
      <c r="F490">
        <v>27072</v>
      </c>
      <c r="G490" s="1">
        <v>45302</v>
      </c>
      <c r="H490" t="s">
        <v>34</v>
      </c>
      <c r="I490">
        <v>106</v>
      </c>
      <c r="J490">
        <v>45</v>
      </c>
      <c r="K490">
        <v>5</v>
      </c>
      <c r="L490">
        <v>12142</v>
      </c>
      <c r="M490">
        <v>62147</v>
      </c>
      <c r="N490">
        <v>250</v>
      </c>
      <c r="O490">
        <v>1249</v>
      </c>
      <c r="P490">
        <v>1248998</v>
      </c>
      <c r="Q490">
        <v>994314</v>
      </c>
      <c r="R490">
        <v>141881</v>
      </c>
      <c r="S490">
        <v>2385193</v>
      </c>
      <c r="T490">
        <v>1498</v>
      </c>
      <c r="U490">
        <v>2</v>
      </c>
      <c r="V490" s="24">
        <f t="shared" si="21"/>
        <v>1.4469816866380285E-2</v>
      </c>
      <c r="W490">
        <v>384</v>
      </c>
      <c r="X490">
        <v>77</v>
      </c>
      <c r="Y490" t="s">
        <v>49</v>
      </c>
      <c r="Z490">
        <v>659</v>
      </c>
      <c r="AA490">
        <v>110</v>
      </c>
      <c r="AB490">
        <v>1</v>
      </c>
      <c r="AC490">
        <f t="shared" si="22"/>
        <v>999.99839871897518</v>
      </c>
      <c r="AD490">
        <f>IF(SUBTOTAL(103,tablo1[[#This Row],[MachineID]]), tablo1[[#This Row],[ConditionMonitoringScore]], "")</f>
        <v>659</v>
      </c>
      <c r="AE490">
        <f>IF(SUBTOTAL(103,tablo1[[#This Row],[MachineID]]), tablo1[[#This Row],[TimeToFailure]], "")</f>
        <v>12142</v>
      </c>
      <c r="AH490">
        <f t="shared" si="23"/>
        <v>31.067961165048541</v>
      </c>
      <c r="AI490" t="str">
        <f>IF(OR(tablo1[[#This Row],[visibletimetofailure]]&lt;5000,tablo1[[#This Row],[visibleconditionscore]]&lt;300),"YES","NO")</f>
        <v>NO</v>
      </c>
    </row>
    <row r="491" spans="1:35" x14ac:dyDescent="0.25">
      <c r="A491" t="s">
        <v>542</v>
      </c>
      <c r="B491" t="s">
        <v>42</v>
      </c>
      <c r="C491" t="s">
        <v>33</v>
      </c>
      <c r="D491" s="1">
        <v>43522</v>
      </c>
      <c r="E491">
        <v>5</v>
      </c>
      <c r="F491">
        <v>23590</v>
      </c>
      <c r="G491" s="1">
        <v>45297</v>
      </c>
      <c r="H491" t="s">
        <v>48</v>
      </c>
      <c r="I491">
        <v>62</v>
      </c>
      <c r="J491">
        <v>50</v>
      </c>
      <c r="K491">
        <v>5</v>
      </c>
      <c r="L491">
        <v>5381</v>
      </c>
      <c r="M491">
        <v>44290</v>
      </c>
      <c r="N491">
        <v>231</v>
      </c>
      <c r="O491">
        <v>1157</v>
      </c>
      <c r="P491">
        <v>3472213</v>
      </c>
      <c r="Q491">
        <v>1823859</v>
      </c>
      <c r="R491">
        <v>407305</v>
      </c>
      <c r="S491">
        <v>5703377</v>
      </c>
      <c r="T491">
        <v>3935</v>
      </c>
      <c r="U491">
        <v>6</v>
      </c>
      <c r="V491" s="24">
        <f t="shared" si="21"/>
        <v>9.0436355414876789E-3</v>
      </c>
      <c r="W491">
        <v>240</v>
      </c>
      <c r="X491">
        <v>144</v>
      </c>
      <c r="Y491" t="s">
        <v>35</v>
      </c>
      <c r="Z491">
        <v>808</v>
      </c>
      <c r="AA491">
        <v>68</v>
      </c>
      <c r="AB491">
        <v>1</v>
      </c>
      <c r="AC491">
        <f t="shared" si="22"/>
        <v>3001.0484010371651</v>
      </c>
      <c r="AD491">
        <f>IF(SUBTOTAL(103,tablo1[[#This Row],[MachineID]]), tablo1[[#This Row],[ConditionMonitoringScore]], "")</f>
        <v>808</v>
      </c>
      <c r="AE491">
        <f>IF(SUBTOTAL(103,tablo1[[#This Row],[MachineID]]), tablo1[[#This Row],[TimeToFailure]], "")</f>
        <v>5381</v>
      </c>
      <c r="AH491">
        <f t="shared" si="23"/>
        <v>17.475728155339805</v>
      </c>
      <c r="AI491" t="str">
        <f>IF(OR(tablo1[[#This Row],[visibletimetofailure]]&lt;5000,tablo1[[#This Row],[visibleconditionscore]]&lt;300),"YES","NO")</f>
        <v>NO</v>
      </c>
    </row>
    <row r="492" spans="1:35" x14ac:dyDescent="0.25">
      <c r="A492" t="s">
        <v>543</v>
      </c>
      <c r="B492" t="s">
        <v>54</v>
      </c>
      <c r="C492" t="s">
        <v>39</v>
      </c>
      <c r="D492" s="1">
        <v>39507</v>
      </c>
      <c r="E492">
        <v>16</v>
      </c>
      <c r="F492">
        <v>57392</v>
      </c>
      <c r="G492" s="1">
        <v>45258</v>
      </c>
      <c r="H492" t="s">
        <v>48</v>
      </c>
      <c r="I492">
        <v>71</v>
      </c>
      <c r="J492">
        <v>89</v>
      </c>
      <c r="K492">
        <v>46</v>
      </c>
      <c r="L492">
        <v>476</v>
      </c>
      <c r="M492">
        <v>12442</v>
      </c>
      <c r="N492">
        <v>250</v>
      </c>
      <c r="O492">
        <v>11492</v>
      </c>
      <c r="P492">
        <v>34476681</v>
      </c>
      <c r="Q492">
        <v>2810319</v>
      </c>
      <c r="R492">
        <v>490139</v>
      </c>
      <c r="S492">
        <v>37777139</v>
      </c>
      <c r="T492">
        <v>41372</v>
      </c>
      <c r="U492">
        <v>8</v>
      </c>
      <c r="V492" s="24">
        <f t="shared" si="21"/>
        <v>2.7055542994950638E-2</v>
      </c>
      <c r="W492">
        <v>718</v>
      </c>
      <c r="X492">
        <v>574</v>
      </c>
      <c r="Y492" t="s">
        <v>35</v>
      </c>
      <c r="Z492">
        <v>352</v>
      </c>
      <c r="AA492">
        <v>203</v>
      </c>
      <c r="AB492">
        <v>4</v>
      </c>
      <c r="AC492">
        <f t="shared" si="22"/>
        <v>3000.0592586146886</v>
      </c>
      <c r="AD492">
        <f>IF(SUBTOTAL(103,tablo1[[#This Row],[MachineID]]), tablo1[[#This Row],[ConditionMonitoringScore]], "")</f>
        <v>352</v>
      </c>
      <c r="AE492">
        <f>IF(SUBTOTAL(103,tablo1[[#This Row],[MachineID]]), tablo1[[#This Row],[TimeToFailure]], "")</f>
        <v>476</v>
      </c>
      <c r="AH492">
        <f t="shared" si="23"/>
        <v>61.165048543689316</v>
      </c>
      <c r="AI492" t="str">
        <f>IF(OR(tablo1[[#This Row],[visibletimetofailure]]&lt;5000,tablo1[[#This Row],[visibleconditionscore]]&lt;300),"YES","NO")</f>
        <v>YES</v>
      </c>
    </row>
    <row r="493" spans="1:35" x14ac:dyDescent="0.25">
      <c r="A493" t="s">
        <v>544</v>
      </c>
      <c r="B493" t="s">
        <v>32</v>
      </c>
      <c r="C493" t="s">
        <v>33</v>
      </c>
      <c r="D493" s="1">
        <v>39142</v>
      </c>
      <c r="E493">
        <v>17</v>
      </c>
      <c r="F493">
        <v>69343</v>
      </c>
      <c r="G493" s="1">
        <v>45278</v>
      </c>
      <c r="H493" t="s">
        <v>34</v>
      </c>
      <c r="I493">
        <v>47</v>
      </c>
      <c r="J493">
        <v>69</v>
      </c>
      <c r="K493">
        <v>31</v>
      </c>
      <c r="L493">
        <v>1877</v>
      </c>
      <c r="M493">
        <v>23140</v>
      </c>
      <c r="N493">
        <v>242</v>
      </c>
      <c r="O493">
        <v>7506</v>
      </c>
      <c r="P493">
        <v>22518013</v>
      </c>
      <c r="Q493">
        <v>2457652</v>
      </c>
      <c r="R493">
        <v>582883</v>
      </c>
      <c r="S493">
        <v>25558549</v>
      </c>
      <c r="T493">
        <v>32275</v>
      </c>
      <c r="U493">
        <v>7</v>
      </c>
      <c r="V493" s="24">
        <f t="shared" si="21"/>
        <v>2.5623634034215088E-2</v>
      </c>
      <c r="W493">
        <v>680</v>
      </c>
      <c r="X493">
        <v>476</v>
      </c>
      <c r="Y493" t="s">
        <v>35</v>
      </c>
      <c r="Z493">
        <v>407</v>
      </c>
      <c r="AA493">
        <v>184</v>
      </c>
      <c r="AB493">
        <v>3</v>
      </c>
      <c r="AC493">
        <f t="shared" si="22"/>
        <v>3000.0017319477752</v>
      </c>
      <c r="AD493">
        <f>IF(SUBTOTAL(103,tablo1[[#This Row],[MachineID]]), tablo1[[#This Row],[ConditionMonitoringScore]], "")</f>
        <v>407</v>
      </c>
      <c r="AE493">
        <f>IF(SUBTOTAL(103,tablo1[[#This Row],[MachineID]]), tablo1[[#This Row],[TimeToFailure]], "")</f>
        <v>1877</v>
      </c>
      <c r="AH493">
        <f t="shared" si="23"/>
        <v>55.016181229773466</v>
      </c>
      <c r="AI493" t="str">
        <f>IF(OR(tablo1[[#This Row],[visibletimetofailure]]&lt;5000,tablo1[[#This Row],[visibleconditionscore]]&lt;300),"YES","NO")</f>
        <v>YES</v>
      </c>
    </row>
    <row r="494" spans="1:35" x14ac:dyDescent="0.25">
      <c r="A494" t="s">
        <v>545</v>
      </c>
      <c r="B494" t="s">
        <v>38</v>
      </c>
      <c r="C494" t="s">
        <v>33</v>
      </c>
      <c r="D494" s="1">
        <v>39142</v>
      </c>
      <c r="E494">
        <v>17</v>
      </c>
      <c r="F494">
        <v>80750</v>
      </c>
      <c r="G494" s="1">
        <v>45167</v>
      </c>
      <c r="H494" t="s">
        <v>34</v>
      </c>
      <c r="I494">
        <v>138</v>
      </c>
      <c r="J494">
        <v>180</v>
      </c>
      <c r="K494">
        <v>132</v>
      </c>
      <c r="L494">
        <v>564</v>
      </c>
      <c r="M494">
        <v>6190</v>
      </c>
      <c r="N494">
        <v>147</v>
      </c>
      <c r="O494">
        <v>19373</v>
      </c>
      <c r="P494">
        <v>19373321</v>
      </c>
      <c r="Q494">
        <v>84863</v>
      </c>
      <c r="R494">
        <v>674969</v>
      </c>
      <c r="S494">
        <v>2089692</v>
      </c>
      <c r="T494">
        <v>61994</v>
      </c>
      <c r="U494">
        <v>5</v>
      </c>
      <c r="V494" s="24">
        <f t="shared" si="21"/>
        <v>3.587308764790112E-2</v>
      </c>
      <c r="W494">
        <v>952</v>
      </c>
      <c r="X494">
        <v>476</v>
      </c>
      <c r="Y494" t="s">
        <v>49</v>
      </c>
      <c r="Z494">
        <v>138</v>
      </c>
      <c r="AA494">
        <v>282</v>
      </c>
      <c r="AB494">
        <v>5</v>
      </c>
      <c r="AC494">
        <f t="shared" si="22"/>
        <v>1000.0165694523306</v>
      </c>
      <c r="AD494">
        <f>IF(SUBTOTAL(103,tablo1[[#This Row],[MachineID]]), tablo1[[#This Row],[ConditionMonitoringScore]], "")</f>
        <v>138</v>
      </c>
      <c r="AE494">
        <f>IF(SUBTOTAL(103,tablo1[[#This Row],[MachineID]]), tablo1[[#This Row],[TimeToFailure]], "")</f>
        <v>564</v>
      </c>
      <c r="AH494">
        <f t="shared" si="23"/>
        <v>86.73139158576052</v>
      </c>
      <c r="AI494" t="str">
        <f>IF(OR(tablo1[[#This Row],[visibletimetofailure]]&lt;5000,tablo1[[#This Row],[visibleconditionscore]]&lt;300),"YES","NO")</f>
        <v>YES</v>
      </c>
    </row>
    <row r="495" spans="1:35" x14ac:dyDescent="0.25">
      <c r="A495" t="s">
        <v>546</v>
      </c>
      <c r="B495" t="s">
        <v>38</v>
      </c>
      <c r="C495" t="s">
        <v>33</v>
      </c>
      <c r="D495" s="1">
        <v>39142</v>
      </c>
      <c r="E495">
        <v>17</v>
      </c>
      <c r="F495">
        <v>60197</v>
      </c>
      <c r="G495" s="1">
        <v>45328</v>
      </c>
      <c r="H495" t="s">
        <v>48</v>
      </c>
      <c r="I495">
        <v>69</v>
      </c>
      <c r="J495">
        <v>19</v>
      </c>
      <c r="K495">
        <v>28</v>
      </c>
      <c r="L495">
        <v>1330</v>
      </c>
      <c r="M495">
        <v>22066</v>
      </c>
      <c r="N495">
        <v>273</v>
      </c>
      <c r="O495">
        <v>7652</v>
      </c>
      <c r="P495">
        <v>22954961</v>
      </c>
      <c r="Q495">
        <v>3306837</v>
      </c>
      <c r="R495">
        <v>1147416</v>
      </c>
      <c r="S495">
        <v>27409214</v>
      </c>
      <c r="T495">
        <v>32136</v>
      </c>
      <c r="U495">
        <v>8</v>
      </c>
      <c r="V495" s="24">
        <f t="shared" si="21"/>
        <v>2.162936167005803E-2</v>
      </c>
      <c r="W495">
        <v>574</v>
      </c>
      <c r="X495">
        <v>459</v>
      </c>
      <c r="Y495" t="s">
        <v>35</v>
      </c>
      <c r="Z495">
        <v>499</v>
      </c>
      <c r="AA495">
        <v>180</v>
      </c>
      <c r="AB495">
        <v>3</v>
      </c>
      <c r="AC495">
        <f t="shared" si="22"/>
        <v>2999.8642185049662</v>
      </c>
      <c r="AD495">
        <f>IF(SUBTOTAL(103,tablo1[[#This Row],[MachineID]]), tablo1[[#This Row],[ConditionMonitoringScore]], "")</f>
        <v>499</v>
      </c>
      <c r="AE495">
        <f>IF(SUBTOTAL(103,tablo1[[#This Row],[MachineID]]), tablo1[[#This Row],[TimeToFailure]], "")</f>
        <v>1330</v>
      </c>
      <c r="AH495">
        <f t="shared" si="23"/>
        <v>53.721682847896432</v>
      </c>
      <c r="AI495" t="str">
        <f>IF(OR(tablo1[[#This Row],[visibletimetofailure]]&lt;5000,tablo1[[#This Row],[visibleconditionscore]]&lt;300),"YES","NO")</f>
        <v>YES</v>
      </c>
    </row>
    <row r="496" spans="1:35" x14ac:dyDescent="0.25">
      <c r="A496" t="s">
        <v>547</v>
      </c>
      <c r="B496" t="s">
        <v>38</v>
      </c>
      <c r="C496" t="s">
        <v>33</v>
      </c>
      <c r="D496" s="1">
        <v>40602</v>
      </c>
      <c r="E496">
        <v>13</v>
      </c>
      <c r="F496">
        <v>48984</v>
      </c>
      <c r="G496" s="1">
        <v>45280</v>
      </c>
      <c r="H496" t="s">
        <v>52</v>
      </c>
      <c r="I496">
        <v>92</v>
      </c>
      <c r="J496">
        <v>67</v>
      </c>
      <c r="K496">
        <v>11</v>
      </c>
      <c r="L496">
        <v>458</v>
      </c>
      <c r="M496">
        <v>44995</v>
      </c>
      <c r="N496">
        <v>145</v>
      </c>
      <c r="O496">
        <v>1594</v>
      </c>
      <c r="P496">
        <v>1593931</v>
      </c>
      <c r="Q496">
        <v>266308</v>
      </c>
      <c r="R496">
        <v>57236</v>
      </c>
      <c r="S496">
        <v>1917475</v>
      </c>
      <c r="T496">
        <v>6375</v>
      </c>
      <c r="U496">
        <v>1</v>
      </c>
      <c r="V496" s="24">
        <f t="shared" si="21"/>
        <v>2.0046725450297686E-2</v>
      </c>
      <c r="W496">
        <v>532</v>
      </c>
      <c r="X496">
        <v>53</v>
      </c>
      <c r="Y496" t="s">
        <v>49</v>
      </c>
      <c r="Z496">
        <v>549</v>
      </c>
      <c r="AA496">
        <v>148</v>
      </c>
      <c r="AB496">
        <v>4</v>
      </c>
      <c r="AC496">
        <f t="shared" si="22"/>
        <v>999.95671267252192</v>
      </c>
      <c r="AD496">
        <f>IF(SUBTOTAL(103,tablo1[[#This Row],[MachineID]]), tablo1[[#This Row],[ConditionMonitoringScore]], "")</f>
        <v>549</v>
      </c>
      <c r="AE496">
        <f>IF(SUBTOTAL(103,tablo1[[#This Row],[MachineID]]), tablo1[[#This Row],[TimeToFailure]], "")</f>
        <v>458</v>
      </c>
      <c r="AH496">
        <f t="shared" si="23"/>
        <v>43.36569579288026</v>
      </c>
      <c r="AI496" t="str">
        <f>IF(OR(tablo1[[#This Row],[visibletimetofailure]]&lt;5000,tablo1[[#This Row],[visibleconditionscore]]&lt;300),"YES","NO")</f>
        <v>YES</v>
      </c>
    </row>
    <row r="497" spans="1:35" x14ac:dyDescent="0.25">
      <c r="A497" t="s">
        <v>548</v>
      </c>
      <c r="B497" t="s">
        <v>54</v>
      </c>
      <c r="C497" t="s">
        <v>45</v>
      </c>
      <c r="D497" s="1">
        <v>43887</v>
      </c>
      <c r="E497">
        <v>4</v>
      </c>
      <c r="F497">
        <v>19336</v>
      </c>
      <c r="G497" s="1">
        <v>45267</v>
      </c>
      <c r="H497" t="s">
        <v>48</v>
      </c>
      <c r="I497">
        <v>23</v>
      </c>
      <c r="J497">
        <v>80</v>
      </c>
      <c r="K497">
        <v>3</v>
      </c>
      <c r="L497">
        <v>6358</v>
      </c>
      <c r="M497">
        <v>56860</v>
      </c>
      <c r="N497">
        <v>62</v>
      </c>
      <c r="O497">
        <v>186</v>
      </c>
      <c r="P497">
        <v>929951</v>
      </c>
      <c r="Q497">
        <v>581623</v>
      </c>
      <c r="R497">
        <v>354568</v>
      </c>
      <c r="S497">
        <v>1866143</v>
      </c>
      <c r="T497">
        <v>725</v>
      </c>
      <c r="U497">
        <v>7</v>
      </c>
      <c r="V497" s="24">
        <f t="shared" si="21"/>
        <v>9.2320446152686711E-3</v>
      </c>
      <c r="W497">
        <v>245</v>
      </c>
      <c r="X497">
        <v>171</v>
      </c>
      <c r="Y497" t="s">
        <v>62</v>
      </c>
      <c r="Z497">
        <v>825</v>
      </c>
      <c r="AA497">
        <v>77</v>
      </c>
      <c r="AB497">
        <v>4</v>
      </c>
      <c r="AC497">
        <f t="shared" si="22"/>
        <v>4999.7365591397847</v>
      </c>
      <c r="AD497">
        <f>IF(SUBTOTAL(103,tablo1[[#This Row],[MachineID]]), tablo1[[#This Row],[ConditionMonitoringScore]], "")</f>
        <v>825</v>
      </c>
      <c r="AE497">
        <f>IF(SUBTOTAL(103,tablo1[[#This Row],[MachineID]]), tablo1[[#This Row],[TimeToFailure]], "")</f>
        <v>6358</v>
      </c>
      <c r="AH497">
        <f t="shared" si="23"/>
        <v>20.388349514563107</v>
      </c>
      <c r="AI497" t="str">
        <f>IF(OR(tablo1[[#This Row],[visibletimetofailure]]&lt;5000,tablo1[[#This Row],[visibleconditionscore]]&lt;300),"YES","NO")</f>
        <v>NO</v>
      </c>
    </row>
    <row r="498" spans="1:35" x14ac:dyDescent="0.25">
      <c r="A498" t="s">
        <v>549</v>
      </c>
      <c r="B498" t="s">
        <v>54</v>
      </c>
      <c r="C498" t="s">
        <v>45</v>
      </c>
      <c r="D498" s="1">
        <v>42062</v>
      </c>
      <c r="E498">
        <v>9</v>
      </c>
      <c r="F498">
        <v>36684</v>
      </c>
      <c r="G498" s="1">
        <v>45235</v>
      </c>
      <c r="H498" t="s">
        <v>52</v>
      </c>
      <c r="I498">
        <v>54</v>
      </c>
      <c r="J498">
        <v>112</v>
      </c>
      <c r="K498">
        <v>8</v>
      </c>
      <c r="L498">
        <v>1429</v>
      </c>
      <c r="M498">
        <v>56685</v>
      </c>
      <c r="N498">
        <v>155</v>
      </c>
      <c r="O498">
        <v>1237</v>
      </c>
      <c r="P498">
        <v>3710978</v>
      </c>
      <c r="Q498">
        <v>163095</v>
      </c>
      <c r="R498">
        <v>92155</v>
      </c>
      <c r="S498">
        <v>3966229</v>
      </c>
      <c r="T498">
        <v>3216</v>
      </c>
      <c r="U498">
        <v>1</v>
      </c>
      <c r="V498" s="24">
        <f t="shared" si="21"/>
        <v>2.0611952671640666E-2</v>
      </c>
      <c r="W498">
        <v>547</v>
      </c>
      <c r="X498">
        <v>55</v>
      </c>
      <c r="Y498" t="s">
        <v>35</v>
      </c>
      <c r="Z498">
        <v>499</v>
      </c>
      <c r="AA498">
        <v>178</v>
      </c>
      <c r="AB498">
        <v>5</v>
      </c>
      <c r="AC498">
        <f t="shared" si="22"/>
        <v>2999.9822150363784</v>
      </c>
      <c r="AD498">
        <f>IF(SUBTOTAL(103,tablo1[[#This Row],[MachineID]]), tablo1[[#This Row],[ConditionMonitoringScore]], "")</f>
        <v>499</v>
      </c>
      <c r="AE498">
        <f>IF(SUBTOTAL(103,tablo1[[#This Row],[MachineID]]), tablo1[[#This Row],[TimeToFailure]], "")</f>
        <v>1429</v>
      </c>
      <c r="AH498">
        <f t="shared" si="23"/>
        <v>53.074433656957929</v>
      </c>
      <c r="AI498" t="str">
        <f>IF(OR(tablo1[[#This Row],[visibletimetofailure]]&lt;5000,tablo1[[#This Row],[visibleconditionscore]]&lt;300),"YES","NO")</f>
        <v>YES</v>
      </c>
    </row>
    <row r="499" spans="1:35" x14ac:dyDescent="0.25">
      <c r="A499" t="s">
        <v>550</v>
      </c>
      <c r="B499" t="s">
        <v>54</v>
      </c>
      <c r="C499" t="s">
        <v>45</v>
      </c>
      <c r="D499" s="1">
        <v>42427</v>
      </c>
      <c r="E499">
        <v>8</v>
      </c>
      <c r="F499">
        <v>32872</v>
      </c>
      <c r="G499" s="1">
        <v>45210</v>
      </c>
      <c r="H499" t="s">
        <v>34</v>
      </c>
      <c r="I499">
        <v>161</v>
      </c>
      <c r="J499">
        <v>137</v>
      </c>
      <c r="K499">
        <v>9</v>
      </c>
      <c r="L499">
        <v>3640</v>
      </c>
      <c r="M499">
        <v>44408</v>
      </c>
      <c r="N499">
        <v>174</v>
      </c>
      <c r="O499">
        <v>1563</v>
      </c>
      <c r="P499">
        <v>156256</v>
      </c>
      <c r="Q499">
        <v>60550</v>
      </c>
      <c r="R499">
        <v>352259</v>
      </c>
      <c r="S499">
        <v>2520319</v>
      </c>
      <c r="T499">
        <v>5468</v>
      </c>
      <c r="U499">
        <v>3</v>
      </c>
      <c r="V499" s="24">
        <f t="shared" si="21"/>
        <v>2.0423543597859674E-2</v>
      </c>
      <c r="W499">
        <v>542</v>
      </c>
      <c r="X499">
        <v>163</v>
      </c>
      <c r="Y499" t="s">
        <v>49</v>
      </c>
      <c r="Z499">
        <v>525</v>
      </c>
      <c r="AA499">
        <v>162</v>
      </c>
      <c r="AB499">
        <v>4</v>
      </c>
      <c r="AC499">
        <f t="shared" si="22"/>
        <v>99.971849008317335</v>
      </c>
      <c r="AD499">
        <f>IF(SUBTOTAL(103,tablo1[[#This Row],[MachineID]]), tablo1[[#This Row],[ConditionMonitoringScore]], "")</f>
        <v>525</v>
      </c>
      <c r="AE499">
        <f>IF(SUBTOTAL(103,tablo1[[#This Row],[MachineID]]), tablo1[[#This Row],[TimeToFailure]], "")</f>
        <v>3640</v>
      </c>
      <c r="AH499">
        <f t="shared" si="23"/>
        <v>47.896440129449836</v>
      </c>
      <c r="AI499" t="str">
        <f>IF(OR(tablo1[[#This Row],[visibletimetofailure]]&lt;5000,tablo1[[#This Row],[visibleconditionscore]]&lt;300),"YES","NO")</f>
        <v>YES</v>
      </c>
    </row>
    <row r="500" spans="1:35" x14ac:dyDescent="0.25">
      <c r="A500" t="s">
        <v>551</v>
      </c>
      <c r="B500" t="s">
        <v>54</v>
      </c>
      <c r="C500" t="s">
        <v>39</v>
      </c>
      <c r="D500" s="1">
        <v>38777</v>
      </c>
      <c r="E500">
        <v>18</v>
      </c>
      <c r="F500">
        <v>89280</v>
      </c>
      <c r="G500" s="1">
        <v>45281</v>
      </c>
      <c r="H500" t="s">
        <v>34</v>
      </c>
      <c r="I500">
        <v>88</v>
      </c>
      <c r="J500">
        <v>66</v>
      </c>
      <c r="K500">
        <v>35</v>
      </c>
      <c r="L500">
        <v>2623</v>
      </c>
      <c r="M500">
        <v>26482</v>
      </c>
      <c r="N500">
        <v>224</v>
      </c>
      <c r="O500">
        <v>7849</v>
      </c>
      <c r="P500">
        <v>23548087</v>
      </c>
      <c r="Q500">
        <v>4398743</v>
      </c>
      <c r="R500">
        <v>110267</v>
      </c>
      <c r="S500">
        <v>2904950</v>
      </c>
      <c r="T500">
        <v>21193</v>
      </c>
      <c r="U500">
        <v>10</v>
      </c>
      <c r="V500" s="24">
        <f t="shared" si="21"/>
        <v>2.893963373276057E-2</v>
      </c>
      <c r="W500">
        <v>768</v>
      </c>
      <c r="X500">
        <v>768</v>
      </c>
      <c r="Y500" t="s">
        <v>35</v>
      </c>
      <c r="Z500">
        <v>280</v>
      </c>
      <c r="AA500">
        <v>238</v>
      </c>
      <c r="AB500">
        <v>5</v>
      </c>
      <c r="AC500">
        <f t="shared" si="22"/>
        <v>3000.1384889794876</v>
      </c>
      <c r="AD500">
        <f>IF(SUBTOTAL(103,tablo1[[#This Row],[MachineID]]), tablo1[[#This Row],[ConditionMonitoringScore]], "")</f>
        <v>280</v>
      </c>
      <c r="AE500">
        <f>IF(SUBTOTAL(103,tablo1[[#This Row],[MachineID]]), tablo1[[#This Row],[TimeToFailure]], "")</f>
        <v>2623</v>
      </c>
      <c r="AH500">
        <f t="shared" si="23"/>
        <v>72.491909385113274</v>
      </c>
      <c r="AI500" t="str">
        <f>IF(OR(tablo1[[#This Row],[visibletimetofailure]]&lt;5000,tablo1[[#This Row],[visibleconditionscore]]&lt;300),"YES","NO")</f>
        <v>YES</v>
      </c>
    </row>
    <row r="501" spans="1:35" x14ac:dyDescent="0.25">
      <c r="A501" t="s">
        <v>552</v>
      </c>
      <c r="B501" t="s">
        <v>32</v>
      </c>
      <c r="C501" t="s">
        <v>39</v>
      </c>
      <c r="D501" s="1">
        <v>39872</v>
      </c>
      <c r="E501">
        <v>15</v>
      </c>
      <c r="F501">
        <v>70665</v>
      </c>
      <c r="G501" s="1">
        <v>45159</v>
      </c>
      <c r="H501" t="s">
        <v>48</v>
      </c>
      <c r="I501">
        <v>132</v>
      </c>
      <c r="J501">
        <v>188</v>
      </c>
      <c r="K501">
        <v>29</v>
      </c>
      <c r="L501">
        <v>533</v>
      </c>
      <c r="M501">
        <v>23630</v>
      </c>
      <c r="N501">
        <v>157</v>
      </c>
      <c r="O501">
        <v>4558</v>
      </c>
      <c r="P501">
        <v>4557611</v>
      </c>
      <c r="Q501">
        <v>1891119</v>
      </c>
      <c r="R501">
        <v>702722</v>
      </c>
      <c r="S501">
        <v>7151452</v>
      </c>
      <c r="T501">
        <v>17318</v>
      </c>
      <c r="U501">
        <v>7</v>
      </c>
      <c r="V501" s="24">
        <f t="shared" si="21"/>
        <v>3.3725224206797799E-2</v>
      </c>
      <c r="W501">
        <v>895</v>
      </c>
      <c r="X501">
        <v>627</v>
      </c>
      <c r="Y501" t="s">
        <v>49</v>
      </c>
      <c r="Z501">
        <v>197</v>
      </c>
      <c r="AA501">
        <v>249</v>
      </c>
      <c r="AB501">
        <v>3</v>
      </c>
      <c r="AC501">
        <f t="shared" si="22"/>
        <v>999.9146555506801</v>
      </c>
      <c r="AD501">
        <f>IF(SUBTOTAL(103,tablo1[[#This Row],[MachineID]]), tablo1[[#This Row],[ConditionMonitoringScore]], "")</f>
        <v>197</v>
      </c>
      <c r="AE501">
        <f>IF(SUBTOTAL(103,tablo1[[#This Row],[MachineID]]), tablo1[[#This Row],[TimeToFailure]], "")</f>
        <v>533</v>
      </c>
      <c r="AH501">
        <f t="shared" si="23"/>
        <v>76.051779935275079</v>
      </c>
      <c r="AI501" t="str">
        <f>IF(OR(tablo1[[#This Row],[visibletimetofailure]]&lt;5000,tablo1[[#This Row],[visibleconditionscore]]&lt;300),"YES","NO")</f>
        <v>YES</v>
      </c>
    </row>
    <row r="502" spans="1:35" x14ac:dyDescent="0.25">
      <c r="A502" t="s">
        <v>553</v>
      </c>
      <c r="B502" t="s">
        <v>47</v>
      </c>
      <c r="C502" t="s">
        <v>33</v>
      </c>
      <c r="D502" s="1">
        <v>39507</v>
      </c>
      <c r="E502">
        <v>16</v>
      </c>
      <c r="F502">
        <v>72640</v>
      </c>
      <c r="G502" s="1">
        <v>45264</v>
      </c>
      <c r="H502" t="s">
        <v>48</v>
      </c>
      <c r="I502">
        <v>54</v>
      </c>
      <c r="J502">
        <v>83</v>
      </c>
      <c r="K502">
        <v>20</v>
      </c>
      <c r="L502">
        <v>809</v>
      </c>
      <c r="M502">
        <v>37233</v>
      </c>
      <c r="N502">
        <v>107</v>
      </c>
      <c r="O502">
        <v>2136</v>
      </c>
      <c r="P502">
        <v>6406885</v>
      </c>
      <c r="Q502">
        <v>1868969</v>
      </c>
      <c r="R502">
        <v>890295</v>
      </c>
      <c r="S502">
        <v>9166148</v>
      </c>
      <c r="T502">
        <v>5979</v>
      </c>
      <c r="U502">
        <v>9</v>
      </c>
      <c r="V502" s="24">
        <f t="shared" si="21"/>
        <v>2.6754088476901049E-2</v>
      </c>
      <c r="W502">
        <v>710</v>
      </c>
      <c r="X502">
        <v>639</v>
      </c>
      <c r="Y502" t="s">
        <v>35</v>
      </c>
      <c r="Z502">
        <v>355</v>
      </c>
      <c r="AA502">
        <v>199</v>
      </c>
      <c r="AB502">
        <v>4</v>
      </c>
      <c r="AC502">
        <f t="shared" si="22"/>
        <v>2999.4779962546818</v>
      </c>
      <c r="AD502">
        <f>IF(SUBTOTAL(103,tablo1[[#This Row],[MachineID]]), tablo1[[#This Row],[ConditionMonitoringScore]], "")</f>
        <v>355</v>
      </c>
      <c r="AE502">
        <f>IF(SUBTOTAL(103,tablo1[[#This Row],[MachineID]]), tablo1[[#This Row],[TimeToFailure]], "")</f>
        <v>809</v>
      </c>
      <c r="AH502">
        <f t="shared" si="23"/>
        <v>59.870550161812297</v>
      </c>
      <c r="AI502" t="str">
        <f>IF(OR(tablo1[[#This Row],[visibletimetofailure]]&lt;5000,tablo1[[#This Row],[visibleconditionscore]]&lt;300),"YES","NO")</f>
        <v>YES</v>
      </c>
    </row>
    <row r="503" spans="1:35" x14ac:dyDescent="0.25">
      <c r="A503" t="s">
        <v>554</v>
      </c>
      <c r="B503" t="s">
        <v>38</v>
      </c>
      <c r="C503" t="s">
        <v>33</v>
      </c>
      <c r="D503" s="1">
        <v>44982</v>
      </c>
      <c r="E503">
        <v>1</v>
      </c>
      <c r="F503">
        <v>4914</v>
      </c>
      <c r="G503" s="1">
        <v>45343</v>
      </c>
      <c r="H503" t="s">
        <v>34</v>
      </c>
      <c r="I503">
        <v>77</v>
      </c>
      <c r="J503">
        <v>4</v>
      </c>
      <c r="K503">
        <v>2</v>
      </c>
      <c r="L503">
        <v>7527</v>
      </c>
      <c r="M503">
        <v>61969</v>
      </c>
      <c r="N503">
        <v>70</v>
      </c>
      <c r="O503">
        <v>140</v>
      </c>
      <c r="P503">
        <v>418505</v>
      </c>
      <c r="Q503">
        <v>52877</v>
      </c>
      <c r="R503">
        <v>322692</v>
      </c>
      <c r="S503">
        <v>1269967</v>
      </c>
      <c r="T503">
        <v>460</v>
      </c>
      <c r="U503">
        <v>6</v>
      </c>
      <c r="V503" s="24">
        <f t="shared" si="21"/>
        <v>1.5449544050041451E-3</v>
      </c>
      <c r="W503">
        <v>41</v>
      </c>
      <c r="X503">
        <v>25</v>
      </c>
      <c r="Y503" t="s">
        <v>35</v>
      </c>
      <c r="Z503">
        <v>963</v>
      </c>
      <c r="AA503">
        <v>22</v>
      </c>
      <c r="AB503">
        <v>1</v>
      </c>
      <c r="AC503">
        <f t="shared" si="22"/>
        <v>2989.3214285714284</v>
      </c>
      <c r="AD503">
        <f>IF(SUBTOTAL(103,tablo1[[#This Row],[MachineID]]), tablo1[[#This Row],[ConditionMonitoringScore]], "")</f>
        <v>963</v>
      </c>
      <c r="AE503">
        <f>IF(SUBTOTAL(103,tablo1[[#This Row],[MachineID]]), tablo1[[#This Row],[TimeToFailure]], "")</f>
        <v>7527</v>
      </c>
      <c r="AH503">
        <f t="shared" si="23"/>
        <v>2.5889967637540456</v>
      </c>
      <c r="AI503" t="str">
        <f>IF(OR(tablo1[[#This Row],[visibletimetofailure]]&lt;5000,tablo1[[#This Row],[visibleconditionscore]]&lt;300),"YES","NO")</f>
        <v>NO</v>
      </c>
    </row>
    <row r="504" spans="1:35" x14ac:dyDescent="0.25">
      <c r="A504" t="s">
        <v>555</v>
      </c>
      <c r="B504" t="s">
        <v>38</v>
      </c>
      <c r="C504" t="s">
        <v>33</v>
      </c>
      <c r="D504" s="1">
        <v>41697</v>
      </c>
      <c r="E504">
        <v>10</v>
      </c>
      <c r="F504">
        <v>38440</v>
      </c>
      <c r="G504" s="1">
        <v>45246</v>
      </c>
      <c r="H504" t="s">
        <v>52</v>
      </c>
      <c r="I504">
        <v>49</v>
      </c>
      <c r="J504">
        <v>101</v>
      </c>
      <c r="K504">
        <v>27</v>
      </c>
      <c r="L504">
        <v>966</v>
      </c>
      <c r="M504">
        <v>15125</v>
      </c>
      <c r="N504">
        <v>123</v>
      </c>
      <c r="O504">
        <v>3311</v>
      </c>
      <c r="P504">
        <v>9932958</v>
      </c>
      <c r="Q504">
        <v>1271457</v>
      </c>
      <c r="R504">
        <v>671652</v>
      </c>
      <c r="S504">
        <v>11876067</v>
      </c>
      <c r="T504">
        <v>13243</v>
      </c>
      <c r="U504">
        <v>7</v>
      </c>
      <c r="V504" s="24">
        <f t="shared" si="21"/>
        <v>1.997136182078529E-2</v>
      </c>
      <c r="W504">
        <v>530</v>
      </c>
      <c r="X504">
        <v>371</v>
      </c>
      <c r="Y504" t="s">
        <v>35</v>
      </c>
      <c r="Z504">
        <v>534</v>
      </c>
      <c r="AA504">
        <v>160</v>
      </c>
      <c r="AB504">
        <v>1</v>
      </c>
      <c r="AC504">
        <f t="shared" si="22"/>
        <v>2999.9873150105709</v>
      </c>
      <c r="AD504">
        <f>IF(SUBTOTAL(103,tablo1[[#This Row],[MachineID]]), tablo1[[#This Row],[ConditionMonitoringScore]], "")</f>
        <v>534</v>
      </c>
      <c r="AE504">
        <f>IF(SUBTOTAL(103,tablo1[[#This Row],[MachineID]]), tablo1[[#This Row],[TimeToFailure]], "")</f>
        <v>966</v>
      </c>
      <c r="AH504">
        <f t="shared" si="23"/>
        <v>47.249190938511326</v>
      </c>
      <c r="AI504" t="str">
        <f>IF(OR(tablo1[[#This Row],[visibletimetofailure]]&lt;5000,tablo1[[#This Row],[visibleconditionscore]]&lt;300),"YES","NO")</f>
        <v>YES</v>
      </c>
    </row>
    <row r="505" spans="1:35" x14ac:dyDescent="0.25">
      <c r="A505" t="s">
        <v>556</v>
      </c>
      <c r="B505" t="s">
        <v>38</v>
      </c>
      <c r="C505" t="s">
        <v>45</v>
      </c>
      <c r="D505" s="1">
        <v>44617</v>
      </c>
      <c r="E505">
        <v>2</v>
      </c>
      <c r="F505">
        <v>8752</v>
      </c>
      <c r="G505" s="1">
        <v>45240</v>
      </c>
      <c r="H505" t="s">
        <v>52</v>
      </c>
      <c r="I505">
        <v>87</v>
      </c>
      <c r="J505">
        <v>107</v>
      </c>
      <c r="K505">
        <v>2</v>
      </c>
      <c r="L505">
        <v>12159</v>
      </c>
      <c r="M505">
        <v>61271</v>
      </c>
      <c r="N505">
        <v>149</v>
      </c>
      <c r="O505">
        <v>298</v>
      </c>
      <c r="P505">
        <v>894102</v>
      </c>
      <c r="Q505">
        <v>1934715</v>
      </c>
      <c r="R505">
        <v>1000708</v>
      </c>
      <c r="S505">
        <v>3829525</v>
      </c>
      <c r="T505">
        <v>596</v>
      </c>
      <c r="U505">
        <v>7</v>
      </c>
      <c r="V505" s="24">
        <f t="shared" si="21"/>
        <v>1.0852362649785214E-2</v>
      </c>
      <c r="W505">
        <v>288</v>
      </c>
      <c r="X505">
        <v>202</v>
      </c>
      <c r="Y505" t="s">
        <v>35</v>
      </c>
      <c r="Z505">
        <v>748</v>
      </c>
      <c r="AA505">
        <v>94</v>
      </c>
      <c r="AB505">
        <v>2</v>
      </c>
      <c r="AC505">
        <f t="shared" si="22"/>
        <v>3000.3422818791946</v>
      </c>
      <c r="AD505">
        <f>IF(SUBTOTAL(103,tablo1[[#This Row],[MachineID]]), tablo1[[#This Row],[ConditionMonitoringScore]], "")</f>
        <v>748</v>
      </c>
      <c r="AE505">
        <f>IF(SUBTOTAL(103,tablo1[[#This Row],[MachineID]]), tablo1[[#This Row],[TimeToFailure]], "")</f>
        <v>12159</v>
      </c>
      <c r="AH505">
        <f t="shared" si="23"/>
        <v>25.889967637540451</v>
      </c>
      <c r="AI505" t="str">
        <f>IF(OR(tablo1[[#This Row],[visibletimetofailure]]&lt;5000,tablo1[[#This Row],[visibleconditionscore]]&lt;300),"YES","NO")</f>
        <v>NO</v>
      </c>
    </row>
    <row r="506" spans="1:35" x14ac:dyDescent="0.25">
      <c r="A506" t="s">
        <v>557</v>
      </c>
      <c r="B506" t="s">
        <v>38</v>
      </c>
      <c r="C506" t="s">
        <v>39</v>
      </c>
      <c r="D506" s="1">
        <v>43887</v>
      </c>
      <c r="E506">
        <v>4</v>
      </c>
      <c r="F506">
        <v>12096</v>
      </c>
      <c r="G506" s="1">
        <v>45233</v>
      </c>
      <c r="H506" t="s">
        <v>52</v>
      </c>
      <c r="I506">
        <v>64</v>
      </c>
      <c r="J506">
        <v>114</v>
      </c>
      <c r="K506">
        <v>3</v>
      </c>
      <c r="L506">
        <v>15109</v>
      </c>
      <c r="M506">
        <v>82253</v>
      </c>
      <c r="N506">
        <v>239</v>
      </c>
      <c r="O506">
        <v>718</v>
      </c>
      <c r="P506">
        <v>2153583</v>
      </c>
      <c r="Q506">
        <v>344456</v>
      </c>
      <c r="R506">
        <v>56724</v>
      </c>
      <c r="S506">
        <v>2554763</v>
      </c>
      <c r="T506">
        <v>789</v>
      </c>
      <c r="U506">
        <v>1</v>
      </c>
      <c r="V506" s="24">
        <f t="shared" si="21"/>
        <v>1.4055316904062099E-2</v>
      </c>
      <c r="W506">
        <v>373</v>
      </c>
      <c r="X506">
        <v>37</v>
      </c>
      <c r="Y506" t="s">
        <v>35</v>
      </c>
      <c r="Z506">
        <v>669</v>
      </c>
      <c r="AA506">
        <v>119</v>
      </c>
      <c r="AB506">
        <v>1</v>
      </c>
      <c r="AC506">
        <f t="shared" si="22"/>
        <v>2999.4192200557104</v>
      </c>
      <c r="AD506">
        <f>IF(SUBTOTAL(103,tablo1[[#This Row],[MachineID]]), tablo1[[#This Row],[ConditionMonitoringScore]], "")</f>
        <v>669</v>
      </c>
      <c r="AE506">
        <f>IF(SUBTOTAL(103,tablo1[[#This Row],[MachineID]]), tablo1[[#This Row],[TimeToFailure]], "")</f>
        <v>15109</v>
      </c>
      <c r="AH506">
        <f t="shared" si="23"/>
        <v>33.980582524271846</v>
      </c>
      <c r="AI506" t="str">
        <f>IF(OR(tablo1[[#This Row],[visibletimetofailure]]&lt;5000,tablo1[[#This Row],[visibleconditionscore]]&lt;300),"YES","NO")</f>
        <v>NO</v>
      </c>
    </row>
    <row r="507" spans="1:35" x14ac:dyDescent="0.25">
      <c r="A507" t="s">
        <v>558</v>
      </c>
      <c r="B507" t="s">
        <v>38</v>
      </c>
      <c r="C507" t="s">
        <v>39</v>
      </c>
      <c r="D507" s="1">
        <v>38412</v>
      </c>
      <c r="E507">
        <v>19</v>
      </c>
      <c r="F507">
        <v>94487</v>
      </c>
      <c r="G507" s="1">
        <v>45302</v>
      </c>
      <c r="H507" t="s">
        <v>48</v>
      </c>
      <c r="I507">
        <v>51</v>
      </c>
      <c r="J507">
        <v>45</v>
      </c>
      <c r="K507">
        <v>59</v>
      </c>
      <c r="L507">
        <v>332</v>
      </c>
      <c r="M507">
        <v>16031</v>
      </c>
      <c r="N507">
        <v>170</v>
      </c>
      <c r="O507">
        <v>10031</v>
      </c>
      <c r="P507">
        <v>30093211</v>
      </c>
      <c r="Q507">
        <v>1932928</v>
      </c>
      <c r="R507">
        <v>728418</v>
      </c>
      <c r="S507">
        <v>32754558</v>
      </c>
      <c r="T507">
        <v>22068</v>
      </c>
      <c r="U507">
        <v>8</v>
      </c>
      <c r="V507" s="24">
        <f t="shared" si="21"/>
        <v>2.7658452031049816E-2</v>
      </c>
      <c r="W507">
        <v>734</v>
      </c>
      <c r="X507">
        <v>587</v>
      </c>
      <c r="Y507" t="s">
        <v>35</v>
      </c>
      <c r="Z507">
        <v>327</v>
      </c>
      <c r="AA507">
        <v>219</v>
      </c>
      <c r="AB507">
        <v>3</v>
      </c>
      <c r="AC507">
        <f t="shared" si="22"/>
        <v>3000.0210347921443</v>
      </c>
      <c r="AD507">
        <f>IF(SUBTOTAL(103,tablo1[[#This Row],[MachineID]]), tablo1[[#This Row],[ConditionMonitoringScore]], "")</f>
        <v>327</v>
      </c>
      <c r="AE507">
        <f>IF(SUBTOTAL(103,tablo1[[#This Row],[MachineID]]), tablo1[[#This Row],[TimeToFailure]], "")</f>
        <v>332</v>
      </c>
      <c r="AH507">
        <f t="shared" si="23"/>
        <v>66.343042071197416</v>
      </c>
      <c r="AI507" t="str">
        <f>IF(OR(tablo1[[#This Row],[visibletimetofailure]]&lt;5000,tablo1[[#This Row],[visibleconditionscore]]&lt;300),"YES","NO")</f>
        <v>YES</v>
      </c>
    </row>
    <row r="508" spans="1:35" x14ac:dyDescent="0.25">
      <c r="A508" t="s">
        <v>559</v>
      </c>
      <c r="B508" t="s">
        <v>47</v>
      </c>
      <c r="C508" t="s">
        <v>45</v>
      </c>
      <c r="D508" s="1">
        <v>41332</v>
      </c>
      <c r="E508">
        <v>11</v>
      </c>
      <c r="F508">
        <v>38522</v>
      </c>
      <c r="G508" s="1">
        <v>45222</v>
      </c>
      <c r="H508" t="s">
        <v>48</v>
      </c>
      <c r="I508">
        <v>169</v>
      </c>
      <c r="J508">
        <v>125</v>
      </c>
      <c r="K508">
        <v>33</v>
      </c>
      <c r="L508">
        <v>163</v>
      </c>
      <c r="M508">
        <v>11794</v>
      </c>
      <c r="N508">
        <v>82</v>
      </c>
      <c r="O508">
        <v>2707</v>
      </c>
      <c r="P508">
        <v>270728</v>
      </c>
      <c r="Q508">
        <v>1381646</v>
      </c>
      <c r="R508">
        <v>463903</v>
      </c>
      <c r="S508">
        <v>4552829</v>
      </c>
      <c r="T508">
        <v>8392</v>
      </c>
      <c r="U508">
        <v>9</v>
      </c>
      <c r="V508" s="24">
        <f t="shared" si="21"/>
        <v>2.468158866531012E-2</v>
      </c>
      <c r="W508">
        <v>655</v>
      </c>
      <c r="X508">
        <v>589</v>
      </c>
      <c r="Y508" t="s">
        <v>49</v>
      </c>
      <c r="Z508">
        <v>392</v>
      </c>
      <c r="AA508">
        <v>203</v>
      </c>
      <c r="AB508">
        <v>3</v>
      </c>
      <c r="AC508">
        <f t="shared" si="22"/>
        <v>100.01034355374954</v>
      </c>
      <c r="AD508">
        <f>IF(SUBTOTAL(103,tablo1[[#This Row],[MachineID]]), tablo1[[#This Row],[ConditionMonitoringScore]], "")</f>
        <v>392</v>
      </c>
      <c r="AE508">
        <f>IF(SUBTOTAL(103,tablo1[[#This Row],[MachineID]]), tablo1[[#This Row],[TimeToFailure]], "")</f>
        <v>163</v>
      </c>
      <c r="AH508">
        <f t="shared" si="23"/>
        <v>61.165048543689316</v>
      </c>
      <c r="AI508" t="str">
        <f>IF(OR(tablo1[[#This Row],[visibletimetofailure]]&lt;5000,tablo1[[#This Row],[visibleconditionscore]]&lt;300),"YES","NO")</f>
        <v>YES</v>
      </c>
    </row>
    <row r="509" spans="1:35" x14ac:dyDescent="0.25">
      <c r="A509" t="s">
        <v>560</v>
      </c>
      <c r="B509" t="s">
        <v>32</v>
      </c>
      <c r="C509" t="s">
        <v>33</v>
      </c>
      <c r="D509" s="1">
        <v>43157</v>
      </c>
      <c r="E509">
        <v>6</v>
      </c>
      <c r="F509">
        <v>18990</v>
      </c>
      <c r="G509" s="1">
        <v>45330</v>
      </c>
      <c r="H509" t="s">
        <v>52</v>
      </c>
      <c r="I509">
        <v>70</v>
      </c>
      <c r="J509">
        <v>17</v>
      </c>
      <c r="K509">
        <v>3</v>
      </c>
      <c r="L509">
        <v>9094</v>
      </c>
      <c r="M509">
        <v>55217</v>
      </c>
      <c r="N509">
        <v>211</v>
      </c>
      <c r="O509">
        <v>633</v>
      </c>
      <c r="P509">
        <v>1899109</v>
      </c>
      <c r="Q509">
        <v>485537</v>
      </c>
      <c r="R509">
        <v>200714</v>
      </c>
      <c r="S509">
        <v>258536</v>
      </c>
      <c r="T509">
        <v>2785</v>
      </c>
      <c r="U509">
        <v>2</v>
      </c>
      <c r="V509" s="24">
        <f t="shared" si="21"/>
        <v>1.009872635466124E-2</v>
      </c>
      <c r="W509">
        <v>268</v>
      </c>
      <c r="X509">
        <v>54</v>
      </c>
      <c r="Y509" t="s">
        <v>35</v>
      </c>
      <c r="Z509">
        <v>731</v>
      </c>
      <c r="AA509">
        <v>96</v>
      </c>
      <c r="AB509">
        <v>5</v>
      </c>
      <c r="AC509">
        <f t="shared" si="22"/>
        <v>3000.172195892575</v>
      </c>
      <c r="AD509">
        <f>IF(SUBTOTAL(103,tablo1[[#This Row],[MachineID]]), tablo1[[#This Row],[ConditionMonitoringScore]], "")</f>
        <v>731</v>
      </c>
      <c r="AE509">
        <f>IF(SUBTOTAL(103,tablo1[[#This Row],[MachineID]]), tablo1[[#This Row],[TimeToFailure]], "")</f>
        <v>9094</v>
      </c>
      <c r="AH509">
        <f t="shared" si="23"/>
        <v>26.537216828478964</v>
      </c>
      <c r="AI509" t="str">
        <f>IF(OR(tablo1[[#This Row],[visibletimetofailure]]&lt;5000,tablo1[[#This Row],[visibleconditionscore]]&lt;300),"YES","NO")</f>
        <v>NO</v>
      </c>
    </row>
    <row r="510" spans="1:35" x14ac:dyDescent="0.25">
      <c r="A510" t="s">
        <v>561</v>
      </c>
      <c r="B510" t="s">
        <v>32</v>
      </c>
      <c r="C510" t="s">
        <v>33</v>
      </c>
      <c r="D510" s="1">
        <v>44252</v>
      </c>
      <c r="E510">
        <v>3</v>
      </c>
      <c r="F510">
        <v>12921</v>
      </c>
      <c r="G510" s="1">
        <v>45338</v>
      </c>
      <c r="H510" t="s">
        <v>52</v>
      </c>
      <c r="I510">
        <v>20</v>
      </c>
      <c r="J510">
        <v>9</v>
      </c>
      <c r="K510">
        <v>5</v>
      </c>
      <c r="L510">
        <v>6337</v>
      </c>
      <c r="M510">
        <v>42352</v>
      </c>
      <c r="N510">
        <v>202</v>
      </c>
      <c r="O510">
        <v>1010</v>
      </c>
      <c r="P510">
        <v>5049477</v>
      </c>
      <c r="Q510">
        <v>261018</v>
      </c>
      <c r="R510">
        <v>131109</v>
      </c>
      <c r="S510">
        <v>5441604</v>
      </c>
      <c r="T510">
        <v>3736</v>
      </c>
      <c r="U510">
        <v>1</v>
      </c>
      <c r="V510" s="24">
        <f t="shared" si="21"/>
        <v>6.4435903233099707E-3</v>
      </c>
      <c r="W510">
        <v>171</v>
      </c>
      <c r="X510">
        <v>17</v>
      </c>
      <c r="Y510" t="s">
        <v>62</v>
      </c>
      <c r="Z510">
        <v>805</v>
      </c>
      <c r="AA510">
        <v>71</v>
      </c>
      <c r="AB510">
        <v>3</v>
      </c>
      <c r="AC510">
        <f t="shared" si="22"/>
        <v>4999.4821782178215</v>
      </c>
      <c r="AD510">
        <f>IF(SUBTOTAL(103,tablo1[[#This Row],[MachineID]]), tablo1[[#This Row],[ConditionMonitoringScore]], "")</f>
        <v>805</v>
      </c>
      <c r="AE510">
        <f>IF(SUBTOTAL(103,tablo1[[#This Row],[MachineID]]), tablo1[[#This Row],[TimeToFailure]], "")</f>
        <v>6337</v>
      </c>
      <c r="AH510">
        <f t="shared" si="23"/>
        <v>18.446601941747574</v>
      </c>
      <c r="AI510" t="str">
        <f>IF(OR(tablo1[[#This Row],[visibletimetofailure]]&lt;5000,tablo1[[#This Row],[visibleconditionscore]]&lt;300),"YES","NO")</f>
        <v>NO</v>
      </c>
    </row>
    <row r="511" spans="1:35" x14ac:dyDescent="0.25">
      <c r="A511" t="s">
        <v>562</v>
      </c>
      <c r="B511" t="s">
        <v>54</v>
      </c>
      <c r="C511" t="s">
        <v>39</v>
      </c>
      <c r="D511" s="1">
        <v>43157</v>
      </c>
      <c r="E511">
        <v>6</v>
      </c>
      <c r="F511">
        <v>18828</v>
      </c>
      <c r="G511" s="1">
        <v>45340</v>
      </c>
      <c r="H511" t="s">
        <v>48</v>
      </c>
      <c r="I511">
        <v>45</v>
      </c>
      <c r="J511">
        <v>7</v>
      </c>
      <c r="K511">
        <v>2</v>
      </c>
      <c r="L511">
        <v>12102</v>
      </c>
      <c r="M511">
        <v>75948</v>
      </c>
      <c r="N511">
        <v>148</v>
      </c>
      <c r="O511">
        <v>297</v>
      </c>
      <c r="P511">
        <v>889736</v>
      </c>
      <c r="Q511">
        <v>1169677</v>
      </c>
      <c r="R511">
        <v>215021</v>
      </c>
      <c r="S511">
        <v>2274434</v>
      </c>
      <c r="T511">
        <v>771</v>
      </c>
      <c r="U511">
        <v>4</v>
      </c>
      <c r="V511" s="24">
        <f t="shared" si="21"/>
        <v>9.8349536513678507E-3</v>
      </c>
      <c r="W511">
        <v>261</v>
      </c>
      <c r="X511">
        <v>104</v>
      </c>
      <c r="Y511" t="s">
        <v>35</v>
      </c>
      <c r="Z511">
        <v>726</v>
      </c>
      <c r="AA511">
        <v>98</v>
      </c>
      <c r="AB511">
        <v>1</v>
      </c>
      <c r="AC511">
        <f t="shared" si="22"/>
        <v>2995.7441077441076</v>
      </c>
      <c r="AD511">
        <f>IF(SUBTOTAL(103,tablo1[[#This Row],[MachineID]]), tablo1[[#This Row],[ConditionMonitoringScore]], "")</f>
        <v>726</v>
      </c>
      <c r="AE511">
        <f>IF(SUBTOTAL(103,tablo1[[#This Row],[MachineID]]), tablo1[[#This Row],[TimeToFailure]], "")</f>
        <v>12102</v>
      </c>
      <c r="AH511">
        <f t="shared" si="23"/>
        <v>27.184466019417474</v>
      </c>
      <c r="AI511" t="str">
        <f>IF(OR(tablo1[[#This Row],[visibletimetofailure]]&lt;5000,tablo1[[#This Row],[visibleconditionscore]]&lt;300),"YES","NO")</f>
        <v>NO</v>
      </c>
    </row>
    <row r="512" spans="1:35" x14ac:dyDescent="0.25">
      <c r="A512" t="s">
        <v>563</v>
      </c>
      <c r="B512" t="s">
        <v>32</v>
      </c>
      <c r="C512" t="s">
        <v>45</v>
      </c>
      <c r="D512" s="1">
        <v>44982</v>
      </c>
      <c r="E512">
        <v>1</v>
      </c>
      <c r="F512">
        <v>3881</v>
      </c>
      <c r="G512" s="1">
        <v>45307</v>
      </c>
      <c r="H512" t="s">
        <v>48</v>
      </c>
      <c r="I512">
        <v>29</v>
      </c>
      <c r="J512">
        <v>40</v>
      </c>
      <c r="K512">
        <v>0</v>
      </c>
      <c r="L512">
        <v>7099</v>
      </c>
      <c r="M512">
        <v>60809</v>
      </c>
      <c r="N512">
        <v>99</v>
      </c>
      <c r="O512">
        <v>0</v>
      </c>
      <c r="P512">
        <v>0</v>
      </c>
      <c r="Q512">
        <v>898467</v>
      </c>
      <c r="R512">
        <v>651157</v>
      </c>
      <c r="S512">
        <v>1549623</v>
      </c>
      <c r="T512">
        <v>0</v>
      </c>
      <c r="U512">
        <v>6</v>
      </c>
      <c r="V512" s="24">
        <f t="shared" si="21"/>
        <v>4.2580450674504482E-3</v>
      </c>
      <c r="W512">
        <v>113</v>
      </c>
      <c r="X512">
        <v>68</v>
      </c>
      <c r="Y512" t="s">
        <v>62</v>
      </c>
      <c r="Z512">
        <v>903</v>
      </c>
      <c r="AA512">
        <v>37</v>
      </c>
      <c r="AB512">
        <v>1</v>
      </c>
      <c r="AC512">
        <f t="shared" si="22"/>
        <v>0</v>
      </c>
      <c r="AD512">
        <f>IF(SUBTOTAL(103,tablo1[[#This Row],[MachineID]]), tablo1[[#This Row],[ConditionMonitoringScore]], "")</f>
        <v>903</v>
      </c>
      <c r="AE512">
        <f>IF(SUBTOTAL(103,tablo1[[#This Row],[MachineID]]), tablo1[[#This Row],[TimeToFailure]], "")</f>
        <v>7099</v>
      </c>
      <c r="AH512">
        <f t="shared" si="23"/>
        <v>7.4433656957928811</v>
      </c>
      <c r="AI512" t="str">
        <f>IF(OR(tablo1[[#This Row],[visibletimetofailure]]&lt;5000,tablo1[[#This Row],[visibleconditionscore]]&lt;300),"YES","NO")</f>
        <v>NO</v>
      </c>
    </row>
    <row r="513" spans="1:35" x14ac:dyDescent="0.25">
      <c r="A513" t="s">
        <v>564</v>
      </c>
      <c r="B513" t="s">
        <v>42</v>
      </c>
      <c r="C513" t="s">
        <v>58</v>
      </c>
      <c r="D513" s="1">
        <v>42062</v>
      </c>
      <c r="E513">
        <v>9</v>
      </c>
      <c r="F513">
        <v>44640</v>
      </c>
      <c r="G513" s="1">
        <v>45174</v>
      </c>
      <c r="H513" t="s">
        <v>34</v>
      </c>
      <c r="I513">
        <v>145</v>
      </c>
      <c r="J513">
        <v>173</v>
      </c>
      <c r="K513">
        <v>8</v>
      </c>
      <c r="L513">
        <v>5165</v>
      </c>
      <c r="M513">
        <v>58753</v>
      </c>
      <c r="N513">
        <v>270</v>
      </c>
      <c r="O513">
        <v>2160</v>
      </c>
      <c r="P513">
        <v>2160166</v>
      </c>
      <c r="Q513">
        <v>582694</v>
      </c>
      <c r="R513">
        <v>238659</v>
      </c>
      <c r="S513">
        <v>298152</v>
      </c>
      <c r="T513">
        <v>10152</v>
      </c>
      <c r="U513">
        <v>2</v>
      </c>
      <c r="V513" s="24">
        <f t="shared" si="21"/>
        <v>2.6075815811289472E-2</v>
      </c>
      <c r="W513">
        <v>692</v>
      </c>
      <c r="X513">
        <v>138</v>
      </c>
      <c r="Y513" t="s">
        <v>49</v>
      </c>
      <c r="Z513">
        <v>360</v>
      </c>
      <c r="AA513">
        <v>201</v>
      </c>
      <c r="AB513">
        <v>4</v>
      </c>
      <c r="AC513">
        <f t="shared" si="22"/>
        <v>1000.0768518518519</v>
      </c>
      <c r="AD513">
        <f>IF(SUBTOTAL(103,tablo1[[#This Row],[MachineID]]), tablo1[[#This Row],[ConditionMonitoringScore]], "")</f>
        <v>360</v>
      </c>
      <c r="AE513">
        <f>IF(SUBTOTAL(103,tablo1[[#This Row],[MachineID]]), tablo1[[#This Row],[TimeToFailure]], "")</f>
        <v>5165</v>
      </c>
      <c r="AH513">
        <f t="shared" si="23"/>
        <v>60.517799352750814</v>
      </c>
      <c r="AI513" t="str">
        <f>IF(OR(tablo1[[#This Row],[visibletimetofailure]]&lt;5000,tablo1[[#This Row],[visibleconditionscore]]&lt;300),"YES","NO")</f>
        <v>NO</v>
      </c>
    </row>
    <row r="514" spans="1:35" x14ac:dyDescent="0.25">
      <c r="A514" t="s">
        <v>565</v>
      </c>
      <c r="B514" t="s">
        <v>54</v>
      </c>
      <c r="C514" t="s">
        <v>58</v>
      </c>
      <c r="D514" s="1">
        <v>39507</v>
      </c>
      <c r="E514">
        <v>16</v>
      </c>
      <c r="F514">
        <v>55184</v>
      </c>
      <c r="G514" s="1">
        <v>45304</v>
      </c>
      <c r="H514" t="s">
        <v>34</v>
      </c>
      <c r="I514">
        <v>21</v>
      </c>
      <c r="J514">
        <v>43</v>
      </c>
      <c r="K514">
        <v>112</v>
      </c>
      <c r="L514">
        <v>423</v>
      </c>
      <c r="M514">
        <v>5000</v>
      </c>
      <c r="N514">
        <v>298</v>
      </c>
      <c r="O514">
        <v>33324</v>
      </c>
      <c r="P514">
        <v>166621047</v>
      </c>
      <c r="Q514">
        <v>2386446</v>
      </c>
      <c r="R514">
        <v>717908</v>
      </c>
      <c r="S514">
        <v>16972540</v>
      </c>
      <c r="T514">
        <v>153291</v>
      </c>
      <c r="U514">
        <v>5</v>
      </c>
      <c r="V514" s="24">
        <f t="shared" ref="V514:V577" si="24">W514/$K$1002</f>
        <v>2.2910543371768784E-2</v>
      </c>
      <c r="W514">
        <v>608</v>
      </c>
      <c r="X514">
        <v>304</v>
      </c>
      <c r="Y514" t="s">
        <v>62</v>
      </c>
      <c r="Z514">
        <v>458</v>
      </c>
      <c r="AA514">
        <v>185</v>
      </c>
      <c r="AB514">
        <v>5</v>
      </c>
      <c r="AC514">
        <f t="shared" ref="AC514:AC577" si="25">IF(O514=0,0,P514/O514)</f>
        <v>5000.0314187972635</v>
      </c>
      <c r="AD514">
        <f>IF(SUBTOTAL(103,tablo1[[#This Row],[MachineID]]), tablo1[[#This Row],[ConditionMonitoringScore]], "")</f>
        <v>458</v>
      </c>
      <c r="AE514">
        <f>IF(SUBTOTAL(103,tablo1[[#This Row],[MachineID]]), tablo1[[#This Row],[TimeToFailure]], "")</f>
        <v>423</v>
      </c>
      <c r="AH514">
        <f t="shared" ref="AH514:AH577" si="26">(AA514-MIN($AA$2:$AA$1001))/(MAX($AA$2:$AA$1001)-MIN($AA$2:$AA$1001))*100</f>
        <v>55.339805825242713</v>
      </c>
      <c r="AI514" t="str">
        <f>IF(OR(tablo1[[#This Row],[visibletimetofailure]]&lt;5000,tablo1[[#This Row],[visibleconditionscore]]&lt;300),"YES","NO")</f>
        <v>YES</v>
      </c>
    </row>
    <row r="515" spans="1:35" x14ac:dyDescent="0.25">
      <c r="A515" t="s">
        <v>566</v>
      </c>
      <c r="B515" t="s">
        <v>54</v>
      </c>
      <c r="C515" t="s">
        <v>58</v>
      </c>
      <c r="D515" s="1">
        <v>38412</v>
      </c>
      <c r="E515">
        <v>19</v>
      </c>
      <c r="F515">
        <v>94468</v>
      </c>
      <c r="G515" s="1">
        <v>45340</v>
      </c>
      <c r="H515" t="s">
        <v>48</v>
      </c>
      <c r="I515">
        <v>132</v>
      </c>
      <c r="J515">
        <v>7</v>
      </c>
      <c r="K515">
        <v>188</v>
      </c>
      <c r="L515">
        <v>428</v>
      </c>
      <c r="M515">
        <v>5000</v>
      </c>
      <c r="N515">
        <v>282</v>
      </c>
      <c r="O515">
        <v>52949</v>
      </c>
      <c r="P515">
        <v>5294892</v>
      </c>
      <c r="Q515">
        <v>3380675</v>
      </c>
      <c r="R515">
        <v>711007</v>
      </c>
      <c r="S515">
        <v>57040602</v>
      </c>
      <c r="T515">
        <v>190616</v>
      </c>
      <c r="U515">
        <v>10</v>
      </c>
      <c r="V515" s="24">
        <f t="shared" si="24"/>
        <v>2.2571407038962998E-2</v>
      </c>
      <c r="W515">
        <v>599</v>
      </c>
      <c r="X515">
        <v>599</v>
      </c>
      <c r="Y515" t="s">
        <v>49</v>
      </c>
      <c r="Z515">
        <v>489</v>
      </c>
      <c r="AA515">
        <v>176</v>
      </c>
      <c r="AB515">
        <v>5</v>
      </c>
      <c r="AC515">
        <f t="shared" si="25"/>
        <v>99.999848911216461</v>
      </c>
      <c r="AD515">
        <f>IF(SUBTOTAL(103,tablo1[[#This Row],[MachineID]]), tablo1[[#This Row],[ConditionMonitoringScore]], "")</f>
        <v>489</v>
      </c>
      <c r="AE515">
        <f>IF(SUBTOTAL(103,tablo1[[#This Row],[MachineID]]), tablo1[[#This Row],[TimeToFailure]], "")</f>
        <v>428</v>
      </c>
      <c r="AH515">
        <f t="shared" si="26"/>
        <v>52.427184466019419</v>
      </c>
      <c r="AI515" t="str">
        <f>IF(OR(tablo1[[#This Row],[visibletimetofailure]]&lt;5000,tablo1[[#This Row],[visibleconditionscore]]&lt;300),"YES","NO")</f>
        <v>YES</v>
      </c>
    </row>
    <row r="516" spans="1:35" x14ac:dyDescent="0.25">
      <c r="A516" t="s">
        <v>567</v>
      </c>
      <c r="B516" t="s">
        <v>54</v>
      </c>
      <c r="C516" t="s">
        <v>39</v>
      </c>
      <c r="D516" s="1">
        <v>41697</v>
      </c>
      <c r="E516">
        <v>10</v>
      </c>
      <c r="F516">
        <v>32680</v>
      </c>
      <c r="G516" s="1">
        <v>45286</v>
      </c>
      <c r="H516" t="s">
        <v>34</v>
      </c>
      <c r="I516">
        <v>79</v>
      </c>
      <c r="J516">
        <v>61</v>
      </c>
      <c r="K516">
        <v>17</v>
      </c>
      <c r="L516">
        <v>3627</v>
      </c>
      <c r="M516">
        <v>21694</v>
      </c>
      <c r="N516">
        <v>170</v>
      </c>
      <c r="O516">
        <v>2893</v>
      </c>
      <c r="P516">
        <v>8678789</v>
      </c>
      <c r="Q516">
        <v>2634678</v>
      </c>
      <c r="R516">
        <v>1068555</v>
      </c>
      <c r="S516">
        <v>12382021</v>
      </c>
      <c r="T516">
        <v>10993</v>
      </c>
      <c r="U516">
        <v>9</v>
      </c>
      <c r="V516" s="24">
        <f t="shared" si="24"/>
        <v>1.850177104529354E-2</v>
      </c>
      <c r="W516">
        <v>491</v>
      </c>
      <c r="X516">
        <v>442</v>
      </c>
      <c r="Y516" t="s">
        <v>35</v>
      </c>
      <c r="Z516">
        <v>534</v>
      </c>
      <c r="AA516">
        <v>147</v>
      </c>
      <c r="AB516">
        <v>2</v>
      </c>
      <c r="AC516">
        <f t="shared" si="25"/>
        <v>2999.9270653301073</v>
      </c>
      <c r="AD516">
        <f>IF(SUBTOTAL(103,tablo1[[#This Row],[MachineID]]), tablo1[[#This Row],[ConditionMonitoringScore]], "")</f>
        <v>534</v>
      </c>
      <c r="AE516">
        <f>IF(SUBTOTAL(103,tablo1[[#This Row],[MachineID]]), tablo1[[#This Row],[TimeToFailure]], "")</f>
        <v>3627</v>
      </c>
      <c r="AH516">
        <f t="shared" si="26"/>
        <v>43.042071197411005</v>
      </c>
      <c r="AI516" t="str">
        <f>IF(OR(tablo1[[#This Row],[visibletimetofailure]]&lt;5000,tablo1[[#This Row],[visibleconditionscore]]&lt;300),"YES","NO")</f>
        <v>YES</v>
      </c>
    </row>
    <row r="517" spans="1:35" x14ac:dyDescent="0.25">
      <c r="A517" t="s">
        <v>568</v>
      </c>
      <c r="B517" t="s">
        <v>47</v>
      </c>
      <c r="C517" t="s">
        <v>58</v>
      </c>
      <c r="D517" s="1">
        <v>39507</v>
      </c>
      <c r="E517">
        <v>16</v>
      </c>
      <c r="F517">
        <v>52400</v>
      </c>
      <c r="G517" s="1">
        <v>45316</v>
      </c>
      <c r="H517" t="s">
        <v>52</v>
      </c>
      <c r="I517">
        <v>177</v>
      </c>
      <c r="J517">
        <v>31</v>
      </c>
      <c r="K517">
        <v>12</v>
      </c>
      <c r="L517">
        <v>1364</v>
      </c>
      <c r="M517">
        <v>43524</v>
      </c>
      <c r="N517">
        <v>240</v>
      </c>
      <c r="O517">
        <v>2881</v>
      </c>
      <c r="P517">
        <v>2880869</v>
      </c>
      <c r="Q517">
        <v>1276398</v>
      </c>
      <c r="R517">
        <v>291964</v>
      </c>
      <c r="S517">
        <v>4449231</v>
      </c>
      <c r="T517">
        <v>11523</v>
      </c>
      <c r="U517">
        <v>3</v>
      </c>
      <c r="V517" s="24">
        <f t="shared" si="24"/>
        <v>2.2043861632376215E-2</v>
      </c>
      <c r="W517">
        <v>585</v>
      </c>
      <c r="X517">
        <v>175</v>
      </c>
      <c r="Y517" t="s">
        <v>49</v>
      </c>
      <c r="Z517">
        <v>477</v>
      </c>
      <c r="AA517">
        <v>179</v>
      </c>
      <c r="AB517">
        <v>4</v>
      </c>
      <c r="AC517">
        <f t="shared" si="25"/>
        <v>999.95452967719541</v>
      </c>
      <c r="AD517">
        <f>IF(SUBTOTAL(103,tablo1[[#This Row],[MachineID]]), tablo1[[#This Row],[ConditionMonitoringScore]], "")</f>
        <v>477</v>
      </c>
      <c r="AE517">
        <f>IF(SUBTOTAL(103,tablo1[[#This Row],[MachineID]]), tablo1[[#This Row],[TimeToFailure]], "")</f>
        <v>1364</v>
      </c>
      <c r="AH517">
        <f t="shared" si="26"/>
        <v>53.398058252427184</v>
      </c>
      <c r="AI517" t="str">
        <f>IF(OR(tablo1[[#This Row],[visibletimetofailure]]&lt;5000,tablo1[[#This Row],[visibleconditionscore]]&lt;300),"YES","NO")</f>
        <v>YES</v>
      </c>
    </row>
    <row r="518" spans="1:35" x14ac:dyDescent="0.25">
      <c r="A518" t="s">
        <v>569</v>
      </c>
      <c r="B518" t="s">
        <v>42</v>
      </c>
      <c r="C518" t="s">
        <v>39</v>
      </c>
      <c r="D518" s="1">
        <v>41697</v>
      </c>
      <c r="E518">
        <v>10</v>
      </c>
      <c r="F518">
        <v>37130</v>
      </c>
      <c r="G518" s="1">
        <v>45199</v>
      </c>
      <c r="H518" t="s">
        <v>34</v>
      </c>
      <c r="I518">
        <v>121</v>
      </c>
      <c r="J518">
        <v>148</v>
      </c>
      <c r="K518">
        <v>8</v>
      </c>
      <c r="L518">
        <v>4047</v>
      </c>
      <c r="M518">
        <v>42006</v>
      </c>
      <c r="N518">
        <v>211</v>
      </c>
      <c r="O518">
        <v>1690</v>
      </c>
      <c r="P518">
        <v>1690289</v>
      </c>
      <c r="Q518">
        <v>3791285</v>
      </c>
      <c r="R518">
        <v>598969</v>
      </c>
      <c r="S518">
        <v>6080542</v>
      </c>
      <c r="T518">
        <v>4563</v>
      </c>
      <c r="U518">
        <v>10</v>
      </c>
      <c r="V518" s="24">
        <f t="shared" si="24"/>
        <v>2.6301906699826665E-2</v>
      </c>
      <c r="W518">
        <v>698</v>
      </c>
      <c r="X518">
        <v>698</v>
      </c>
      <c r="Y518" t="s">
        <v>49</v>
      </c>
      <c r="Z518">
        <v>333</v>
      </c>
      <c r="AA518">
        <v>208</v>
      </c>
      <c r="AB518">
        <v>1</v>
      </c>
      <c r="AC518">
        <f t="shared" si="25"/>
        <v>1000.1710059171597</v>
      </c>
      <c r="AD518">
        <f>IF(SUBTOTAL(103,tablo1[[#This Row],[MachineID]]), tablo1[[#This Row],[ConditionMonitoringScore]], "")</f>
        <v>333</v>
      </c>
      <c r="AE518">
        <f>IF(SUBTOTAL(103,tablo1[[#This Row],[MachineID]]), tablo1[[#This Row],[TimeToFailure]], "")</f>
        <v>4047</v>
      </c>
      <c r="AH518">
        <f t="shared" si="26"/>
        <v>62.783171521035598</v>
      </c>
      <c r="AI518" t="str">
        <f>IF(OR(tablo1[[#This Row],[visibletimetofailure]]&lt;5000,tablo1[[#This Row],[visibleconditionscore]]&lt;300),"YES","NO")</f>
        <v>YES</v>
      </c>
    </row>
    <row r="519" spans="1:35" x14ac:dyDescent="0.25">
      <c r="A519" t="s">
        <v>570</v>
      </c>
      <c r="B519" t="s">
        <v>42</v>
      </c>
      <c r="C519" t="s">
        <v>45</v>
      </c>
      <c r="D519" s="1">
        <v>40967</v>
      </c>
      <c r="E519">
        <v>12</v>
      </c>
      <c r="F519">
        <v>51432</v>
      </c>
      <c r="G519" s="1">
        <v>45321</v>
      </c>
      <c r="H519" t="s">
        <v>52</v>
      </c>
      <c r="I519">
        <v>40</v>
      </c>
      <c r="J519">
        <v>26</v>
      </c>
      <c r="K519">
        <v>10</v>
      </c>
      <c r="L519">
        <v>9791</v>
      </c>
      <c r="M519">
        <v>50896</v>
      </c>
      <c r="N519">
        <v>87</v>
      </c>
      <c r="O519">
        <v>869</v>
      </c>
      <c r="P519">
        <v>4342924</v>
      </c>
      <c r="Q519">
        <v>783333</v>
      </c>
      <c r="R519">
        <v>540538</v>
      </c>
      <c r="S519">
        <v>5666795</v>
      </c>
      <c r="T519">
        <v>3561</v>
      </c>
      <c r="U519">
        <v>8</v>
      </c>
      <c r="V519" s="24">
        <f t="shared" si="24"/>
        <v>1.7597407491144773E-2</v>
      </c>
      <c r="W519">
        <v>467</v>
      </c>
      <c r="X519">
        <v>374</v>
      </c>
      <c r="Y519" t="s">
        <v>62</v>
      </c>
      <c r="Z519">
        <v>564</v>
      </c>
      <c r="AA519">
        <v>139</v>
      </c>
      <c r="AB519">
        <v>4</v>
      </c>
      <c r="AC519">
        <f t="shared" si="25"/>
        <v>4997.6110471806678</v>
      </c>
      <c r="AD519">
        <f>IF(SUBTOTAL(103,tablo1[[#This Row],[MachineID]]), tablo1[[#This Row],[ConditionMonitoringScore]], "")</f>
        <v>564</v>
      </c>
      <c r="AE519">
        <f>IF(SUBTOTAL(103,tablo1[[#This Row],[MachineID]]), tablo1[[#This Row],[TimeToFailure]], "")</f>
        <v>9791</v>
      </c>
      <c r="AH519">
        <f t="shared" si="26"/>
        <v>40.453074433656958</v>
      </c>
      <c r="AI519" t="str">
        <f>IF(OR(tablo1[[#This Row],[visibletimetofailure]]&lt;5000,tablo1[[#This Row],[visibleconditionscore]]&lt;300),"YES","NO")</f>
        <v>NO</v>
      </c>
    </row>
    <row r="520" spans="1:35" x14ac:dyDescent="0.25">
      <c r="A520" t="s">
        <v>571</v>
      </c>
      <c r="B520" t="s">
        <v>32</v>
      </c>
      <c r="C520" t="s">
        <v>45</v>
      </c>
      <c r="D520" s="1">
        <v>40602</v>
      </c>
      <c r="E520">
        <v>13</v>
      </c>
      <c r="F520">
        <v>60151</v>
      </c>
      <c r="G520" s="1">
        <v>45339</v>
      </c>
      <c r="H520" t="s">
        <v>48</v>
      </c>
      <c r="I520">
        <v>50</v>
      </c>
      <c r="J520">
        <v>8</v>
      </c>
      <c r="K520">
        <v>15</v>
      </c>
      <c r="L520">
        <v>6941</v>
      </c>
      <c r="M520">
        <v>41318</v>
      </c>
      <c r="N520">
        <v>291</v>
      </c>
      <c r="O520">
        <v>4371</v>
      </c>
      <c r="P520">
        <v>13111733</v>
      </c>
      <c r="Q520">
        <v>2885945</v>
      </c>
      <c r="R520">
        <v>1056221</v>
      </c>
      <c r="S520">
        <v>1705390</v>
      </c>
      <c r="T520">
        <v>12674</v>
      </c>
      <c r="U520">
        <v>8</v>
      </c>
      <c r="V520" s="24">
        <f t="shared" si="24"/>
        <v>1.3678498756500113E-2</v>
      </c>
      <c r="W520">
        <v>363</v>
      </c>
      <c r="X520">
        <v>291</v>
      </c>
      <c r="Y520" t="s">
        <v>35</v>
      </c>
      <c r="Z520">
        <v>733</v>
      </c>
      <c r="AA520">
        <v>85</v>
      </c>
      <c r="AB520">
        <v>1</v>
      </c>
      <c r="AC520">
        <f t="shared" si="25"/>
        <v>2999.7101349805534</v>
      </c>
      <c r="AD520">
        <f>IF(SUBTOTAL(103,tablo1[[#This Row],[MachineID]]), tablo1[[#This Row],[ConditionMonitoringScore]], "")</f>
        <v>733</v>
      </c>
      <c r="AE520">
        <f>IF(SUBTOTAL(103,tablo1[[#This Row],[MachineID]]), tablo1[[#This Row],[TimeToFailure]], "")</f>
        <v>6941</v>
      </c>
      <c r="AH520">
        <f t="shared" si="26"/>
        <v>22.97734627831715</v>
      </c>
      <c r="AI520" t="str">
        <f>IF(OR(tablo1[[#This Row],[visibletimetofailure]]&lt;5000,tablo1[[#This Row],[visibleconditionscore]]&lt;300),"YES","NO")</f>
        <v>NO</v>
      </c>
    </row>
    <row r="521" spans="1:35" x14ac:dyDescent="0.25">
      <c r="A521" t="s">
        <v>572</v>
      </c>
      <c r="B521" t="s">
        <v>42</v>
      </c>
      <c r="C521" t="s">
        <v>45</v>
      </c>
      <c r="D521" s="1">
        <v>44617</v>
      </c>
      <c r="E521">
        <v>2</v>
      </c>
      <c r="F521">
        <v>8196</v>
      </c>
      <c r="G521" s="1">
        <v>45281</v>
      </c>
      <c r="H521" t="s">
        <v>48</v>
      </c>
      <c r="I521">
        <v>70</v>
      </c>
      <c r="J521">
        <v>66</v>
      </c>
      <c r="K521">
        <v>2</v>
      </c>
      <c r="L521">
        <v>14243</v>
      </c>
      <c r="M521">
        <v>85717</v>
      </c>
      <c r="N521">
        <v>85</v>
      </c>
      <c r="O521">
        <v>170</v>
      </c>
      <c r="P521">
        <v>509946</v>
      </c>
      <c r="Q521">
        <v>232831</v>
      </c>
      <c r="R521">
        <v>197212</v>
      </c>
      <c r="S521">
        <v>939988</v>
      </c>
      <c r="T521">
        <v>543</v>
      </c>
      <c r="U521">
        <v>2</v>
      </c>
      <c r="V521" s="24">
        <f t="shared" si="24"/>
        <v>9.1189991710000761E-3</v>
      </c>
      <c r="W521">
        <v>242</v>
      </c>
      <c r="X521">
        <v>48</v>
      </c>
      <c r="Y521" t="s">
        <v>35</v>
      </c>
      <c r="Z521">
        <v>756</v>
      </c>
      <c r="AA521">
        <v>93</v>
      </c>
      <c r="AB521">
        <v>4</v>
      </c>
      <c r="AC521">
        <f t="shared" si="25"/>
        <v>2999.6823529411763</v>
      </c>
      <c r="AD521">
        <f>IF(SUBTOTAL(103,tablo1[[#This Row],[MachineID]]), tablo1[[#This Row],[ConditionMonitoringScore]], "")</f>
        <v>756</v>
      </c>
      <c r="AE521">
        <f>IF(SUBTOTAL(103,tablo1[[#This Row],[MachineID]]), tablo1[[#This Row],[TimeToFailure]], "")</f>
        <v>14243</v>
      </c>
      <c r="AH521">
        <f t="shared" si="26"/>
        <v>25.5663430420712</v>
      </c>
      <c r="AI521" t="str">
        <f>IF(OR(tablo1[[#This Row],[visibletimetofailure]]&lt;5000,tablo1[[#This Row],[visibleconditionscore]]&lt;300),"YES","NO")</f>
        <v>NO</v>
      </c>
    </row>
    <row r="522" spans="1:35" x14ac:dyDescent="0.25">
      <c r="A522" t="s">
        <v>573</v>
      </c>
      <c r="B522" t="s">
        <v>54</v>
      </c>
      <c r="C522" t="s">
        <v>33</v>
      </c>
      <c r="D522" s="1">
        <v>42062</v>
      </c>
      <c r="E522">
        <v>9</v>
      </c>
      <c r="F522">
        <v>41841</v>
      </c>
      <c r="G522" s="1">
        <v>45311</v>
      </c>
      <c r="H522" t="s">
        <v>52</v>
      </c>
      <c r="I522">
        <v>169</v>
      </c>
      <c r="J522">
        <v>36</v>
      </c>
      <c r="K522">
        <v>14</v>
      </c>
      <c r="L522">
        <v>3571</v>
      </c>
      <c r="M522">
        <v>31626</v>
      </c>
      <c r="N522">
        <v>182</v>
      </c>
      <c r="O522">
        <v>2549</v>
      </c>
      <c r="P522">
        <v>2549497</v>
      </c>
      <c r="Q522">
        <v>955097</v>
      </c>
      <c r="R522">
        <v>184039</v>
      </c>
      <c r="S522">
        <v>3688633</v>
      </c>
      <c r="T522">
        <v>8923</v>
      </c>
      <c r="U522">
        <v>3</v>
      </c>
      <c r="V522" s="24">
        <f t="shared" si="24"/>
        <v>1.4356771422111688E-2</v>
      </c>
      <c r="W522">
        <v>381</v>
      </c>
      <c r="X522">
        <v>114</v>
      </c>
      <c r="Y522" t="s">
        <v>49</v>
      </c>
      <c r="Z522">
        <v>649</v>
      </c>
      <c r="AA522">
        <v>120</v>
      </c>
      <c r="AB522">
        <v>4</v>
      </c>
      <c r="AC522">
        <f t="shared" si="25"/>
        <v>1000.1949784229109</v>
      </c>
      <c r="AD522">
        <f>IF(SUBTOTAL(103,tablo1[[#This Row],[MachineID]]), tablo1[[#This Row],[ConditionMonitoringScore]], "")</f>
        <v>649</v>
      </c>
      <c r="AE522">
        <f>IF(SUBTOTAL(103,tablo1[[#This Row],[MachineID]]), tablo1[[#This Row],[TimeToFailure]], "")</f>
        <v>3571</v>
      </c>
      <c r="AH522">
        <f t="shared" si="26"/>
        <v>34.3042071197411</v>
      </c>
      <c r="AI522" t="str">
        <f>IF(OR(tablo1[[#This Row],[visibletimetofailure]]&lt;5000,tablo1[[#This Row],[visibleconditionscore]]&lt;300),"YES","NO")</f>
        <v>YES</v>
      </c>
    </row>
    <row r="523" spans="1:35" x14ac:dyDescent="0.25">
      <c r="A523" t="s">
        <v>574</v>
      </c>
      <c r="B523" t="s">
        <v>42</v>
      </c>
      <c r="C523" t="s">
        <v>39</v>
      </c>
      <c r="D523" s="1">
        <v>40237</v>
      </c>
      <c r="E523">
        <v>14</v>
      </c>
      <c r="F523">
        <v>61152</v>
      </c>
      <c r="G523" s="1">
        <v>45191</v>
      </c>
      <c r="H523" t="s">
        <v>52</v>
      </c>
      <c r="I523">
        <v>157</v>
      </c>
      <c r="J523">
        <v>156</v>
      </c>
      <c r="K523">
        <v>14</v>
      </c>
      <c r="L523">
        <v>327</v>
      </c>
      <c r="M523">
        <v>44358</v>
      </c>
      <c r="N523">
        <v>253</v>
      </c>
      <c r="O523">
        <v>3546</v>
      </c>
      <c r="P523">
        <v>3546316</v>
      </c>
      <c r="Q523">
        <v>1653108</v>
      </c>
      <c r="R523">
        <v>736871</v>
      </c>
      <c r="S523">
        <v>5936295</v>
      </c>
      <c r="T523">
        <v>9220</v>
      </c>
      <c r="U523">
        <v>5</v>
      </c>
      <c r="V523" s="24">
        <f t="shared" si="24"/>
        <v>2.9090360991785365E-2</v>
      </c>
      <c r="W523">
        <v>772</v>
      </c>
      <c r="X523">
        <v>386</v>
      </c>
      <c r="Y523" t="s">
        <v>49</v>
      </c>
      <c r="Z523">
        <v>323</v>
      </c>
      <c r="AA523">
        <v>221</v>
      </c>
      <c r="AB523">
        <v>2</v>
      </c>
      <c r="AC523">
        <f t="shared" si="25"/>
        <v>1000.0891144952059</v>
      </c>
      <c r="AD523">
        <f>IF(SUBTOTAL(103,tablo1[[#This Row],[MachineID]]), tablo1[[#This Row],[ConditionMonitoringScore]], "")</f>
        <v>323</v>
      </c>
      <c r="AE523">
        <f>IF(SUBTOTAL(103,tablo1[[#This Row],[MachineID]]), tablo1[[#This Row],[TimeToFailure]], "")</f>
        <v>327</v>
      </c>
      <c r="AH523">
        <f t="shared" si="26"/>
        <v>66.990291262135926</v>
      </c>
      <c r="AI523" t="str">
        <f>IF(OR(tablo1[[#This Row],[visibletimetofailure]]&lt;5000,tablo1[[#This Row],[visibleconditionscore]]&lt;300),"YES","NO")</f>
        <v>YES</v>
      </c>
    </row>
    <row r="524" spans="1:35" x14ac:dyDescent="0.25">
      <c r="A524" t="s">
        <v>575</v>
      </c>
      <c r="B524" t="s">
        <v>32</v>
      </c>
      <c r="C524" t="s">
        <v>45</v>
      </c>
      <c r="D524" s="1">
        <v>44617</v>
      </c>
      <c r="E524">
        <v>2</v>
      </c>
      <c r="F524">
        <v>6332</v>
      </c>
      <c r="G524" s="1">
        <v>45331</v>
      </c>
      <c r="H524" t="s">
        <v>34</v>
      </c>
      <c r="I524">
        <v>63</v>
      </c>
      <c r="J524">
        <v>16</v>
      </c>
      <c r="K524">
        <v>0</v>
      </c>
      <c r="L524">
        <v>14481</v>
      </c>
      <c r="M524">
        <v>76878</v>
      </c>
      <c r="N524">
        <v>247</v>
      </c>
      <c r="O524">
        <v>0</v>
      </c>
      <c r="P524">
        <v>0</v>
      </c>
      <c r="Q524">
        <v>1093181</v>
      </c>
      <c r="R524">
        <v>304922</v>
      </c>
      <c r="S524">
        <v>1398103</v>
      </c>
      <c r="T524">
        <v>0</v>
      </c>
      <c r="U524">
        <v>4</v>
      </c>
      <c r="V524" s="24">
        <f t="shared" si="24"/>
        <v>5.8783631019669906E-3</v>
      </c>
      <c r="W524">
        <v>156</v>
      </c>
      <c r="X524">
        <v>62</v>
      </c>
      <c r="Y524" t="s">
        <v>35</v>
      </c>
      <c r="Z524">
        <v>816</v>
      </c>
      <c r="AA524">
        <v>69</v>
      </c>
      <c r="AB524">
        <v>1</v>
      </c>
      <c r="AC524">
        <f t="shared" si="25"/>
        <v>0</v>
      </c>
      <c r="AD524">
        <f>IF(SUBTOTAL(103,tablo1[[#This Row],[MachineID]]), tablo1[[#This Row],[ConditionMonitoringScore]], "")</f>
        <v>816</v>
      </c>
      <c r="AE524">
        <f>IF(SUBTOTAL(103,tablo1[[#This Row],[MachineID]]), tablo1[[#This Row],[TimeToFailure]], "")</f>
        <v>14481</v>
      </c>
      <c r="AH524">
        <f t="shared" si="26"/>
        <v>17.79935275080906</v>
      </c>
      <c r="AI524" t="str">
        <f>IF(OR(tablo1[[#This Row],[visibletimetofailure]]&lt;5000,tablo1[[#This Row],[visibleconditionscore]]&lt;300),"YES","NO")</f>
        <v>NO</v>
      </c>
    </row>
    <row r="525" spans="1:35" x14ac:dyDescent="0.25">
      <c r="A525" t="s">
        <v>576</v>
      </c>
      <c r="B525" t="s">
        <v>54</v>
      </c>
      <c r="C525" t="s">
        <v>58</v>
      </c>
      <c r="D525" s="1">
        <v>42062</v>
      </c>
      <c r="E525">
        <v>9</v>
      </c>
      <c r="F525">
        <v>28827</v>
      </c>
      <c r="G525" s="1">
        <v>45285</v>
      </c>
      <c r="H525" t="s">
        <v>48</v>
      </c>
      <c r="I525">
        <v>49</v>
      </c>
      <c r="J525">
        <v>62</v>
      </c>
      <c r="K525">
        <v>13</v>
      </c>
      <c r="L525">
        <v>4074</v>
      </c>
      <c r="M525">
        <v>22154</v>
      </c>
      <c r="N525">
        <v>200</v>
      </c>
      <c r="O525">
        <v>2606</v>
      </c>
      <c r="P525">
        <v>781793</v>
      </c>
      <c r="Q525">
        <v>1347415</v>
      </c>
      <c r="R525">
        <v>722117</v>
      </c>
      <c r="S525">
        <v>9887462</v>
      </c>
      <c r="T525">
        <v>4951</v>
      </c>
      <c r="U525">
        <v>6</v>
      </c>
      <c r="V525" s="24">
        <f t="shared" si="24"/>
        <v>1.6052453086140627E-2</v>
      </c>
      <c r="W525">
        <v>426</v>
      </c>
      <c r="X525">
        <v>255</v>
      </c>
      <c r="Y525" t="s">
        <v>35</v>
      </c>
      <c r="Z525">
        <v>619</v>
      </c>
      <c r="AA525">
        <v>126</v>
      </c>
      <c r="AB525">
        <v>3</v>
      </c>
      <c r="AC525">
        <f t="shared" si="25"/>
        <v>299.99731389102072</v>
      </c>
      <c r="AD525">
        <f>IF(SUBTOTAL(103,tablo1[[#This Row],[MachineID]]), tablo1[[#This Row],[ConditionMonitoringScore]], "")</f>
        <v>619</v>
      </c>
      <c r="AE525">
        <f>IF(SUBTOTAL(103,tablo1[[#This Row],[MachineID]]), tablo1[[#This Row],[TimeToFailure]], "")</f>
        <v>4074</v>
      </c>
      <c r="AH525">
        <f t="shared" si="26"/>
        <v>36.245954692556637</v>
      </c>
      <c r="AI525" t="str">
        <f>IF(OR(tablo1[[#This Row],[visibletimetofailure]]&lt;5000,tablo1[[#This Row],[visibleconditionscore]]&lt;300),"YES","NO")</f>
        <v>YES</v>
      </c>
    </row>
    <row r="526" spans="1:35" x14ac:dyDescent="0.25">
      <c r="A526" t="s">
        <v>577</v>
      </c>
      <c r="B526" t="s">
        <v>47</v>
      </c>
      <c r="C526" t="s">
        <v>33</v>
      </c>
      <c r="D526" s="1">
        <v>43157</v>
      </c>
      <c r="E526">
        <v>6</v>
      </c>
      <c r="F526">
        <v>19140</v>
      </c>
      <c r="G526" s="1">
        <v>45288</v>
      </c>
      <c r="H526" t="s">
        <v>52</v>
      </c>
      <c r="I526">
        <v>69</v>
      </c>
      <c r="J526">
        <v>59</v>
      </c>
      <c r="K526">
        <v>7</v>
      </c>
      <c r="L526">
        <v>6213</v>
      </c>
      <c r="M526">
        <v>34749</v>
      </c>
      <c r="N526">
        <v>160</v>
      </c>
      <c r="O526">
        <v>1119</v>
      </c>
      <c r="P526">
        <v>3357915</v>
      </c>
      <c r="Q526">
        <v>536593</v>
      </c>
      <c r="R526">
        <v>214411</v>
      </c>
      <c r="S526">
        <v>4108919</v>
      </c>
      <c r="T526">
        <v>3134</v>
      </c>
      <c r="U526">
        <v>2</v>
      </c>
      <c r="V526" s="24">
        <f t="shared" si="24"/>
        <v>1.3527771497475319E-2</v>
      </c>
      <c r="W526">
        <v>359</v>
      </c>
      <c r="X526">
        <v>72</v>
      </c>
      <c r="Y526" t="s">
        <v>35</v>
      </c>
      <c r="Z526">
        <v>650</v>
      </c>
      <c r="AA526">
        <v>113</v>
      </c>
      <c r="AB526">
        <v>4</v>
      </c>
      <c r="AC526">
        <f t="shared" si="25"/>
        <v>3000.8176943699732</v>
      </c>
      <c r="AD526">
        <f>IF(SUBTOTAL(103,tablo1[[#This Row],[MachineID]]), tablo1[[#This Row],[ConditionMonitoringScore]], "")</f>
        <v>650</v>
      </c>
      <c r="AE526">
        <f>IF(SUBTOTAL(103,tablo1[[#This Row],[MachineID]]), tablo1[[#This Row],[TimeToFailure]], "")</f>
        <v>6213</v>
      </c>
      <c r="AH526">
        <f t="shared" si="26"/>
        <v>32.038834951456316</v>
      </c>
      <c r="AI526" t="str">
        <f>IF(OR(tablo1[[#This Row],[visibletimetofailure]]&lt;5000,tablo1[[#This Row],[visibleconditionscore]]&lt;300),"YES","NO")</f>
        <v>NO</v>
      </c>
    </row>
    <row r="527" spans="1:35" x14ac:dyDescent="0.25">
      <c r="A527" t="s">
        <v>578</v>
      </c>
      <c r="B527" t="s">
        <v>42</v>
      </c>
      <c r="C527" t="s">
        <v>33</v>
      </c>
      <c r="D527" s="1">
        <v>39142</v>
      </c>
      <c r="E527">
        <v>17</v>
      </c>
      <c r="F527">
        <v>73440</v>
      </c>
      <c r="G527" s="1">
        <v>45244</v>
      </c>
      <c r="H527" t="s">
        <v>34</v>
      </c>
      <c r="I527">
        <v>44</v>
      </c>
      <c r="J527">
        <v>103</v>
      </c>
      <c r="K527">
        <v>37</v>
      </c>
      <c r="L527">
        <v>1441</v>
      </c>
      <c r="M527">
        <v>20402</v>
      </c>
      <c r="N527">
        <v>201</v>
      </c>
      <c r="O527">
        <v>7436</v>
      </c>
      <c r="P527">
        <v>37178927</v>
      </c>
      <c r="Q527">
        <v>240938</v>
      </c>
      <c r="R527">
        <v>74031</v>
      </c>
      <c r="S527">
        <v>37493896</v>
      </c>
      <c r="T527">
        <v>11153</v>
      </c>
      <c r="U527">
        <v>1</v>
      </c>
      <c r="V527" s="24">
        <f t="shared" si="24"/>
        <v>2.9014997362272966E-2</v>
      </c>
      <c r="W527">
        <v>770</v>
      </c>
      <c r="X527">
        <v>77</v>
      </c>
      <c r="Y527" t="s">
        <v>62</v>
      </c>
      <c r="Z527">
        <v>314</v>
      </c>
      <c r="AA527">
        <v>227</v>
      </c>
      <c r="AB527">
        <v>4</v>
      </c>
      <c r="AC527">
        <f t="shared" si="25"/>
        <v>4999.8557019903174</v>
      </c>
      <c r="AD527">
        <f>IF(SUBTOTAL(103,tablo1[[#This Row],[MachineID]]), tablo1[[#This Row],[ConditionMonitoringScore]], "")</f>
        <v>314</v>
      </c>
      <c r="AE527">
        <f>IF(SUBTOTAL(103,tablo1[[#This Row],[MachineID]]), tablo1[[#This Row],[TimeToFailure]], "")</f>
        <v>1441</v>
      </c>
      <c r="AH527">
        <f t="shared" si="26"/>
        <v>68.932038834951456</v>
      </c>
      <c r="AI527" t="str">
        <f>IF(OR(tablo1[[#This Row],[visibletimetofailure]]&lt;5000,tablo1[[#This Row],[visibleconditionscore]]&lt;300),"YES","NO")</f>
        <v>YES</v>
      </c>
    </row>
    <row r="528" spans="1:35" x14ac:dyDescent="0.25">
      <c r="A528" t="s">
        <v>579</v>
      </c>
      <c r="B528" t="s">
        <v>47</v>
      </c>
      <c r="C528" t="s">
        <v>39</v>
      </c>
      <c r="D528" s="1">
        <v>44982</v>
      </c>
      <c r="E528">
        <v>1</v>
      </c>
      <c r="F528">
        <v>3562</v>
      </c>
      <c r="G528" s="1">
        <v>45322</v>
      </c>
      <c r="H528" t="s">
        <v>52</v>
      </c>
      <c r="I528">
        <v>177</v>
      </c>
      <c r="J528">
        <v>25</v>
      </c>
      <c r="K528">
        <v>0</v>
      </c>
      <c r="L528">
        <v>11182</v>
      </c>
      <c r="M528">
        <v>82430</v>
      </c>
      <c r="N528">
        <v>105</v>
      </c>
      <c r="O528">
        <v>0</v>
      </c>
      <c r="P528">
        <v>0</v>
      </c>
      <c r="Q528">
        <v>707506</v>
      </c>
      <c r="R528">
        <v>438441</v>
      </c>
      <c r="S528">
        <v>1145946</v>
      </c>
      <c r="T528">
        <v>0</v>
      </c>
      <c r="U528">
        <v>6</v>
      </c>
      <c r="V528" s="24">
        <f t="shared" si="24"/>
        <v>4.182681437938051E-3</v>
      </c>
      <c r="W528">
        <v>111</v>
      </c>
      <c r="X528">
        <v>67</v>
      </c>
      <c r="Y528" t="s">
        <v>49</v>
      </c>
      <c r="Z528">
        <v>882</v>
      </c>
      <c r="AA528">
        <v>58</v>
      </c>
      <c r="AB528">
        <v>1</v>
      </c>
      <c r="AC528">
        <f t="shared" si="25"/>
        <v>0</v>
      </c>
      <c r="AD528">
        <f>IF(SUBTOTAL(103,tablo1[[#This Row],[MachineID]]), tablo1[[#This Row],[ConditionMonitoringScore]], "")</f>
        <v>882</v>
      </c>
      <c r="AE528">
        <f>IF(SUBTOTAL(103,tablo1[[#This Row],[MachineID]]), tablo1[[#This Row],[TimeToFailure]], "")</f>
        <v>11182</v>
      </c>
      <c r="AH528">
        <f t="shared" si="26"/>
        <v>14.239482200647249</v>
      </c>
      <c r="AI528" t="str">
        <f>IF(OR(tablo1[[#This Row],[visibletimetofailure]]&lt;5000,tablo1[[#This Row],[visibleconditionscore]]&lt;300),"YES","NO")</f>
        <v>NO</v>
      </c>
    </row>
    <row r="529" spans="1:35" x14ac:dyDescent="0.25">
      <c r="A529" t="s">
        <v>580</v>
      </c>
      <c r="B529" t="s">
        <v>38</v>
      </c>
      <c r="C529" t="s">
        <v>33</v>
      </c>
      <c r="D529" s="1">
        <v>39507</v>
      </c>
      <c r="E529">
        <v>16</v>
      </c>
      <c r="F529">
        <v>76832</v>
      </c>
      <c r="G529" s="1">
        <v>45314</v>
      </c>
      <c r="H529" t="s">
        <v>34</v>
      </c>
      <c r="I529">
        <v>79</v>
      </c>
      <c r="J529">
        <v>33</v>
      </c>
      <c r="K529">
        <v>99</v>
      </c>
      <c r="L529">
        <v>301</v>
      </c>
      <c r="M529">
        <v>7736</v>
      </c>
      <c r="N529">
        <v>246</v>
      </c>
      <c r="O529">
        <v>24364</v>
      </c>
      <c r="P529">
        <v>73090603</v>
      </c>
      <c r="Q529">
        <v>321257</v>
      </c>
      <c r="R529">
        <v>65766</v>
      </c>
      <c r="S529">
        <v>73477627</v>
      </c>
      <c r="T529">
        <v>70654</v>
      </c>
      <c r="U529">
        <v>1</v>
      </c>
      <c r="V529" s="24">
        <f t="shared" si="24"/>
        <v>2.3136634260305978E-2</v>
      </c>
      <c r="W529">
        <v>614</v>
      </c>
      <c r="X529">
        <v>61</v>
      </c>
      <c r="Y529" t="s">
        <v>35</v>
      </c>
      <c r="Z529">
        <v>431</v>
      </c>
      <c r="AA529">
        <v>177</v>
      </c>
      <c r="AB529">
        <v>1</v>
      </c>
      <c r="AC529">
        <f t="shared" si="25"/>
        <v>2999.9426613035625</v>
      </c>
      <c r="AD529">
        <f>IF(SUBTOTAL(103,tablo1[[#This Row],[MachineID]]), tablo1[[#This Row],[ConditionMonitoringScore]], "")</f>
        <v>431</v>
      </c>
      <c r="AE529">
        <f>IF(SUBTOTAL(103,tablo1[[#This Row],[MachineID]]), tablo1[[#This Row],[TimeToFailure]], "")</f>
        <v>301</v>
      </c>
      <c r="AH529">
        <f t="shared" si="26"/>
        <v>52.750809061488667</v>
      </c>
      <c r="AI529" t="str">
        <f>IF(OR(tablo1[[#This Row],[visibletimetofailure]]&lt;5000,tablo1[[#This Row],[visibleconditionscore]]&lt;300),"YES","NO")</f>
        <v>YES</v>
      </c>
    </row>
    <row r="530" spans="1:35" x14ac:dyDescent="0.25">
      <c r="A530" t="s">
        <v>581</v>
      </c>
      <c r="B530" t="s">
        <v>38</v>
      </c>
      <c r="C530" t="s">
        <v>33</v>
      </c>
      <c r="D530" s="1">
        <v>40967</v>
      </c>
      <c r="E530">
        <v>12</v>
      </c>
      <c r="F530">
        <v>40800</v>
      </c>
      <c r="G530" s="1">
        <v>45235</v>
      </c>
      <c r="H530" t="s">
        <v>52</v>
      </c>
      <c r="I530">
        <v>70</v>
      </c>
      <c r="J530">
        <v>112</v>
      </c>
      <c r="K530">
        <v>31</v>
      </c>
      <c r="L530">
        <v>645</v>
      </c>
      <c r="M530">
        <v>12925</v>
      </c>
      <c r="N530">
        <v>101</v>
      </c>
      <c r="O530">
        <v>3146</v>
      </c>
      <c r="P530">
        <v>943728</v>
      </c>
      <c r="Q530">
        <v>48150</v>
      </c>
      <c r="R530">
        <v>442635</v>
      </c>
      <c r="S530">
        <v>10361415</v>
      </c>
      <c r="T530">
        <v>7549</v>
      </c>
      <c r="U530">
        <v>3</v>
      </c>
      <c r="V530" s="24">
        <f t="shared" si="24"/>
        <v>2.5472906775190294E-2</v>
      </c>
      <c r="W530">
        <v>676</v>
      </c>
      <c r="X530">
        <v>203</v>
      </c>
      <c r="Y530" t="s">
        <v>35</v>
      </c>
      <c r="Z530">
        <v>359</v>
      </c>
      <c r="AA530">
        <v>201</v>
      </c>
      <c r="AB530">
        <v>1</v>
      </c>
      <c r="AC530">
        <f t="shared" si="25"/>
        <v>299.97711379529562</v>
      </c>
      <c r="AD530">
        <f>IF(SUBTOTAL(103,tablo1[[#This Row],[MachineID]]), tablo1[[#This Row],[ConditionMonitoringScore]], "")</f>
        <v>359</v>
      </c>
      <c r="AE530">
        <f>IF(SUBTOTAL(103,tablo1[[#This Row],[MachineID]]), tablo1[[#This Row],[TimeToFailure]], "")</f>
        <v>645</v>
      </c>
      <c r="AH530">
        <f t="shared" si="26"/>
        <v>60.517799352750814</v>
      </c>
      <c r="AI530" t="str">
        <f>IF(OR(tablo1[[#This Row],[visibletimetofailure]]&lt;5000,tablo1[[#This Row],[visibleconditionscore]]&lt;300),"YES","NO")</f>
        <v>YES</v>
      </c>
    </row>
    <row r="531" spans="1:35" x14ac:dyDescent="0.25">
      <c r="A531" t="s">
        <v>582</v>
      </c>
      <c r="B531" t="s">
        <v>54</v>
      </c>
      <c r="C531" t="s">
        <v>58</v>
      </c>
      <c r="D531" s="1">
        <v>39872</v>
      </c>
      <c r="E531">
        <v>15</v>
      </c>
      <c r="F531">
        <v>57825</v>
      </c>
      <c r="G531" s="1">
        <v>45251</v>
      </c>
      <c r="H531" t="s">
        <v>48</v>
      </c>
      <c r="I531">
        <v>73</v>
      </c>
      <c r="J531">
        <v>96</v>
      </c>
      <c r="K531">
        <v>31</v>
      </c>
      <c r="L531">
        <v>1192</v>
      </c>
      <c r="M531">
        <v>18688</v>
      </c>
      <c r="N531">
        <v>117</v>
      </c>
      <c r="O531">
        <v>3639</v>
      </c>
      <c r="P531">
        <v>10916898</v>
      </c>
      <c r="Q531">
        <v>935381</v>
      </c>
      <c r="R531">
        <v>696232</v>
      </c>
      <c r="S531">
        <v>1254851</v>
      </c>
      <c r="T531">
        <v>4002</v>
      </c>
      <c r="U531">
        <v>6</v>
      </c>
      <c r="V531" s="24">
        <f t="shared" si="24"/>
        <v>2.7771497475318412E-2</v>
      </c>
      <c r="W531">
        <v>737</v>
      </c>
      <c r="X531">
        <v>442</v>
      </c>
      <c r="Y531" t="s">
        <v>35</v>
      </c>
      <c r="Z531">
        <v>306</v>
      </c>
      <c r="AA531">
        <v>213</v>
      </c>
      <c r="AB531">
        <v>2</v>
      </c>
      <c r="AC531">
        <f t="shared" si="25"/>
        <v>2999.9719703215169</v>
      </c>
      <c r="AD531">
        <f>IF(SUBTOTAL(103,tablo1[[#This Row],[MachineID]]), tablo1[[#This Row],[ConditionMonitoringScore]], "")</f>
        <v>306</v>
      </c>
      <c r="AE531">
        <f>IF(SUBTOTAL(103,tablo1[[#This Row],[MachineID]]), tablo1[[#This Row],[TimeToFailure]], "")</f>
        <v>1192</v>
      </c>
      <c r="AH531">
        <f t="shared" si="26"/>
        <v>64.401294498381873</v>
      </c>
      <c r="AI531" t="str">
        <f>IF(OR(tablo1[[#This Row],[visibletimetofailure]]&lt;5000,tablo1[[#This Row],[visibleconditionscore]]&lt;300),"YES","NO")</f>
        <v>YES</v>
      </c>
    </row>
    <row r="532" spans="1:35" x14ac:dyDescent="0.25">
      <c r="A532" t="s">
        <v>583</v>
      </c>
      <c r="B532" t="s">
        <v>38</v>
      </c>
      <c r="C532" t="s">
        <v>58</v>
      </c>
      <c r="D532" s="1">
        <v>39872</v>
      </c>
      <c r="E532">
        <v>15</v>
      </c>
      <c r="F532">
        <v>70980</v>
      </c>
      <c r="G532" s="1">
        <v>45216</v>
      </c>
      <c r="H532" t="s">
        <v>52</v>
      </c>
      <c r="I532">
        <v>81</v>
      </c>
      <c r="J532">
        <v>131</v>
      </c>
      <c r="K532">
        <v>22</v>
      </c>
      <c r="L532">
        <v>1909</v>
      </c>
      <c r="M532">
        <v>32385</v>
      </c>
      <c r="N532">
        <v>140</v>
      </c>
      <c r="O532">
        <v>3079</v>
      </c>
      <c r="P532">
        <v>9235545</v>
      </c>
      <c r="Q532">
        <v>617594</v>
      </c>
      <c r="R532">
        <v>272265</v>
      </c>
      <c r="S532">
        <v>10125404</v>
      </c>
      <c r="T532">
        <v>4925</v>
      </c>
      <c r="U532">
        <v>4</v>
      </c>
      <c r="V532" s="24">
        <f t="shared" si="24"/>
        <v>2.8035270178611803E-2</v>
      </c>
      <c r="W532">
        <v>744</v>
      </c>
      <c r="X532">
        <v>298</v>
      </c>
      <c r="Y532" t="s">
        <v>35</v>
      </c>
      <c r="Z532">
        <v>353</v>
      </c>
      <c r="AA532">
        <v>224</v>
      </c>
      <c r="AB532">
        <v>1</v>
      </c>
      <c r="AC532">
        <f t="shared" si="25"/>
        <v>2999.5274439753166</v>
      </c>
      <c r="AD532">
        <f>IF(SUBTOTAL(103,tablo1[[#This Row],[MachineID]]), tablo1[[#This Row],[ConditionMonitoringScore]], "")</f>
        <v>353</v>
      </c>
      <c r="AE532">
        <f>IF(SUBTOTAL(103,tablo1[[#This Row],[MachineID]]), tablo1[[#This Row],[TimeToFailure]], "")</f>
        <v>1909</v>
      </c>
      <c r="AH532">
        <f t="shared" si="26"/>
        <v>67.961165048543691</v>
      </c>
      <c r="AI532" t="str">
        <f>IF(OR(tablo1[[#This Row],[visibletimetofailure]]&lt;5000,tablo1[[#This Row],[visibleconditionscore]]&lt;300),"YES","NO")</f>
        <v>YES</v>
      </c>
    </row>
    <row r="533" spans="1:35" x14ac:dyDescent="0.25">
      <c r="A533" t="s">
        <v>584</v>
      </c>
      <c r="B533" t="s">
        <v>47</v>
      </c>
      <c r="C533" t="s">
        <v>39</v>
      </c>
      <c r="D533" s="1">
        <v>40967</v>
      </c>
      <c r="E533">
        <v>12</v>
      </c>
      <c r="F533">
        <v>38100</v>
      </c>
      <c r="G533" s="1">
        <v>45156</v>
      </c>
      <c r="H533" t="s">
        <v>34</v>
      </c>
      <c r="I533">
        <v>172</v>
      </c>
      <c r="J533">
        <v>191</v>
      </c>
      <c r="K533">
        <v>7</v>
      </c>
      <c r="L533">
        <v>3475</v>
      </c>
      <c r="M533">
        <v>48312</v>
      </c>
      <c r="N533">
        <v>259</v>
      </c>
      <c r="O533">
        <v>1816</v>
      </c>
      <c r="P533">
        <v>1816125</v>
      </c>
      <c r="Q533">
        <v>1110063</v>
      </c>
      <c r="R533">
        <v>435574</v>
      </c>
      <c r="S533">
        <v>3361763</v>
      </c>
      <c r="T533">
        <v>3269</v>
      </c>
      <c r="U533">
        <v>4</v>
      </c>
      <c r="V533" s="24">
        <f t="shared" si="24"/>
        <v>3.1313588062401088E-2</v>
      </c>
      <c r="W533">
        <v>831</v>
      </c>
      <c r="X533">
        <v>332</v>
      </c>
      <c r="Y533" t="s">
        <v>49</v>
      </c>
      <c r="Z533">
        <v>234</v>
      </c>
      <c r="AA533">
        <v>238</v>
      </c>
      <c r="AB533">
        <v>2</v>
      </c>
      <c r="AC533">
        <f t="shared" si="25"/>
        <v>1000.068832599119</v>
      </c>
      <c r="AD533">
        <f>IF(SUBTOTAL(103,tablo1[[#This Row],[MachineID]]), tablo1[[#This Row],[ConditionMonitoringScore]], "")</f>
        <v>234</v>
      </c>
      <c r="AE533">
        <f>IF(SUBTOTAL(103,tablo1[[#This Row],[MachineID]]), tablo1[[#This Row],[TimeToFailure]], "")</f>
        <v>3475</v>
      </c>
      <c r="AH533">
        <f t="shared" si="26"/>
        <v>72.491909385113274</v>
      </c>
      <c r="AI533" t="str">
        <f>IF(OR(tablo1[[#This Row],[visibletimetofailure]]&lt;5000,tablo1[[#This Row],[visibleconditionscore]]&lt;300),"YES","NO")</f>
        <v>YES</v>
      </c>
    </row>
    <row r="534" spans="1:35" x14ac:dyDescent="0.25">
      <c r="A534" t="s">
        <v>585</v>
      </c>
      <c r="B534" t="s">
        <v>32</v>
      </c>
      <c r="C534" t="s">
        <v>39</v>
      </c>
      <c r="D534" s="1">
        <v>41697</v>
      </c>
      <c r="E534">
        <v>10</v>
      </c>
      <c r="F534">
        <v>47460</v>
      </c>
      <c r="G534" s="1">
        <v>45210</v>
      </c>
      <c r="H534" t="s">
        <v>48</v>
      </c>
      <c r="I534">
        <v>106</v>
      </c>
      <c r="J534">
        <v>137</v>
      </c>
      <c r="K534">
        <v>8</v>
      </c>
      <c r="L534">
        <v>861</v>
      </c>
      <c r="M534">
        <v>56295</v>
      </c>
      <c r="N534">
        <v>218</v>
      </c>
      <c r="O534">
        <v>1743</v>
      </c>
      <c r="P534">
        <v>1743211</v>
      </c>
      <c r="Q534">
        <v>1944265</v>
      </c>
      <c r="R534">
        <v>296649</v>
      </c>
      <c r="S534">
        <v>3984124</v>
      </c>
      <c r="T534">
        <v>8018</v>
      </c>
      <c r="U534">
        <v>5</v>
      </c>
      <c r="V534" s="24">
        <f t="shared" si="24"/>
        <v>2.2797497927500188E-2</v>
      </c>
      <c r="W534">
        <v>605</v>
      </c>
      <c r="X534">
        <v>302</v>
      </c>
      <c r="Y534" t="s">
        <v>49</v>
      </c>
      <c r="Z534">
        <v>471</v>
      </c>
      <c r="AA534">
        <v>175</v>
      </c>
      <c r="AB534">
        <v>2</v>
      </c>
      <c r="AC534">
        <f t="shared" si="25"/>
        <v>1000.1210556511761</v>
      </c>
      <c r="AD534">
        <f>IF(SUBTOTAL(103,tablo1[[#This Row],[MachineID]]), tablo1[[#This Row],[ConditionMonitoringScore]], "")</f>
        <v>471</v>
      </c>
      <c r="AE534">
        <f>IF(SUBTOTAL(103,tablo1[[#This Row],[MachineID]]), tablo1[[#This Row],[TimeToFailure]], "")</f>
        <v>861</v>
      </c>
      <c r="AH534">
        <f t="shared" si="26"/>
        <v>52.103559870550164</v>
      </c>
      <c r="AI534" t="str">
        <f>IF(OR(tablo1[[#This Row],[visibletimetofailure]]&lt;5000,tablo1[[#This Row],[visibleconditionscore]]&lt;300),"YES","NO")</f>
        <v>YES</v>
      </c>
    </row>
    <row r="535" spans="1:35" x14ac:dyDescent="0.25">
      <c r="A535" t="s">
        <v>586</v>
      </c>
      <c r="B535" t="s">
        <v>38</v>
      </c>
      <c r="C535" t="s">
        <v>39</v>
      </c>
      <c r="D535" s="1">
        <v>40967</v>
      </c>
      <c r="E535">
        <v>12</v>
      </c>
      <c r="F535">
        <v>46392</v>
      </c>
      <c r="G535" s="1">
        <v>45345</v>
      </c>
      <c r="H535" t="s">
        <v>34</v>
      </c>
      <c r="I535">
        <v>36</v>
      </c>
      <c r="J535">
        <v>2</v>
      </c>
      <c r="K535">
        <v>9</v>
      </c>
      <c r="L535">
        <v>6721</v>
      </c>
      <c r="M535">
        <v>48274</v>
      </c>
      <c r="N535">
        <v>185</v>
      </c>
      <c r="O535">
        <v>1669</v>
      </c>
      <c r="P535">
        <v>8346216</v>
      </c>
      <c r="Q535">
        <v>1336659</v>
      </c>
      <c r="R535">
        <v>407177</v>
      </c>
      <c r="S535">
        <v>10090053</v>
      </c>
      <c r="T535">
        <v>4673</v>
      </c>
      <c r="U535">
        <v>6</v>
      </c>
      <c r="V535" s="24">
        <f t="shared" si="24"/>
        <v>1.7069862084557991E-2</v>
      </c>
      <c r="W535">
        <v>453</v>
      </c>
      <c r="X535">
        <v>272</v>
      </c>
      <c r="Y535" t="s">
        <v>62</v>
      </c>
      <c r="Z535">
        <v>549</v>
      </c>
      <c r="AA535">
        <v>141</v>
      </c>
      <c r="AB535">
        <v>5</v>
      </c>
      <c r="AC535">
        <f t="shared" si="25"/>
        <v>5000.7285799880165</v>
      </c>
      <c r="AD535">
        <f>IF(SUBTOTAL(103,tablo1[[#This Row],[MachineID]]), tablo1[[#This Row],[ConditionMonitoringScore]], "")</f>
        <v>549</v>
      </c>
      <c r="AE535">
        <f>IF(SUBTOTAL(103,tablo1[[#This Row],[MachineID]]), tablo1[[#This Row],[TimeToFailure]], "")</f>
        <v>6721</v>
      </c>
      <c r="AH535">
        <f t="shared" si="26"/>
        <v>41.100323624595468</v>
      </c>
      <c r="AI535" t="str">
        <f>IF(OR(tablo1[[#This Row],[visibletimetofailure]]&lt;5000,tablo1[[#This Row],[visibleconditionscore]]&lt;300),"YES","NO")</f>
        <v>NO</v>
      </c>
    </row>
    <row r="536" spans="1:35" x14ac:dyDescent="0.25">
      <c r="A536" t="s">
        <v>587</v>
      </c>
      <c r="B536" t="s">
        <v>54</v>
      </c>
      <c r="C536" t="s">
        <v>45</v>
      </c>
      <c r="D536" s="1">
        <v>41697</v>
      </c>
      <c r="E536">
        <v>10</v>
      </c>
      <c r="F536">
        <v>44020</v>
      </c>
      <c r="G536" s="1">
        <v>45289</v>
      </c>
      <c r="H536" t="s">
        <v>34</v>
      </c>
      <c r="I536">
        <v>102</v>
      </c>
      <c r="J536">
        <v>58</v>
      </c>
      <c r="K536">
        <v>12</v>
      </c>
      <c r="L536">
        <v>7005</v>
      </c>
      <c r="M536">
        <v>41383</v>
      </c>
      <c r="N536">
        <v>99</v>
      </c>
      <c r="O536">
        <v>1186</v>
      </c>
      <c r="P536">
        <v>1185659</v>
      </c>
      <c r="Q536">
        <v>841818</v>
      </c>
      <c r="R536">
        <v>1060247</v>
      </c>
      <c r="S536">
        <v>3087723</v>
      </c>
      <c r="T536">
        <v>2964</v>
      </c>
      <c r="U536">
        <v>8</v>
      </c>
      <c r="V536" s="24">
        <f t="shared" si="24"/>
        <v>1.8049589268219157E-2</v>
      </c>
      <c r="W536">
        <v>479</v>
      </c>
      <c r="X536">
        <v>383</v>
      </c>
      <c r="Y536" t="s">
        <v>49</v>
      </c>
      <c r="Z536">
        <v>549</v>
      </c>
      <c r="AA536">
        <v>151</v>
      </c>
      <c r="AB536">
        <v>1</v>
      </c>
      <c r="AC536">
        <f t="shared" si="25"/>
        <v>999.712478920742</v>
      </c>
      <c r="AD536">
        <f>IF(SUBTOTAL(103,tablo1[[#This Row],[MachineID]]), tablo1[[#This Row],[ConditionMonitoringScore]], "")</f>
        <v>549</v>
      </c>
      <c r="AE536">
        <f>IF(SUBTOTAL(103,tablo1[[#This Row],[MachineID]]), tablo1[[#This Row],[TimeToFailure]], "")</f>
        <v>7005</v>
      </c>
      <c r="AH536">
        <f t="shared" si="26"/>
        <v>44.336569579288025</v>
      </c>
      <c r="AI536" t="str">
        <f>IF(OR(tablo1[[#This Row],[visibletimetofailure]]&lt;5000,tablo1[[#This Row],[visibleconditionscore]]&lt;300),"YES","NO")</f>
        <v>NO</v>
      </c>
    </row>
    <row r="537" spans="1:35" x14ac:dyDescent="0.25">
      <c r="A537" t="s">
        <v>588</v>
      </c>
      <c r="B537" t="s">
        <v>32</v>
      </c>
      <c r="C537" t="s">
        <v>33</v>
      </c>
      <c r="D537" s="1">
        <v>43887</v>
      </c>
      <c r="E537">
        <v>4</v>
      </c>
      <c r="F537">
        <v>12156</v>
      </c>
      <c r="G537" s="1">
        <v>45278</v>
      </c>
      <c r="H537" t="s">
        <v>34</v>
      </c>
      <c r="I537">
        <v>50</v>
      </c>
      <c r="J537">
        <v>69</v>
      </c>
      <c r="K537">
        <v>3</v>
      </c>
      <c r="L537">
        <v>10206</v>
      </c>
      <c r="M537">
        <v>54103</v>
      </c>
      <c r="N537">
        <v>142</v>
      </c>
      <c r="O537">
        <v>425</v>
      </c>
      <c r="P537">
        <v>1275664</v>
      </c>
      <c r="Q537">
        <v>1823304</v>
      </c>
      <c r="R537">
        <v>860628</v>
      </c>
      <c r="S537">
        <v>3959596</v>
      </c>
      <c r="T537">
        <v>1530</v>
      </c>
      <c r="U537">
        <v>8</v>
      </c>
      <c r="V537" s="24">
        <f t="shared" si="24"/>
        <v>1.0927726279297612E-2</v>
      </c>
      <c r="W537">
        <v>290</v>
      </c>
      <c r="X537">
        <v>232</v>
      </c>
      <c r="Y537" t="s">
        <v>35</v>
      </c>
      <c r="Z537">
        <v>732</v>
      </c>
      <c r="AA537">
        <v>94</v>
      </c>
      <c r="AB537">
        <v>3</v>
      </c>
      <c r="AC537">
        <f t="shared" si="25"/>
        <v>3001.5623529411764</v>
      </c>
      <c r="AD537">
        <f>IF(SUBTOTAL(103,tablo1[[#This Row],[MachineID]]), tablo1[[#This Row],[ConditionMonitoringScore]], "")</f>
        <v>732</v>
      </c>
      <c r="AE537">
        <f>IF(SUBTOTAL(103,tablo1[[#This Row],[MachineID]]), tablo1[[#This Row],[TimeToFailure]], "")</f>
        <v>10206</v>
      </c>
      <c r="AH537">
        <f t="shared" si="26"/>
        <v>25.889967637540451</v>
      </c>
      <c r="AI537" t="str">
        <f>IF(OR(tablo1[[#This Row],[visibletimetofailure]]&lt;5000,tablo1[[#This Row],[visibleconditionscore]]&lt;300),"YES","NO")</f>
        <v>NO</v>
      </c>
    </row>
    <row r="538" spans="1:35" x14ac:dyDescent="0.25">
      <c r="A538" t="s">
        <v>589</v>
      </c>
      <c r="B538" t="s">
        <v>42</v>
      </c>
      <c r="C538" t="s">
        <v>33</v>
      </c>
      <c r="D538" s="1">
        <v>44982</v>
      </c>
      <c r="E538">
        <v>1</v>
      </c>
      <c r="F538">
        <v>4054</v>
      </c>
      <c r="G538" s="1">
        <v>45239</v>
      </c>
      <c r="H538" t="s">
        <v>52</v>
      </c>
      <c r="I538">
        <v>95</v>
      </c>
      <c r="J538">
        <v>108</v>
      </c>
      <c r="K538">
        <v>0</v>
      </c>
      <c r="L538">
        <v>9458</v>
      </c>
      <c r="M538">
        <v>92031</v>
      </c>
      <c r="N538">
        <v>193</v>
      </c>
      <c r="O538">
        <v>0</v>
      </c>
      <c r="P538">
        <v>0</v>
      </c>
      <c r="Q538">
        <v>1770582</v>
      </c>
      <c r="R538">
        <v>331011</v>
      </c>
      <c r="S538">
        <v>2101594</v>
      </c>
      <c r="T538">
        <v>0</v>
      </c>
      <c r="U538">
        <v>6</v>
      </c>
      <c r="V538" s="24">
        <f t="shared" si="24"/>
        <v>1.0362499057954631E-2</v>
      </c>
      <c r="W538">
        <v>275</v>
      </c>
      <c r="X538">
        <v>165</v>
      </c>
      <c r="Y538" t="s">
        <v>49</v>
      </c>
      <c r="Z538">
        <v>747</v>
      </c>
      <c r="AA538">
        <v>88</v>
      </c>
      <c r="AB538">
        <v>3</v>
      </c>
      <c r="AC538">
        <f t="shared" si="25"/>
        <v>0</v>
      </c>
      <c r="AD538">
        <f>IF(SUBTOTAL(103,tablo1[[#This Row],[MachineID]]), tablo1[[#This Row],[ConditionMonitoringScore]], "")</f>
        <v>747</v>
      </c>
      <c r="AE538">
        <f>IF(SUBTOTAL(103,tablo1[[#This Row],[MachineID]]), tablo1[[#This Row],[TimeToFailure]], "")</f>
        <v>9458</v>
      </c>
      <c r="AH538">
        <f t="shared" si="26"/>
        <v>23.948220064724918</v>
      </c>
      <c r="AI538" t="str">
        <f>IF(OR(tablo1[[#This Row],[visibletimetofailure]]&lt;5000,tablo1[[#This Row],[visibleconditionscore]]&lt;300),"YES","NO")</f>
        <v>NO</v>
      </c>
    </row>
    <row r="539" spans="1:35" x14ac:dyDescent="0.25">
      <c r="A539" t="s">
        <v>590</v>
      </c>
      <c r="B539" t="s">
        <v>47</v>
      </c>
      <c r="C539" t="s">
        <v>39</v>
      </c>
      <c r="D539" s="1">
        <v>39507</v>
      </c>
      <c r="E539">
        <v>16</v>
      </c>
      <c r="F539">
        <v>63152</v>
      </c>
      <c r="G539" s="1">
        <v>45215</v>
      </c>
      <c r="H539" t="s">
        <v>34</v>
      </c>
      <c r="I539">
        <v>126</v>
      </c>
      <c r="J539">
        <v>132</v>
      </c>
      <c r="K539">
        <v>127</v>
      </c>
      <c r="L539">
        <v>447</v>
      </c>
      <c r="M539">
        <v>5000</v>
      </c>
      <c r="N539">
        <v>290</v>
      </c>
      <c r="O539">
        <v>36811</v>
      </c>
      <c r="P539">
        <v>36811411</v>
      </c>
      <c r="Q539">
        <v>2915706</v>
      </c>
      <c r="R539">
        <v>627823</v>
      </c>
      <c r="S539">
        <v>40354939</v>
      </c>
      <c r="T539">
        <v>88347</v>
      </c>
      <c r="U539">
        <v>7</v>
      </c>
      <c r="V539" s="24">
        <f t="shared" si="24"/>
        <v>3.1841133468987863E-2</v>
      </c>
      <c r="W539">
        <v>845</v>
      </c>
      <c r="X539">
        <v>592</v>
      </c>
      <c r="Y539" t="s">
        <v>49</v>
      </c>
      <c r="Z539">
        <v>211</v>
      </c>
      <c r="AA539">
        <v>246</v>
      </c>
      <c r="AB539">
        <v>3</v>
      </c>
      <c r="AC539">
        <f t="shared" si="25"/>
        <v>1000.0111651408546</v>
      </c>
      <c r="AD539">
        <f>IF(SUBTOTAL(103,tablo1[[#This Row],[MachineID]]), tablo1[[#This Row],[ConditionMonitoringScore]], "")</f>
        <v>211</v>
      </c>
      <c r="AE539">
        <f>IF(SUBTOTAL(103,tablo1[[#This Row],[MachineID]]), tablo1[[#This Row],[TimeToFailure]], "")</f>
        <v>447</v>
      </c>
      <c r="AH539">
        <f t="shared" si="26"/>
        <v>75.080906148867314</v>
      </c>
      <c r="AI539" t="str">
        <f>IF(OR(tablo1[[#This Row],[visibletimetofailure]]&lt;5000,tablo1[[#This Row],[visibleconditionscore]]&lt;300),"YES","NO")</f>
        <v>YES</v>
      </c>
    </row>
    <row r="540" spans="1:35" x14ac:dyDescent="0.25">
      <c r="A540" t="s">
        <v>591</v>
      </c>
      <c r="B540" t="s">
        <v>42</v>
      </c>
      <c r="C540" t="s">
        <v>45</v>
      </c>
      <c r="D540" s="1">
        <v>38777</v>
      </c>
      <c r="E540">
        <v>18</v>
      </c>
      <c r="F540">
        <v>56826</v>
      </c>
      <c r="G540" s="1">
        <v>45320</v>
      </c>
      <c r="H540" t="s">
        <v>52</v>
      </c>
      <c r="I540">
        <v>100</v>
      </c>
      <c r="J540">
        <v>27</v>
      </c>
      <c r="K540">
        <v>21</v>
      </c>
      <c r="L540">
        <v>1595</v>
      </c>
      <c r="M540">
        <v>25929</v>
      </c>
      <c r="N540">
        <v>256</v>
      </c>
      <c r="O540">
        <v>5373</v>
      </c>
      <c r="P540">
        <v>5372627</v>
      </c>
      <c r="Q540">
        <v>435718</v>
      </c>
      <c r="R540">
        <v>79148</v>
      </c>
      <c r="S540">
        <v>5887494</v>
      </c>
      <c r="T540">
        <v>8596</v>
      </c>
      <c r="U540">
        <v>1</v>
      </c>
      <c r="V540" s="24">
        <f t="shared" si="24"/>
        <v>2.5133770442384504E-2</v>
      </c>
      <c r="W540">
        <v>667</v>
      </c>
      <c r="X540">
        <v>67</v>
      </c>
      <c r="Y540" t="s">
        <v>49</v>
      </c>
      <c r="Z540">
        <v>383</v>
      </c>
      <c r="AA540">
        <v>207</v>
      </c>
      <c r="AB540">
        <v>4</v>
      </c>
      <c r="AC540">
        <f t="shared" si="25"/>
        <v>999.93057882002608</v>
      </c>
      <c r="AD540">
        <f>IF(SUBTOTAL(103,tablo1[[#This Row],[MachineID]]), tablo1[[#This Row],[ConditionMonitoringScore]], "")</f>
        <v>383</v>
      </c>
      <c r="AE540">
        <f>IF(SUBTOTAL(103,tablo1[[#This Row],[MachineID]]), tablo1[[#This Row],[TimeToFailure]], "")</f>
        <v>1595</v>
      </c>
      <c r="AH540">
        <f t="shared" si="26"/>
        <v>62.459546925566343</v>
      </c>
      <c r="AI540" t="str">
        <f>IF(OR(tablo1[[#This Row],[visibletimetofailure]]&lt;5000,tablo1[[#This Row],[visibleconditionscore]]&lt;300),"YES","NO")</f>
        <v>YES</v>
      </c>
    </row>
    <row r="541" spans="1:35" x14ac:dyDescent="0.25">
      <c r="A541" t="s">
        <v>592</v>
      </c>
      <c r="B541" t="s">
        <v>38</v>
      </c>
      <c r="C541" t="s">
        <v>58</v>
      </c>
      <c r="D541" s="1">
        <v>38412</v>
      </c>
      <c r="E541">
        <v>19</v>
      </c>
      <c r="F541">
        <v>87742</v>
      </c>
      <c r="G541" s="1">
        <v>45235</v>
      </c>
      <c r="H541" t="s">
        <v>52</v>
      </c>
      <c r="I541">
        <v>53</v>
      </c>
      <c r="J541">
        <v>112</v>
      </c>
      <c r="K541">
        <v>177</v>
      </c>
      <c r="L541">
        <v>320</v>
      </c>
      <c r="M541">
        <v>5000</v>
      </c>
      <c r="N541">
        <v>304</v>
      </c>
      <c r="O541">
        <v>53780</v>
      </c>
      <c r="P541">
        <v>161340178</v>
      </c>
      <c r="Q541">
        <v>2810521</v>
      </c>
      <c r="R541">
        <v>673144</v>
      </c>
      <c r="S541">
        <v>164823843</v>
      </c>
      <c r="T541">
        <v>123694</v>
      </c>
      <c r="U541">
        <v>5</v>
      </c>
      <c r="V541" s="24">
        <f t="shared" si="24"/>
        <v>3.4026678724847388E-2</v>
      </c>
      <c r="W541">
        <v>903</v>
      </c>
      <c r="X541">
        <v>451</v>
      </c>
      <c r="Y541" t="s">
        <v>35</v>
      </c>
      <c r="Z541">
        <v>157</v>
      </c>
      <c r="AA541">
        <v>266</v>
      </c>
      <c r="AB541">
        <v>5</v>
      </c>
      <c r="AC541">
        <f t="shared" si="25"/>
        <v>3000.0033097805876</v>
      </c>
      <c r="AD541">
        <f>IF(SUBTOTAL(103,tablo1[[#This Row],[MachineID]]), tablo1[[#This Row],[ConditionMonitoringScore]], "")</f>
        <v>157</v>
      </c>
      <c r="AE541">
        <f>IF(SUBTOTAL(103,tablo1[[#This Row],[MachineID]]), tablo1[[#This Row],[TimeToFailure]], "")</f>
        <v>320</v>
      </c>
      <c r="AH541">
        <f t="shared" si="26"/>
        <v>81.553398058252426</v>
      </c>
      <c r="AI541" t="str">
        <f>IF(OR(tablo1[[#This Row],[visibletimetofailure]]&lt;5000,tablo1[[#This Row],[visibleconditionscore]]&lt;300),"YES","NO")</f>
        <v>YES</v>
      </c>
    </row>
    <row r="542" spans="1:35" x14ac:dyDescent="0.25">
      <c r="A542" t="s">
        <v>593</v>
      </c>
      <c r="B542" t="s">
        <v>38</v>
      </c>
      <c r="C542" t="s">
        <v>39</v>
      </c>
      <c r="D542" s="1">
        <v>43157</v>
      </c>
      <c r="E542">
        <v>6</v>
      </c>
      <c r="F542">
        <v>26484</v>
      </c>
      <c r="G542" s="1">
        <v>45260</v>
      </c>
      <c r="H542" t="s">
        <v>34</v>
      </c>
      <c r="I542">
        <v>62</v>
      </c>
      <c r="J542">
        <v>87</v>
      </c>
      <c r="K542">
        <v>7</v>
      </c>
      <c r="L542">
        <v>5819</v>
      </c>
      <c r="M542">
        <v>50938</v>
      </c>
      <c r="N542">
        <v>217</v>
      </c>
      <c r="O542">
        <v>1522</v>
      </c>
      <c r="P542">
        <v>4567093</v>
      </c>
      <c r="Q542">
        <v>2866802</v>
      </c>
      <c r="R542">
        <v>665987</v>
      </c>
      <c r="S542">
        <v>8099882</v>
      </c>
      <c r="T542">
        <v>1826</v>
      </c>
      <c r="U542">
        <v>10</v>
      </c>
      <c r="V542" s="24">
        <f t="shared" si="24"/>
        <v>1.7069862084557991E-2</v>
      </c>
      <c r="W542">
        <v>453</v>
      </c>
      <c r="X542">
        <v>453</v>
      </c>
      <c r="Y542" t="s">
        <v>35</v>
      </c>
      <c r="Z542">
        <v>540</v>
      </c>
      <c r="AA542">
        <v>165</v>
      </c>
      <c r="AB542">
        <v>4</v>
      </c>
      <c r="AC542">
        <f t="shared" si="25"/>
        <v>3000.7181340341654</v>
      </c>
      <c r="AD542">
        <f>IF(SUBTOTAL(103,tablo1[[#This Row],[MachineID]]), tablo1[[#This Row],[ConditionMonitoringScore]], "")</f>
        <v>540</v>
      </c>
      <c r="AE542">
        <f>IF(SUBTOTAL(103,tablo1[[#This Row],[MachineID]]), tablo1[[#This Row],[TimeToFailure]], "")</f>
        <v>5819</v>
      </c>
      <c r="AH542">
        <f t="shared" si="26"/>
        <v>48.867313915857608</v>
      </c>
      <c r="AI542" t="str">
        <f>IF(OR(tablo1[[#This Row],[visibletimetofailure]]&lt;5000,tablo1[[#This Row],[visibleconditionscore]]&lt;300),"YES","NO")</f>
        <v>NO</v>
      </c>
    </row>
    <row r="543" spans="1:35" x14ac:dyDescent="0.25">
      <c r="A543" t="s">
        <v>594</v>
      </c>
      <c r="B543" t="s">
        <v>38</v>
      </c>
      <c r="C543" t="s">
        <v>39</v>
      </c>
      <c r="D543" s="1">
        <v>40237</v>
      </c>
      <c r="E543">
        <v>14</v>
      </c>
      <c r="F543">
        <v>67018</v>
      </c>
      <c r="G543" s="1">
        <v>45224</v>
      </c>
      <c r="H543" t="s">
        <v>34</v>
      </c>
      <c r="I543">
        <v>159</v>
      </c>
      <c r="J543">
        <v>123</v>
      </c>
      <c r="K543">
        <v>16</v>
      </c>
      <c r="L543">
        <v>2014</v>
      </c>
      <c r="M543">
        <v>46559</v>
      </c>
      <c r="N543">
        <v>307</v>
      </c>
      <c r="O543">
        <v>4910</v>
      </c>
      <c r="P543">
        <v>4910222</v>
      </c>
      <c r="Q543">
        <v>487248</v>
      </c>
      <c r="R543">
        <v>56404</v>
      </c>
      <c r="S543">
        <v>5453874</v>
      </c>
      <c r="T543">
        <v>24060</v>
      </c>
      <c r="U543">
        <v>1</v>
      </c>
      <c r="V543" s="24">
        <f t="shared" si="24"/>
        <v>2.724395206873163E-2</v>
      </c>
      <c r="W543">
        <v>723</v>
      </c>
      <c r="X543">
        <v>72</v>
      </c>
      <c r="Y543" t="s">
        <v>49</v>
      </c>
      <c r="Z543">
        <v>350</v>
      </c>
      <c r="AA543">
        <v>205</v>
      </c>
      <c r="AB543">
        <v>5</v>
      </c>
      <c r="AC543">
        <f t="shared" si="25"/>
        <v>1000.0452138492872</v>
      </c>
      <c r="AD543">
        <f>IF(SUBTOTAL(103,tablo1[[#This Row],[MachineID]]), tablo1[[#This Row],[ConditionMonitoringScore]], "")</f>
        <v>350</v>
      </c>
      <c r="AE543">
        <f>IF(SUBTOTAL(103,tablo1[[#This Row],[MachineID]]), tablo1[[#This Row],[TimeToFailure]], "")</f>
        <v>2014</v>
      </c>
      <c r="AH543">
        <f t="shared" si="26"/>
        <v>61.812297734627833</v>
      </c>
      <c r="AI543" t="str">
        <f>IF(OR(tablo1[[#This Row],[visibletimetofailure]]&lt;5000,tablo1[[#This Row],[visibleconditionscore]]&lt;300),"YES","NO")</f>
        <v>YES</v>
      </c>
    </row>
    <row r="544" spans="1:35" x14ac:dyDescent="0.25">
      <c r="A544" t="s">
        <v>595</v>
      </c>
      <c r="B544" t="s">
        <v>32</v>
      </c>
      <c r="C544" t="s">
        <v>58</v>
      </c>
      <c r="D544" s="1">
        <v>40602</v>
      </c>
      <c r="E544">
        <v>13</v>
      </c>
      <c r="F544">
        <v>44018</v>
      </c>
      <c r="G544" s="1">
        <v>45285</v>
      </c>
      <c r="H544" t="s">
        <v>52</v>
      </c>
      <c r="I544">
        <v>71</v>
      </c>
      <c r="J544">
        <v>62</v>
      </c>
      <c r="K544">
        <v>9</v>
      </c>
      <c r="L544">
        <v>1824</v>
      </c>
      <c r="M544">
        <v>54405</v>
      </c>
      <c r="N544">
        <v>214</v>
      </c>
      <c r="O544">
        <v>1929</v>
      </c>
      <c r="P544">
        <v>5785879</v>
      </c>
      <c r="Q544">
        <v>358621</v>
      </c>
      <c r="R544">
        <v>61501</v>
      </c>
      <c r="S544">
        <v>6206001</v>
      </c>
      <c r="T544">
        <v>4242</v>
      </c>
      <c r="U544">
        <v>1</v>
      </c>
      <c r="V544" s="24">
        <f t="shared" si="24"/>
        <v>2.0611952671640666E-2</v>
      </c>
      <c r="W544">
        <v>547</v>
      </c>
      <c r="X544">
        <v>55</v>
      </c>
      <c r="Y544" t="s">
        <v>35</v>
      </c>
      <c r="Z544">
        <v>516</v>
      </c>
      <c r="AA544">
        <v>170</v>
      </c>
      <c r="AB544">
        <v>1</v>
      </c>
      <c r="AC544">
        <f t="shared" si="25"/>
        <v>2999.418869880767</v>
      </c>
      <c r="AD544">
        <f>IF(SUBTOTAL(103,tablo1[[#This Row],[MachineID]]), tablo1[[#This Row],[ConditionMonitoringScore]], "")</f>
        <v>516</v>
      </c>
      <c r="AE544">
        <f>IF(SUBTOTAL(103,tablo1[[#This Row],[MachineID]]), tablo1[[#This Row],[TimeToFailure]], "")</f>
        <v>1824</v>
      </c>
      <c r="AH544">
        <f t="shared" si="26"/>
        <v>50.485436893203882</v>
      </c>
      <c r="AI544" t="str">
        <f>IF(OR(tablo1[[#This Row],[visibletimetofailure]]&lt;5000,tablo1[[#This Row],[visibleconditionscore]]&lt;300),"YES","NO")</f>
        <v>YES</v>
      </c>
    </row>
    <row r="545" spans="1:35" x14ac:dyDescent="0.25">
      <c r="A545" t="s">
        <v>596</v>
      </c>
      <c r="B545" t="s">
        <v>47</v>
      </c>
      <c r="C545" t="s">
        <v>39</v>
      </c>
      <c r="D545" s="1">
        <v>39872</v>
      </c>
      <c r="E545">
        <v>15</v>
      </c>
      <c r="F545">
        <v>55440</v>
      </c>
      <c r="G545" s="1">
        <v>45250</v>
      </c>
      <c r="H545" t="s">
        <v>48</v>
      </c>
      <c r="I545">
        <v>177</v>
      </c>
      <c r="J545">
        <v>97</v>
      </c>
      <c r="K545">
        <v>13</v>
      </c>
      <c r="L545">
        <v>1858</v>
      </c>
      <c r="M545">
        <v>40675</v>
      </c>
      <c r="N545">
        <v>262</v>
      </c>
      <c r="O545">
        <v>3405</v>
      </c>
      <c r="P545">
        <v>3405422</v>
      </c>
      <c r="Q545">
        <v>1730618</v>
      </c>
      <c r="R545">
        <v>485308</v>
      </c>
      <c r="S545">
        <v>5621348</v>
      </c>
      <c r="T545">
        <v>8513</v>
      </c>
      <c r="U545">
        <v>6</v>
      </c>
      <c r="V545" s="24">
        <f t="shared" si="24"/>
        <v>2.7959906549099404E-2</v>
      </c>
      <c r="W545">
        <v>742</v>
      </c>
      <c r="X545">
        <v>445</v>
      </c>
      <c r="Y545" t="s">
        <v>49</v>
      </c>
      <c r="Z545">
        <v>299</v>
      </c>
      <c r="AA545">
        <v>239</v>
      </c>
      <c r="AB545">
        <v>3</v>
      </c>
      <c r="AC545">
        <f t="shared" si="25"/>
        <v>1000.1239353891336</v>
      </c>
      <c r="AD545">
        <f>IF(SUBTOTAL(103,tablo1[[#This Row],[MachineID]]), tablo1[[#This Row],[ConditionMonitoringScore]], "")</f>
        <v>299</v>
      </c>
      <c r="AE545">
        <f>IF(SUBTOTAL(103,tablo1[[#This Row],[MachineID]]), tablo1[[#This Row],[TimeToFailure]], "")</f>
        <v>1858</v>
      </c>
      <c r="AH545">
        <f t="shared" si="26"/>
        <v>72.815533980582529</v>
      </c>
      <c r="AI545" t="str">
        <f>IF(OR(tablo1[[#This Row],[visibletimetofailure]]&lt;5000,tablo1[[#This Row],[visibleconditionscore]]&lt;300),"YES","NO")</f>
        <v>YES</v>
      </c>
    </row>
    <row r="546" spans="1:35" x14ac:dyDescent="0.25">
      <c r="A546" t="s">
        <v>597</v>
      </c>
      <c r="B546" t="s">
        <v>54</v>
      </c>
      <c r="C546" t="s">
        <v>58</v>
      </c>
      <c r="D546" s="1">
        <v>44982</v>
      </c>
      <c r="E546">
        <v>1</v>
      </c>
      <c r="F546">
        <v>3299</v>
      </c>
      <c r="G546" s="1">
        <v>45199</v>
      </c>
      <c r="H546" t="s">
        <v>48</v>
      </c>
      <c r="I546">
        <v>101</v>
      </c>
      <c r="J546">
        <v>148</v>
      </c>
      <c r="K546">
        <v>1</v>
      </c>
      <c r="L546">
        <v>12239</v>
      </c>
      <c r="M546">
        <v>91742</v>
      </c>
      <c r="N546">
        <v>169</v>
      </c>
      <c r="O546">
        <v>169</v>
      </c>
      <c r="P546">
        <v>168804</v>
      </c>
      <c r="Q546">
        <v>1952518</v>
      </c>
      <c r="R546">
        <v>85928</v>
      </c>
      <c r="S546">
        <v>2980603</v>
      </c>
      <c r="T546">
        <v>371</v>
      </c>
      <c r="U546">
        <v>6</v>
      </c>
      <c r="V546" s="24">
        <f t="shared" si="24"/>
        <v>1.322631697942573E-2</v>
      </c>
      <c r="W546">
        <v>351</v>
      </c>
      <c r="X546">
        <v>210</v>
      </c>
      <c r="Y546" t="s">
        <v>49</v>
      </c>
      <c r="Z546">
        <v>687</v>
      </c>
      <c r="AA546">
        <v>105</v>
      </c>
      <c r="AB546">
        <v>5</v>
      </c>
      <c r="AC546">
        <f t="shared" si="25"/>
        <v>998.84023668639054</v>
      </c>
      <c r="AD546">
        <f>IF(SUBTOTAL(103,tablo1[[#This Row],[MachineID]]), tablo1[[#This Row],[ConditionMonitoringScore]], "")</f>
        <v>687</v>
      </c>
      <c r="AE546">
        <f>IF(SUBTOTAL(103,tablo1[[#This Row],[MachineID]]), tablo1[[#This Row],[TimeToFailure]], "")</f>
        <v>12239</v>
      </c>
      <c r="AH546">
        <f t="shared" si="26"/>
        <v>29.449838187702266</v>
      </c>
      <c r="AI546" t="str">
        <f>IF(OR(tablo1[[#This Row],[visibletimetofailure]]&lt;5000,tablo1[[#This Row],[visibleconditionscore]]&lt;300),"YES","NO")</f>
        <v>NO</v>
      </c>
    </row>
    <row r="547" spans="1:35" x14ac:dyDescent="0.25">
      <c r="A547" t="s">
        <v>598</v>
      </c>
      <c r="B547" t="s">
        <v>54</v>
      </c>
      <c r="C547" t="s">
        <v>39</v>
      </c>
      <c r="D547" s="1">
        <v>43522</v>
      </c>
      <c r="E547">
        <v>5</v>
      </c>
      <c r="F547">
        <v>21750</v>
      </c>
      <c r="G547" s="1">
        <v>45225</v>
      </c>
      <c r="H547" t="s">
        <v>48</v>
      </c>
      <c r="I547">
        <v>85</v>
      </c>
      <c r="J547">
        <v>122</v>
      </c>
      <c r="K547">
        <v>3</v>
      </c>
      <c r="L547">
        <v>9100</v>
      </c>
      <c r="M547">
        <v>65760</v>
      </c>
      <c r="N547">
        <v>236</v>
      </c>
      <c r="O547">
        <v>708</v>
      </c>
      <c r="P547">
        <v>2122605</v>
      </c>
      <c r="Q547">
        <v>336444</v>
      </c>
      <c r="R547">
        <v>6393</v>
      </c>
      <c r="S547">
        <v>2522978</v>
      </c>
      <c r="T547">
        <v>707</v>
      </c>
      <c r="U547">
        <v>1</v>
      </c>
      <c r="V547" s="24">
        <f t="shared" si="24"/>
        <v>1.5788680382847239E-2</v>
      </c>
      <c r="W547">
        <v>419</v>
      </c>
      <c r="X547">
        <v>42</v>
      </c>
      <c r="Y547" t="s">
        <v>35</v>
      </c>
      <c r="Z547">
        <v>630</v>
      </c>
      <c r="AA547">
        <v>124</v>
      </c>
      <c r="AB547">
        <v>4</v>
      </c>
      <c r="AC547">
        <f t="shared" si="25"/>
        <v>2998.0296610169494</v>
      </c>
      <c r="AD547">
        <f>IF(SUBTOTAL(103,tablo1[[#This Row],[MachineID]]), tablo1[[#This Row],[ConditionMonitoringScore]], "")</f>
        <v>630</v>
      </c>
      <c r="AE547">
        <f>IF(SUBTOTAL(103,tablo1[[#This Row],[MachineID]]), tablo1[[#This Row],[TimeToFailure]], "")</f>
        <v>9100</v>
      </c>
      <c r="AH547">
        <f t="shared" si="26"/>
        <v>35.59870550161812</v>
      </c>
      <c r="AI547" t="str">
        <f>IF(OR(tablo1[[#This Row],[visibletimetofailure]]&lt;5000,tablo1[[#This Row],[visibleconditionscore]]&lt;300),"YES","NO")</f>
        <v>NO</v>
      </c>
    </row>
    <row r="548" spans="1:35" x14ac:dyDescent="0.25">
      <c r="A548" t="s">
        <v>599</v>
      </c>
      <c r="B548" t="s">
        <v>47</v>
      </c>
      <c r="C548" t="s">
        <v>45</v>
      </c>
      <c r="D548" s="1">
        <v>40967</v>
      </c>
      <c r="E548">
        <v>12</v>
      </c>
      <c r="F548">
        <v>39672</v>
      </c>
      <c r="G548" s="1">
        <v>45273</v>
      </c>
      <c r="H548" t="s">
        <v>34</v>
      </c>
      <c r="I548">
        <v>60</v>
      </c>
      <c r="J548">
        <v>74</v>
      </c>
      <c r="K548">
        <v>22</v>
      </c>
      <c r="L548">
        <v>1496</v>
      </c>
      <c r="M548">
        <v>17794</v>
      </c>
      <c r="N548">
        <v>159</v>
      </c>
      <c r="O548">
        <v>3503</v>
      </c>
      <c r="P548">
        <v>10509554</v>
      </c>
      <c r="Q548">
        <v>2400096</v>
      </c>
      <c r="R548">
        <v>761671</v>
      </c>
      <c r="S548">
        <v>13671321</v>
      </c>
      <c r="T548">
        <v>5605</v>
      </c>
      <c r="U548">
        <v>8</v>
      </c>
      <c r="V548" s="24">
        <f t="shared" si="24"/>
        <v>2.0536589042128271E-2</v>
      </c>
      <c r="W548">
        <v>545</v>
      </c>
      <c r="X548">
        <v>436</v>
      </c>
      <c r="Y548" t="s">
        <v>35</v>
      </c>
      <c r="Z548">
        <v>516</v>
      </c>
      <c r="AA548">
        <v>173</v>
      </c>
      <c r="AB548">
        <v>5</v>
      </c>
      <c r="AC548">
        <f t="shared" si="25"/>
        <v>3000.1581501570081</v>
      </c>
      <c r="AD548">
        <f>IF(SUBTOTAL(103,tablo1[[#This Row],[MachineID]]), tablo1[[#This Row],[ConditionMonitoringScore]], "")</f>
        <v>516</v>
      </c>
      <c r="AE548">
        <f>IF(SUBTOTAL(103,tablo1[[#This Row],[MachineID]]), tablo1[[#This Row],[TimeToFailure]], "")</f>
        <v>1496</v>
      </c>
      <c r="AH548">
        <f t="shared" si="26"/>
        <v>51.456310679611647</v>
      </c>
      <c r="AI548" t="str">
        <f>IF(OR(tablo1[[#This Row],[visibletimetofailure]]&lt;5000,tablo1[[#This Row],[visibleconditionscore]]&lt;300),"YES","NO")</f>
        <v>YES</v>
      </c>
    </row>
    <row r="549" spans="1:35" x14ac:dyDescent="0.25">
      <c r="A549" t="s">
        <v>600</v>
      </c>
      <c r="B549" t="s">
        <v>42</v>
      </c>
      <c r="C549" t="s">
        <v>45</v>
      </c>
      <c r="D549" s="1">
        <v>43522</v>
      </c>
      <c r="E549">
        <v>5</v>
      </c>
      <c r="F549">
        <v>21295</v>
      </c>
      <c r="G549" s="1">
        <v>45326</v>
      </c>
      <c r="H549" t="s">
        <v>34</v>
      </c>
      <c r="I549">
        <v>146</v>
      </c>
      <c r="J549">
        <v>21</v>
      </c>
      <c r="K549">
        <v>3</v>
      </c>
      <c r="L549">
        <v>11421</v>
      </c>
      <c r="M549">
        <v>68657</v>
      </c>
      <c r="N549">
        <v>145</v>
      </c>
      <c r="O549">
        <v>434</v>
      </c>
      <c r="P549">
        <v>433533</v>
      </c>
      <c r="Q549">
        <v>1120618</v>
      </c>
      <c r="R549">
        <v>691307</v>
      </c>
      <c r="S549">
        <v>2245459</v>
      </c>
      <c r="T549">
        <v>737</v>
      </c>
      <c r="U549">
        <v>7</v>
      </c>
      <c r="V549" s="24">
        <f t="shared" si="24"/>
        <v>8.7421810234380882E-3</v>
      </c>
      <c r="W549">
        <v>232</v>
      </c>
      <c r="X549">
        <v>163</v>
      </c>
      <c r="Y549" t="s">
        <v>49</v>
      </c>
      <c r="Z549">
        <v>773</v>
      </c>
      <c r="AA549">
        <v>90</v>
      </c>
      <c r="AB549">
        <v>5</v>
      </c>
      <c r="AC549">
        <f t="shared" si="25"/>
        <v>998.92396313364054</v>
      </c>
      <c r="AD549">
        <f>IF(SUBTOTAL(103,tablo1[[#This Row],[MachineID]]), tablo1[[#This Row],[ConditionMonitoringScore]], "")</f>
        <v>773</v>
      </c>
      <c r="AE549">
        <f>IF(SUBTOTAL(103,tablo1[[#This Row],[MachineID]]), tablo1[[#This Row],[TimeToFailure]], "")</f>
        <v>11421</v>
      </c>
      <c r="AH549">
        <f t="shared" si="26"/>
        <v>24.595469255663431</v>
      </c>
      <c r="AI549" t="str">
        <f>IF(OR(tablo1[[#This Row],[visibletimetofailure]]&lt;5000,tablo1[[#This Row],[visibleconditionscore]]&lt;300),"YES","NO")</f>
        <v>NO</v>
      </c>
    </row>
    <row r="550" spans="1:35" x14ac:dyDescent="0.25">
      <c r="A550" t="s">
        <v>601</v>
      </c>
      <c r="B550" t="s">
        <v>47</v>
      </c>
      <c r="C550" t="s">
        <v>45</v>
      </c>
      <c r="D550" s="1">
        <v>43887</v>
      </c>
      <c r="E550">
        <v>4</v>
      </c>
      <c r="F550">
        <v>14128</v>
      </c>
      <c r="G550" s="1">
        <v>45322</v>
      </c>
      <c r="H550" t="s">
        <v>52</v>
      </c>
      <c r="I550">
        <v>84</v>
      </c>
      <c r="J550">
        <v>25</v>
      </c>
      <c r="K550">
        <v>1</v>
      </c>
      <c r="L550">
        <v>12782</v>
      </c>
      <c r="M550">
        <v>82564</v>
      </c>
      <c r="N550">
        <v>79</v>
      </c>
      <c r="O550">
        <v>79</v>
      </c>
      <c r="P550">
        <v>236584</v>
      </c>
      <c r="Q550">
        <v>592444</v>
      </c>
      <c r="R550">
        <v>434341</v>
      </c>
      <c r="S550">
        <v>1263369</v>
      </c>
      <c r="T550">
        <v>110</v>
      </c>
      <c r="U550">
        <v>4</v>
      </c>
      <c r="V550" s="24">
        <f t="shared" si="24"/>
        <v>7.3102720627025398E-3</v>
      </c>
      <c r="W550">
        <v>194</v>
      </c>
      <c r="X550">
        <v>77</v>
      </c>
      <c r="Y550" t="s">
        <v>35</v>
      </c>
      <c r="Z550">
        <v>819</v>
      </c>
      <c r="AA550">
        <v>71</v>
      </c>
      <c r="AB550">
        <v>5</v>
      </c>
      <c r="AC550">
        <f t="shared" si="25"/>
        <v>2994.7341772151899</v>
      </c>
      <c r="AD550">
        <f>IF(SUBTOTAL(103,tablo1[[#This Row],[MachineID]]), tablo1[[#This Row],[ConditionMonitoringScore]], "")</f>
        <v>819</v>
      </c>
      <c r="AE550">
        <f>IF(SUBTOTAL(103,tablo1[[#This Row],[MachineID]]), tablo1[[#This Row],[TimeToFailure]], "")</f>
        <v>12782</v>
      </c>
      <c r="AH550">
        <f t="shared" si="26"/>
        <v>18.446601941747574</v>
      </c>
      <c r="AI550" t="str">
        <f>IF(OR(tablo1[[#This Row],[visibletimetofailure]]&lt;5000,tablo1[[#This Row],[visibleconditionscore]]&lt;300),"YES","NO")</f>
        <v>NO</v>
      </c>
    </row>
    <row r="551" spans="1:35" x14ac:dyDescent="0.25">
      <c r="A551" t="s">
        <v>602</v>
      </c>
      <c r="B551" t="s">
        <v>54</v>
      </c>
      <c r="C551" t="s">
        <v>39</v>
      </c>
      <c r="D551" s="1">
        <v>42792</v>
      </c>
      <c r="E551">
        <v>7</v>
      </c>
      <c r="F551">
        <v>33789</v>
      </c>
      <c r="G551" s="1">
        <v>45301</v>
      </c>
      <c r="H551" t="s">
        <v>52</v>
      </c>
      <c r="I551">
        <v>59</v>
      </c>
      <c r="J551">
        <v>46</v>
      </c>
      <c r="K551">
        <v>5</v>
      </c>
      <c r="L551">
        <v>7461</v>
      </c>
      <c r="M551">
        <v>60106</v>
      </c>
      <c r="N551">
        <v>268</v>
      </c>
      <c r="O551">
        <v>1341</v>
      </c>
      <c r="P551">
        <v>4023892</v>
      </c>
      <c r="Q551">
        <v>534596</v>
      </c>
      <c r="R551">
        <v>106301</v>
      </c>
      <c r="S551">
        <v>4664789</v>
      </c>
      <c r="T551">
        <v>1743</v>
      </c>
      <c r="U551">
        <v>1</v>
      </c>
      <c r="V551" s="24">
        <f t="shared" si="24"/>
        <v>1.3414726053206722E-2</v>
      </c>
      <c r="W551">
        <v>356</v>
      </c>
      <c r="X551">
        <v>36</v>
      </c>
      <c r="Y551" t="s">
        <v>35</v>
      </c>
      <c r="Z551">
        <v>658</v>
      </c>
      <c r="AA551">
        <v>112</v>
      </c>
      <c r="AB551">
        <v>5</v>
      </c>
      <c r="AC551">
        <f t="shared" si="25"/>
        <v>3000.6651752423563</v>
      </c>
      <c r="AD551">
        <f>IF(SUBTOTAL(103,tablo1[[#This Row],[MachineID]]), tablo1[[#This Row],[ConditionMonitoringScore]], "")</f>
        <v>658</v>
      </c>
      <c r="AE551">
        <f>IF(SUBTOTAL(103,tablo1[[#This Row],[MachineID]]), tablo1[[#This Row],[TimeToFailure]], "")</f>
        <v>7461</v>
      </c>
      <c r="AH551">
        <f t="shared" si="26"/>
        <v>31.715210355987054</v>
      </c>
      <c r="AI551" t="str">
        <f>IF(OR(tablo1[[#This Row],[visibletimetofailure]]&lt;5000,tablo1[[#This Row],[visibleconditionscore]]&lt;300),"YES","NO")</f>
        <v>NO</v>
      </c>
    </row>
    <row r="552" spans="1:35" x14ac:dyDescent="0.25">
      <c r="A552" t="s">
        <v>603</v>
      </c>
      <c r="B552" t="s">
        <v>54</v>
      </c>
      <c r="C552" t="s">
        <v>45</v>
      </c>
      <c r="D552" s="1">
        <v>42062</v>
      </c>
      <c r="E552">
        <v>9</v>
      </c>
      <c r="F552">
        <v>29772</v>
      </c>
      <c r="G552" s="1">
        <v>45294</v>
      </c>
      <c r="H552" t="s">
        <v>48</v>
      </c>
      <c r="I552">
        <v>53</v>
      </c>
      <c r="J552">
        <v>53</v>
      </c>
      <c r="K552">
        <v>4</v>
      </c>
      <c r="L552">
        <v>12684</v>
      </c>
      <c r="M552">
        <v>66272</v>
      </c>
      <c r="N552">
        <v>172</v>
      </c>
      <c r="O552">
        <v>689</v>
      </c>
      <c r="P552">
        <v>2067852</v>
      </c>
      <c r="Q552">
        <v>1682406</v>
      </c>
      <c r="R552">
        <v>471994</v>
      </c>
      <c r="S552">
        <v>4222253</v>
      </c>
      <c r="T552">
        <v>2688</v>
      </c>
      <c r="U552">
        <v>5</v>
      </c>
      <c r="V552" s="24">
        <f t="shared" si="24"/>
        <v>1.5637953123822445E-2</v>
      </c>
      <c r="W552">
        <v>415</v>
      </c>
      <c r="X552">
        <v>207</v>
      </c>
      <c r="Y552" t="s">
        <v>35</v>
      </c>
      <c r="Z552">
        <v>622</v>
      </c>
      <c r="AA552">
        <v>123</v>
      </c>
      <c r="AB552">
        <v>3</v>
      </c>
      <c r="AC552">
        <f t="shared" si="25"/>
        <v>3001.2365747460085</v>
      </c>
      <c r="AD552">
        <f>IF(SUBTOTAL(103,tablo1[[#This Row],[MachineID]]), tablo1[[#This Row],[ConditionMonitoringScore]], "")</f>
        <v>622</v>
      </c>
      <c r="AE552">
        <f>IF(SUBTOTAL(103,tablo1[[#This Row],[MachineID]]), tablo1[[#This Row],[TimeToFailure]], "")</f>
        <v>12684</v>
      </c>
      <c r="AH552">
        <f t="shared" si="26"/>
        <v>35.275080906148865</v>
      </c>
      <c r="AI552" t="str">
        <f>IF(OR(tablo1[[#This Row],[visibletimetofailure]]&lt;5000,tablo1[[#This Row],[visibleconditionscore]]&lt;300),"YES","NO")</f>
        <v>NO</v>
      </c>
    </row>
    <row r="553" spans="1:35" x14ac:dyDescent="0.25">
      <c r="A553" t="s">
        <v>604</v>
      </c>
      <c r="B553" t="s">
        <v>32</v>
      </c>
      <c r="C553" t="s">
        <v>45</v>
      </c>
      <c r="D553" s="1">
        <v>44617</v>
      </c>
      <c r="E553">
        <v>2</v>
      </c>
      <c r="F553">
        <v>9460</v>
      </c>
      <c r="G553" s="1">
        <v>45304</v>
      </c>
      <c r="H553" t="s">
        <v>48</v>
      </c>
      <c r="I553">
        <v>20</v>
      </c>
      <c r="J553">
        <v>43</v>
      </c>
      <c r="K553">
        <v>1</v>
      </c>
      <c r="L553">
        <v>11655</v>
      </c>
      <c r="M553">
        <v>81915</v>
      </c>
      <c r="N553">
        <v>44</v>
      </c>
      <c r="O553">
        <v>44</v>
      </c>
      <c r="P553">
        <v>217697</v>
      </c>
      <c r="Q553">
        <v>820726</v>
      </c>
      <c r="R553">
        <v>721527</v>
      </c>
      <c r="S553">
        <v>175995</v>
      </c>
      <c r="T553">
        <v>113</v>
      </c>
      <c r="U553">
        <v>10</v>
      </c>
      <c r="V553" s="24">
        <f t="shared" si="24"/>
        <v>4.8986359183058256E-3</v>
      </c>
      <c r="W553">
        <v>130</v>
      </c>
      <c r="X553">
        <v>130</v>
      </c>
      <c r="Y553" t="s">
        <v>62</v>
      </c>
      <c r="Z553">
        <v>906</v>
      </c>
      <c r="AA553">
        <v>52</v>
      </c>
      <c r="AB553">
        <v>2</v>
      </c>
      <c r="AC553">
        <f t="shared" si="25"/>
        <v>4947.659090909091</v>
      </c>
      <c r="AD553">
        <f>IF(SUBTOTAL(103,tablo1[[#This Row],[MachineID]]), tablo1[[#This Row],[ConditionMonitoringScore]], "")</f>
        <v>906</v>
      </c>
      <c r="AE553">
        <f>IF(SUBTOTAL(103,tablo1[[#This Row],[MachineID]]), tablo1[[#This Row],[TimeToFailure]], "")</f>
        <v>11655</v>
      </c>
      <c r="AH553">
        <f t="shared" si="26"/>
        <v>12.297734627831716</v>
      </c>
      <c r="AI553" t="str">
        <f>IF(OR(tablo1[[#This Row],[visibletimetofailure]]&lt;5000,tablo1[[#This Row],[visibleconditionscore]]&lt;300),"YES","NO")</f>
        <v>NO</v>
      </c>
    </row>
    <row r="554" spans="1:35" x14ac:dyDescent="0.25">
      <c r="A554" t="s">
        <v>605</v>
      </c>
      <c r="B554" t="s">
        <v>42</v>
      </c>
      <c r="C554" t="s">
        <v>33</v>
      </c>
      <c r="D554" s="1">
        <v>42062</v>
      </c>
      <c r="E554">
        <v>9</v>
      </c>
      <c r="F554">
        <v>43740</v>
      </c>
      <c r="G554" s="1">
        <v>45264</v>
      </c>
      <c r="H554" t="s">
        <v>52</v>
      </c>
      <c r="I554">
        <v>47</v>
      </c>
      <c r="J554">
        <v>83</v>
      </c>
      <c r="K554">
        <v>10</v>
      </c>
      <c r="L554">
        <v>5767</v>
      </c>
      <c r="M554">
        <v>49556</v>
      </c>
      <c r="N554">
        <v>184</v>
      </c>
      <c r="O554">
        <v>1844</v>
      </c>
      <c r="P554">
        <v>5532753</v>
      </c>
      <c r="Q554">
        <v>1402111</v>
      </c>
      <c r="R554">
        <v>577692</v>
      </c>
      <c r="S554">
        <v>7512555</v>
      </c>
      <c r="T554">
        <v>6454</v>
      </c>
      <c r="U554">
        <v>5</v>
      </c>
      <c r="V554" s="24">
        <f t="shared" si="24"/>
        <v>1.7333634787851382E-2</v>
      </c>
      <c r="W554">
        <v>460</v>
      </c>
      <c r="X554">
        <v>230</v>
      </c>
      <c r="Y554" t="s">
        <v>35</v>
      </c>
      <c r="Z554">
        <v>596</v>
      </c>
      <c r="AA554">
        <v>135</v>
      </c>
      <c r="AB554">
        <v>1</v>
      </c>
      <c r="AC554">
        <f t="shared" si="25"/>
        <v>3000.4083514099784</v>
      </c>
      <c r="AD554">
        <f>IF(SUBTOTAL(103,tablo1[[#This Row],[MachineID]]), tablo1[[#This Row],[ConditionMonitoringScore]], "")</f>
        <v>596</v>
      </c>
      <c r="AE554">
        <f>IF(SUBTOTAL(103,tablo1[[#This Row],[MachineID]]), tablo1[[#This Row],[TimeToFailure]], "")</f>
        <v>5767</v>
      </c>
      <c r="AH554">
        <f t="shared" si="26"/>
        <v>39.158576051779939</v>
      </c>
      <c r="AI554" t="str">
        <f>IF(OR(tablo1[[#This Row],[visibletimetofailure]]&lt;5000,tablo1[[#This Row],[visibleconditionscore]]&lt;300),"YES","NO")</f>
        <v>NO</v>
      </c>
    </row>
    <row r="555" spans="1:35" x14ac:dyDescent="0.25">
      <c r="A555" t="s">
        <v>606</v>
      </c>
      <c r="B555" t="s">
        <v>38</v>
      </c>
      <c r="C555" t="s">
        <v>45</v>
      </c>
      <c r="D555" s="1">
        <v>41697</v>
      </c>
      <c r="E555">
        <v>10</v>
      </c>
      <c r="F555">
        <v>33270</v>
      </c>
      <c r="G555" s="1">
        <v>45332</v>
      </c>
      <c r="H555" t="s">
        <v>52</v>
      </c>
      <c r="I555">
        <v>66</v>
      </c>
      <c r="J555">
        <v>15</v>
      </c>
      <c r="K555">
        <v>5</v>
      </c>
      <c r="L555">
        <v>6210</v>
      </c>
      <c r="M555">
        <v>58819</v>
      </c>
      <c r="N555">
        <v>263</v>
      </c>
      <c r="O555">
        <v>1315</v>
      </c>
      <c r="P555">
        <v>3945714</v>
      </c>
      <c r="Q555">
        <v>2893907</v>
      </c>
      <c r="R555">
        <v>982014</v>
      </c>
      <c r="S555">
        <v>7821635</v>
      </c>
      <c r="T555">
        <v>3025</v>
      </c>
      <c r="U555">
        <v>7</v>
      </c>
      <c r="V555" s="24">
        <f t="shared" si="24"/>
        <v>1.1982817092471173E-2</v>
      </c>
      <c r="W555">
        <v>318</v>
      </c>
      <c r="X555">
        <v>223</v>
      </c>
      <c r="Y555" t="s">
        <v>35</v>
      </c>
      <c r="Z555">
        <v>745</v>
      </c>
      <c r="AA555">
        <v>92</v>
      </c>
      <c r="AB555">
        <v>5</v>
      </c>
      <c r="AC555">
        <f t="shared" si="25"/>
        <v>3000.5429657794675</v>
      </c>
      <c r="AD555">
        <f>IF(SUBTOTAL(103,tablo1[[#This Row],[MachineID]]), tablo1[[#This Row],[ConditionMonitoringScore]], "")</f>
        <v>745</v>
      </c>
      <c r="AE555">
        <f>IF(SUBTOTAL(103,tablo1[[#This Row],[MachineID]]), tablo1[[#This Row],[TimeToFailure]], "")</f>
        <v>6210</v>
      </c>
      <c r="AH555">
        <f t="shared" si="26"/>
        <v>25.242718446601941</v>
      </c>
      <c r="AI555" t="str">
        <f>IF(OR(tablo1[[#This Row],[visibletimetofailure]]&lt;5000,tablo1[[#This Row],[visibleconditionscore]]&lt;300),"YES","NO")</f>
        <v>NO</v>
      </c>
    </row>
    <row r="556" spans="1:35" x14ac:dyDescent="0.25">
      <c r="A556" t="s">
        <v>607</v>
      </c>
      <c r="B556" t="s">
        <v>32</v>
      </c>
      <c r="C556" t="s">
        <v>58</v>
      </c>
      <c r="D556" s="1">
        <v>39872</v>
      </c>
      <c r="E556">
        <v>15</v>
      </c>
      <c r="F556">
        <v>55275</v>
      </c>
      <c r="G556" s="1">
        <v>45287</v>
      </c>
      <c r="H556" t="s">
        <v>52</v>
      </c>
      <c r="I556">
        <v>90</v>
      </c>
      <c r="J556">
        <v>60</v>
      </c>
      <c r="K556">
        <v>23</v>
      </c>
      <c r="L556">
        <v>195</v>
      </c>
      <c r="M556">
        <v>24910</v>
      </c>
      <c r="N556">
        <v>156</v>
      </c>
      <c r="O556">
        <v>3587</v>
      </c>
      <c r="P556">
        <v>3586749</v>
      </c>
      <c r="Q556">
        <v>1933858</v>
      </c>
      <c r="R556">
        <v>1394598</v>
      </c>
      <c r="S556">
        <v>6915204</v>
      </c>
      <c r="T556">
        <v>16857</v>
      </c>
      <c r="U556">
        <v>10</v>
      </c>
      <c r="V556" s="24">
        <f t="shared" si="24"/>
        <v>2.3362725148843168E-2</v>
      </c>
      <c r="W556">
        <v>620</v>
      </c>
      <c r="X556">
        <v>620</v>
      </c>
      <c r="Y556" t="s">
        <v>49</v>
      </c>
      <c r="Z556">
        <v>442</v>
      </c>
      <c r="AA556">
        <v>184</v>
      </c>
      <c r="AB556">
        <v>3</v>
      </c>
      <c r="AC556">
        <f t="shared" si="25"/>
        <v>999.930025090605</v>
      </c>
      <c r="AD556">
        <f>IF(SUBTOTAL(103,tablo1[[#This Row],[MachineID]]), tablo1[[#This Row],[ConditionMonitoringScore]], "")</f>
        <v>442</v>
      </c>
      <c r="AE556">
        <f>IF(SUBTOTAL(103,tablo1[[#This Row],[MachineID]]), tablo1[[#This Row],[TimeToFailure]], "")</f>
        <v>195</v>
      </c>
      <c r="AH556">
        <f t="shared" si="26"/>
        <v>55.016181229773466</v>
      </c>
      <c r="AI556" t="str">
        <f>IF(OR(tablo1[[#This Row],[visibletimetofailure]]&lt;5000,tablo1[[#This Row],[visibleconditionscore]]&lt;300),"YES","NO")</f>
        <v>YES</v>
      </c>
    </row>
    <row r="557" spans="1:35" x14ac:dyDescent="0.25">
      <c r="A557" t="s">
        <v>608</v>
      </c>
      <c r="B557" t="s">
        <v>38</v>
      </c>
      <c r="C557" t="s">
        <v>58</v>
      </c>
      <c r="D557" s="1">
        <v>44252</v>
      </c>
      <c r="E557">
        <v>3</v>
      </c>
      <c r="F557">
        <v>10854</v>
      </c>
      <c r="G557" s="1">
        <v>45337</v>
      </c>
      <c r="H557" t="s">
        <v>52</v>
      </c>
      <c r="I557">
        <v>63</v>
      </c>
      <c r="J557">
        <v>10</v>
      </c>
      <c r="K557">
        <v>4</v>
      </c>
      <c r="L557">
        <v>4744</v>
      </c>
      <c r="M557">
        <v>46342</v>
      </c>
      <c r="N557">
        <v>114</v>
      </c>
      <c r="O557">
        <v>455</v>
      </c>
      <c r="P557">
        <v>1365502</v>
      </c>
      <c r="Q557">
        <v>1407947</v>
      </c>
      <c r="R557">
        <v>842792</v>
      </c>
      <c r="S557">
        <v>3616242</v>
      </c>
      <c r="T557">
        <v>1957</v>
      </c>
      <c r="U557">
        <v>8</v>
      </c>
      <c r="V557" s="24">
        <f t="shared" si="24"/>
        <v>4.5218177707438394E-3</v>
      </c>
      <c r="W557">
        <v>120</v>
      </c>
      <c r="X557">
        <v>96</v>
      </c>
      <c r="Y557" t="s">
        <v>35</v>
      </c>
      <c r="Z557">
        <v>892</v>
      </c>
      <c r="AA557">
        <v>48</v>
      </c>
      <c r="AB557">
        <v>5</v>
      </c>
      <c r="AC557">
        <f t="shared" si="25"/>
        <v>3001.1032967032966</v>
      </c>
      <c r="AD557">
        <f>IF(SUBTOTAL(103,tablo1[[#This Row],[MachineID]]), tablo1[[#This Row],[ConditionMonitoringScore]], "")</f>
        <v>892</v>
      </c>
      <c r="AE557">
        <f>IF(SUBTOTAL(103,tablo1[[#This Row],[MachineID]]), tablo1[[#This Row],[TimeToFailure]], "")</f>
        <v>4744</v>
      </c>
      <c r="AH557">
        <f t="shared" si="26"/>
        <v>11.003236245954692</v>
      </c>
      <c r="AI557" t="str">
        <f>IF(OR(tablo1[[#This Row],[visibletimetofailure]]&lt;5000,tablo1[[#This Row],[visibleconditionscore]]&lt;300),"YES","NO")</f>
        <v>YES</v>
      </c>
    </row>
    <row r="558" spans="1:35" x14ac:dyDescent="0.25">
      <c r="A558" t="s">
        <v>609</v>
      </c>
      <c r="B558" t="s">
        <v>38</v>
      </c>
      <c r="C558" t="s">
        <v>39</v>
      </c>
      <c r="D558" s="1">
        <v>42792</v>
      </c>
      <c r="E558">
        <v>7</v>
      </c>
      <c r="F558">
        <v>28168</v>
      </c>
      <c r="G558" s="1">
        <v>45326</v>
      </c>
      <c r="H558" t="s">
        <v>52</v>
      </c>
      <c r="I558">
        <v>56</v>
      </c>
      <c r="J558">
        <v>21</v>
      </c>
      <c r="K558">
        <v>6</v>
      </c>
      <c r="L558">
        <v>8635</v>
      </c>
      <c r="M558">
        <v>44086</v>
      </c>
      <c r="N558">
        <v>173</v>
      </c>
      <c r="O558">
        <v>1039</v>
      </c>
      <c r="P558">
        <v>3117191</v>
      </c>
      <c r="Q558">
        <v>2279524</v>
      </c>
      <c r="R558">
        <v>653607</v>
      </c>
      <c r="S558">
        <v>6050321</v>
      </c>
      <c r="T558">
        <v>1558</v>
      </c>
      <c r="U558">
        <v>7</v>
      </c>
      <c r="V558" s="24">
        <f t="shared" si="24"/>
        <v>1.1568317130152989E-2</v>
      </c>
      <c r="W558">
        <v>307</v>
      </c>
      <c r="X558">
        <v>215</v>
      </c>
      <c r="Y558" t="s">
        <v>35</v>
      </c>
      <c r="Z558">
        <v>698</v>
      </c>
      <c r="AA558">
        <v>100</v>
      </c>
      <c r="AB558">
        <v>2</v>
      </c>
      <c r="AC558">
        <f t="shared" si="25"/>
        <v>3000.1838306063523</v>
      </c>
      <c r="AD558">
        <f>IF(SUBTOTAL(103,tablo1[[#This Row],[MachineID]]), tablo1[[#This Row],[ConditionMonitoringScore]], "")</f>
        <v>698</v>
      </c>
      <c r="AE558">
        <f>IF(SUBTOTAL(103,tablo1[[#This Row],[MachineID]]), tablo1[[#This Row],[TimeToFailure]], "")</f>
        <v>8635</v>
      </c>
      <c r="AH558">
        <f t="shared" si="26"/>
        <v>27.831715210355988</v>
      </c>
      <c r="AI558" t="str">
        <f>IF(OR(tablo1[[#This Row],[visibletimetofailure]]&lt;5000,tablo1[[#This Row],[visibleconditionscore]]&lt;300),"YES","NO")</f>
        <v>NO</v>
      </c>
    </row>
    <row r="559" spans="1:35" x14ac:dyDescent="0.25">
      <c r="A559" t="s">
        <v>610</v>
      </c>
      <c r="B559" t="s">
        <v>54</v>
      </c>
      <c r="C559" t="s">
        <v>45</v>
      </c>
      <c r="D559" s="1">
        <v>38412</v>
      </c>
      <c r="E559">
        <v>19</v>
      </c>
      <c r="F559">
        <v>61997</v>
      </c>
      <c r="G559" s="1">
        <v>45309</v>
      </c>
      <c r="H559" t="s">
        <v>48</v>
      </c>
      <c r="I559">
        <v>17</v>
      </c>
      <c r="J559">
        <v>38</v>
      </c>
      <c r="K559">
        <v>19</v>
      </c>
      <c r="L559">
        <v>634</v>
      </c>
      <c r="M559">
        <v>34674</v>
      </c>
      <c r="N559">
        <v>121</v>
      </c>
      <c r="O559">
        <v>2291</v>
      </c>
      <c r="P559">
        <v>11457379</v>
      </c>
      <c r="Q559">
        <v>547219</v>
      </c>
      <c r="R559">
        <v>313771</v>
      </c>
      <c r="S559">
        <v>12318369</v>
      </c>
      <c r="T559">
        <v>2749</v>
      </c>
      <c r="U559">
        <v>3</v>
      </c>
      <c r="V559" s="24">
        <f t="shared" si="24"/>
        <v>2.6791770291657246E-2</v>
      </c>
      <c r="W559">
        <v>711</v>
      </c>
      <c r="X559">
        <v>213</v>
      </c>
      <c r="Y559" t="s">
        <v>62</v>
      </c>
      <c r="Z559">
        <v>354</v>
      </c>
      <c r="AA559">
        <v>204</v>
      </c>
      <c r="AB559">
        <v>4</v>
      </c>
      <c r="AC559">
        <f t="shared" si="25"/>
        <v>5001.0384111741596</v>
      </c>
      <c r="AD559">
        <f>IF(SUBTOTAL(103,tablo1[[#This Row],[MachineID]]), tablo1[[#This Row],[ConditionMonitoringScore]], "")</f>
        <v>354</v>
      </c>
      <c r="AE559">
        <f>IF(SUBTOTAL(103,tablo1[[#This Row],[MachineID]]), tablo1[[#This Row],[TimeToFailure]], "")</f>
        <v>634</v>
      </c>
      <c r="AH559">
        <f t="shared" si="26"/>
        <v>61.488673139158578</v>
      </c>
      <c r="AI559" t="str">
        <f>IF(OR(tablo1[[#This Row],[visibletimetofailure]]&lt;5000,tablo1[[#This Row],[visibleconditionscore]]&lt;300),"YES","NO")</f>
        <v>YES</v>
      </c>
    </row>
    <row r="560" spans="1:35" x14ac:dyDescent="0.25">
      <c r="A560" t="s">
        <v>611</v>
      </c>
      <c r="B560" t="s">
        <v>42</v>
      </c>
      <c r="C560" t="s">
        <v>45</v>
      </c>
      <c r="D560" s="1">
        <v>39142</v>
      </c>
      <c r="E560">
        <v>17</v>
      </c>
      <c r="F560">
        <v>62339</v>
      </c>
      <c r="G560" s="1">
        <v>45327</v>
      </c>
      <c r="H560" t="s">
        <v>48</v>
      </c>
      <c r="I560">
        <v>67</v>
      </c>
      <c r="J560">
        <v>20</v>
      </c>
      <c r="K560">
        <v>124</v>
      </c>
      <c r="L560">
        <v>405</v>
      </c>
      <c r="M560">
        <v>5000</v>
      </c>
      <c r="N560">
        <v>234</v>
      </c>
      <c r="O560">
        <v>28992</v>
      </c>
      <c r="P560">
        <v>86976169</v>
      </c>
      <c r="Q560">
        <v>1425061</v>
      </c>
      <c r="R560">
        <v>209792</v>
      </c>
      <c r="S560">
        <v>88611022</v>
      </c>
      <c r="T560">
        <v>121766</v>
      </c>
      <c r="U560">
        <v>4</v>
      </c>
      <c r="V560" s="24">
        <f t="shared" si="24"/>
        <v>2.3362725148843168E-2</v>
      </c>
      <c r="W560">
        <v>620</v>
      </c>
      <c r="X560">
        <v>248</v>
      </c>
      <c r="Y560" t="s">
        <v>35</v>
      </c>
      <c r="Z560">
        <v>426</v>
      </c>
      <c r="AA560">
        <v>192</v>
      </c>
      <c r="AB560">
        <v>5</v>
      </c>
      <c r="AC560">
        <f t="shared" si="25"/>
        <v>3000.0058291942605</v>
      </c>
      <c r="AD560">
        <f>IF(SUBTOTAL(103,tablo1[[#This Row],[MachineID]]), tablo1[[#This Row],[ConditionMonitoringScore]], "")</f>
        <v>426</v>
      </c>
      <c r="AE560">
        <f>IF(SUBTOTAL(103,tablo1[[#This Row],[MachineID]]), tablo1[[#This Row],[TimeToFailure]], "")</f>
        <v>405</v>
      </c>
      <c r="AH560">
        <f t="shared" si="26"/>
        <v>57.605177993527512</v>
      </c>
      <c r="AI560" t="str">
        <f>IF(OR(tablo1[[#This Row],[visibletimetofailure]]&lt;5000,tablo1[[#This Row],[visibleconditionscore]]&lt;300),"YES","NO")</f>
        <v>YES</v>
      </c>
    </row>
    <row r="561" spans="1:35" x14ac:dyDescent="0.25">
      <c r="A561" t="s">
        <v>612</v>
      </c>
      <c r="B561" t="s">
        <v>32</v>
      </c>
      <c r="C561" t="s">
        <v>58</v>
      </c>
      <c r="D561" s="1">
        <v>41697</v>
      </c>
      <c r="E561">
        <v>10</v>
      </c>
      <c r="F561">
        <v>43650</v>
      </c>
      <c r="G561" s="1">
        <v>45276</v>
      </c>
      <c r="H561" t="s">
        <v>52</v>
      </c>
      <c r="I561">
        <v>47</v>
      </c>
      <c r="J561">
        <v>71</v>
      </c>
      <c r="K561">
        <v>17</v>
      </c>
      <c r="L561">
        <v>4304</v>
      </c>
      <c r="M561">
        <v>25036</v>
      </c>
      <c r="N561">
        <v>208</v>
      </c>
      <c r="O561">
        <v>3537</v>
      </c>
      <c r="P561">
        <v>10610619</v>
      </c>
      <c r="Q561">
        <v>2182301</v>
      </c>
      <c r="R561">
        <v>843584</v>
      </c>
      <c r="S561">
        <v>13636504</v>
      </c>
      <c r="T561">
        <v>8488</v>
      </c>
      <c r="U561">
        <v>6</v>
      </c>
      <c r="V561" s="24">
        <f t="shared" si="24"/>
        <v>1.7785816564925765E-2</v>
      </c>
      <c r="W561">
        <v>472</v>
      </c>
      <c r="X561">
        <v>283</v>
      </c>
      <c r="Y561" t="s">
        <v>35</v>
      </c>
      <c r="Z561">
        <v>581</v>
      </c>
      <c r="AA561">
        <v>147</v>
      </c>
      <c r="AB561">
        <v>1</v>
      </c>
      <c r="AC561">
        <f t="shared" si="25"/>
        <v>2999.8922815945716</v>
      </c>
      <c r="AD561">
        <f>IF(SUBTOTAL(103,tablo1[[#This Row],[MachineID]]), tablo1[[#This Row],[ConditionMonitoringScore]], "")</f>
        <v>581</v>
      </c>
      <c r="AE561">
        <f>IF(SUBTOTAL(103,tablo1[[#This Row],[MachineID]]), tablo1[[#This Row],[TimeToFailure]], "")</f>
        <v>4304</v>
      </c>
      <c r="AH561">
        <f t="shared" si="26"/>
        <v>43.042071197411005</v>
      </c>
      <c r="AI561" t="str">
        <f>IF(OR(tablo1[[#This Row],[visibletimetofailure]]&lt;5000,tablo1[[#This Row],[visibleconditionscore]]&lt;300),"YES","NO")</f>
        <v>YES</v>
      </c>
    </row>
    <row r="562" spans="1:35" x14ac:dyDescent="0.25">
      <c r="A562" t="s">
        <v>613</v>
      </c>
      <c r="B562" t="s">
        <v>54</v>
      </c>
      <c r="C562" t="s">
        <v>39</v>
      </c>
      <c r="D562" s="1">
        <v>43522</v>
      </c>
      <c r="E562">
        <v>5</v>
      </c>
      <c r="F562">
        <v>23805</v>
      </c>
      <c r="G562" s="1">
        <v>45299</v>
      </c>
      <c r="H562" t="s">
        <v>48</v>
      </c>
      <c r="I562">
        <v>78</v>
      </c>
      <c r="J562">
        <v>48</v>
      </c>
      <c r="K562">
        <v>3</v>
      </c>
      <c r="L562">
        <v>6338</v>
      </c>
      <c r="M562">
        <v>62955</v>
      </c>
      <c r="N562">
        <v>197</v>
      </c>
      <c r="O562">
        <v>591</v>
      </c>
      <c r="P562">
        <v>1774181</v>
      </c>
      <c r="Q562">
        <v>165859</v>
      </c>
      <c r="R562">
        <v>600379</v>
      </c>
      <c r="S562">
        <v>4033151</v>
      </c>
      <c r="T562">
        <v>2483</v>
      </c>
      <c r="U562">
        <v>5</v>
      </c>
      <c r="V562" s="24">
        <f t="shared" si="24"/>
        <v>9.4581355038058628E-3</v>
      </c>
      <c r="W562">
        <v>251</v>
      </c>
      <c r="X562">
        <v>125</v>
      </c>
      <c r="Y562" t="s">
        <v>35</v>
      </c>
      <c r="Z562">
        <v>787</v>
      </c>
      <c r="AA562">
        <v>89</v>
      </c>
      <c r="AB562">
        <v>1</v>
      </c>
      <c r="AC562">
        <f t="shared" si="25"/>
        <v>3001.9983079526228</v>
      </c>
      <c r="AD562">
        <f>IF(SUBTOTAL(103,tablo1[[#This Row],[MachineID]]), tablo1[[#This Row],[ConditionMonitoringScore]], "")</f>
        <v>787</v>
      </c>
      <c r="AE562">
        <f>IF(SUBTOTAL(103,tablo1[[#This Row],[MachineID]]), tablo1[[#This Row],[TimeToFailure]], "")</f>
        <v>6338</v>
      </c>
      <c r="AH562">
        <f t="shared" si="26"/>
        <v>24.271844660194176</v>
      </c>
      <c r="AI562" t="str">
        <f>IF(OR(tablo1[[#This Row],[visibletimetofailure]]&lt;5000,tablo1[[#This Row],[visibleconditionscore]]&lt;300),"YES","NO")</f>
        <v>NO</v>
      </c>
    </row>
    <row r="563" spans="1:35" x14ac:dyDescent="0.25">
      <c r="A563" t="s">
        <v>614</v>
      </c>
      <c r="B563" t="s">
        <v>32</v>
      </c>
      <c r="C563" t="s">
        <v>39</v>
      </c>
      <c r="D563" s="1">
        <v>40967</v>
      </c>
      <c r="E563">
        <v>12</v>
      </c>
      <c r="F563">
        <v>45816</v>
      </c>
      <c r="G563" s="1">
        <v>45323</v>
      </c>
      <c r="H563" t="s">
        <v>34</v>
      </c>
      <c r="I563">
        <v>68</v>
      </c>
      <c r="J563">
        <v>24</v>
      </c>
      <c r="K563">
        <v>12</v>
      </c>
      <c r="L563">
        <v>8332</v>
      </c>
      <c r="M563">
        <v>42243</v>
      </c>
      <c r="N563">
        <v>114</v>
      </c>
      <c r="O563">
        <v>1364</v>
      </c>
      <c r="P563">
        <v>4091458</v>
      </c>
      <c r="Q563">
        <v>2252663</v>
      </c>
      <c r="R563">
        <v>891092</v>
      </c>
      <c r="S563">
        <v>7235213</v>
      </c>
      <c r="T563">
        <v>2318</v>
      </c>
      <c r="U563">
        <v>10</v>
      </c>
      <c r="V563" s="24">
        <f t="shared" si="24"/>
        <v>1.6391589418946417E-2</v>
      </c>
      <c r="W563">
        <v>435</v>
      </c>
      <c r="X563">
        <v>435</v>
      </c>
      <c r="Y563" t="s">
        <v>35</v>
      </c>
      <c r="Z563">
        <v>615</v>
      </c>
      <c r="AA563">
        <v>130</v>
      </c>
      <c r="AB563">
        <v>4</v>
      </c>
      <c r="AC563">
        <f t="shared" si="25"/>
        <v>2999.6026392961876</v>
      </c>
      <c r="AD563">
        <f>IF(SUBTOTAL(103,tablo1[[#This Row],[MachineID]]), tablo1[[#This Row],[ConditionMonitoringScore]], "")</f>
        <v>615</v>
      </c>
      <c r="AE563">
        <f>IF(SUBTOTAL(103,tablo1[[#This Row],[MachineID]]), tablo1[[#This Row],[TimeToFailure]], "")</f>
        <v>8332</v>
      </c>
      <c r="AH563">
        <f t="shared" si="26"/>
        <v>37.540453074433657</v>
      </c>
      <c r="AI563" t="str">
        <f>IF(OR(tablo1[[#This Row],[visibletimetofailure]]&lt;5000,tablo1[[#This Row],[visibleconditionscore]]&lt;300),"YES","NO")</f>
        <v>NO</v>
      </c>
    </row>
    <row r="564" spans="1:35" x14ac:dyDescent="0.25">
      <c r="A564" t="s">
        <v>615</v>
      </c>
      <c r="B564" t="s">
        <v>38</v>
      </c>
      <c r="C564" t="s">
        <v>33</v>
      </c>
      <c r="D564" s="1">
        <v>39872</v>
      </c>
      <c r="E564">
        <v>15</v>
      </c>
      <c r="F564">
        <v>59805</v>
      </c>
      <c r="G564" s="1">
        <v>45332</v>
      </c>
      <c r="H564" t="s">
        <v>34</v>
      </c>
      <c r="I564">
        <v>135</v>
      </c>
      <c r="J564">
        <v>15</v>
      </c>
      <c r="K564">
        <v>15</v>
      </c>
      <c r="L564">
        <v>7240</v>
      </c>
      <c r="M564">
        <v>44329</v>
      </c>
      <c r="N564">
        <v>117</v>
      </c>
      <c r="O564">
        <v>1758</v>
      </c>
      <c r="P564">
        <v>1758393</v>
      </c>
      <c r="Q564">
        <v>293401</v>
      </c>
      <c r="R564">
        <v>134714</v>
      </c>
      <c r="S564">
        <v>2186508</v>
      </c>
      <c r="T564">
        <v>6330</v>
      </c>
      <c r="U564">
        <v>2</v>
      </c>
      <c r="V564" s="24">
        <f t="shared" si="24"/>
        <v>1.8351043786268745E-2</v>
      </c>
      <c r="W564">
        <v>487</v>
      </c>
      <c r="X564">
        <v>97</v>
      </c>
      <c r="Y564" t="s">
        <v>49</v>
      </c>
      <c r="Z564">
        <v>588</v>
      </c>
      <c r="AA564">
        <v>133</v>
      </c>
      <c r="AB564">
        <v>4</v>
      </c>
      <c r="AC564">
        <f t="shared" si="25"/>
        <v>1000.2235494880546</v>
      </c>
      <c r="AD564">
        <f>IF(SUBTOTAL(103,tablo1[[#This Row],[MachineID]]), tablo1[[#This Row],[ConditionMonitoringScore]], "")</f>
        <v>588</v>
      </c>
      <c r="AE564">
        <f>IF(SUBTOTAL(103,tablo1[[#This Row],[MachineID]]), tablo1[[#This Row],[TimeToFailure]], "")</f>
        <v>7240</v>
      </c>
      <c r="AH564">
        <f t="shared" si="26"/>
        <v>38.511326860841422</v>
      </c>
      <c r="AI564" t="str">
        <f>IF(OR(tablo1[[#This Row],[visibletimetofailure]]&lt;5000,tablo1[[#This Row],[visibleconditionscore]]&lt;300),"YES","NO")</f>
        <v>NO</v>
      </c>
    </row>
    <row r="565" spans="1:35" x14ac:dyDescent="0.25">
      <c r="A565" t="s">
        <v>616</v>
      </c>
      <c r="B565" t="s">
        <v>42</v>
      </c>
      <c r="C565" t="s">
        <v>45</v>
      </c>
      <c r="D565" s="1">
        <v>43887</v>
      </c>
      <c r="E565">
        <v>4</v>
      </c>
      <c r="F565">
        <v>18548</v>
      </c>
      <c r="G565" s="1">
        <v>45261</v>
      </c>
      <c r="H565" t="s">
        <v>52</v>
      </c>
      <c r="I565">
        <v>69</v>
      </c>
      <c r="J565">
        <v>86</v>
      </c>
      <c r="K565">
        <v>3</v>
      </c>
      <c r="L565">
        <v>9707</v>
      </c>
      <c r="M565">
        <v>81512</v>
      </c>
      <c r="N565">
        <v>217</v>
      </c>
      <c r="O565">
        <v>652</v>
      </c>
      <c r="P565">
        <v>1955903</v>
      </c>
      <c r="Q565">
        <v>3528663</v>
      </c>
      <c r="R565">
        <v>1162765</v>
      </c>
      <c r="S565">
        <v>6647331</v>
      </c>
      <c r="T565">
        <v>1434</v>
      </c>
      <c r="U565">
        <v>9</v>
      </c>
      <c r="V565" s="24">
        <f t="shared" si="24"/>
        <v>1.1417589871128193E-2</v>
      </c>
      <c r="W565">
        <v>303</v>
      </c>
      <c r="X565">
        <v>272</v>
      </c>
      <c r="Y565" t="s">
        <v>35</v>
      </c>
      <c r="Z565">
        <v>739</v>
      </c>
      <c r="AA565">
        <v>87</v>
      </c>
      <c r="AB565">
        <v>4</v>
      </c>
      <c r="AC565">
        <f t="shared" si="25"/>
        <v>2999.8512269938651</v>
      </c>
      <c r="AD565">
        <f>IF(SUBTOTAL(103,tablo1[[#This Row],[MachineID]]), tablo1[[#This Row],[ConditionMonitoringScore]], "")</f>
        <v>739</v>
      </c>
      <c r="AE565">
        <f>IF(SUBTOTAL(103,tablo1[[#This Row],[MachineID]]), tablo1[[#This Row],[TimeToFailure]], "")</f>
        <v>9707</v>
      </c>
      <c r="AH565">
        <f t="shared" si="26"/>
        <v>23.624595469255663</v>
      </c>
      <c r="AI565" t="str">
        <f>IF(OR(tablo1[[#This Row],[visibletimetofailure]]&lt;5000,tablo1[[#This Row],[visibleconditionscore]]&lt;300),"YES","NO")</f>
        <v>NO</v>
      </c>
    </row>
    <row r="566" spans="1:35" x14ac:dyDescent="0.25">
      <c r="A566" t="s">
        <v>617</v>
      </c>
      <c r="B566" t="s">
        <v>38</v>
      </c>
      <c r="C566" t="s">
        <v>58</v>
      </c>
      <c r="D566" s="1">
        <v>42062</v>
      </c>
      <c r="E566">
        <v>9</v>
      </c>
      <c r="F566">
        <v>44424</v>
      </c>
      <c r="G566" s="1">
        <v>45288</v>
      </c>
      <c r="H566" t="s">
        <v>34</v>
      </c>
      <c r="I566">
        <v>21</v>
      </c>
      <c r="J566">
        <v>59</v>
      </c>
      <c r="K566">
        <v>10</v>
      </c>
      <c r="L566">
        <v>6026</v>
      </c>
      <c r="M566">
        <v>47424</v>
      </c>
      <c r="N566">
        <v>116</v>
      </c>
      <c r="O566">
        <v>1157</v>
      </c>
      <c r="P566">
        <v>5787025</v>
      </c>
      <c r="Q566">
        <v>1677757</v>
      </c>
      <c r="R566">
        <v>655617</v>
      </c>
      <c r="S566">
        <v>8120399</v>
      </c>
      <c r="T566">
        <v>4398</v>
      </c>
      <c r="U566">
        <v>8</v>
      </c>
      <c r="V566" s="24">
        <f t="shared" si="24"/>
        <v>1.6052453086140627E-2</v>
      </c>
      <c r="W566">
        <v>426</v>
      </c>
      <c r="X566">
        <v>340</v>
      </c>
      <c r="Y566" t="s">
        <v>62</v>
      </c>
      <c r="Z566">
        <v>614</v>
      </c>
      <c r="AA566">
        <v>130</v>
      </c>
      <c r="AB566">
        <v>4</v>
      </c>
      <c r="AC566">
        <f t="shared" si="25"/>
        <v>5001.7502160760587</v>
      </c>
      <c r="AD566">
        <f>IF(SUBTOTAL(103,tablo1[[#This Row],[MachineID]]), tablo1[[#This Row],[ConditionMonitoringScore]], "")</f>
        <v>614</v>
      </c>
      <c r="AE566">
        <f>IF(SUBTOTAL(103,tablo1[[#This Row],[MachineID]]), tablo1[[#This Row],[TimeToFailure]], "")</f>
        <v>6026</v>
      </c>
      <c r="AH566">
        <f t="shared" si="26"/>
        <v>37.540453074433657</v>
      </c>
      <c r="AI566" t="str">
        <f>IF(OR(tablo1[[#This Row],[visibletimetofailure]]&lt;5000,tablo1[[#This Row],[visibleconditionscore]]&lt;300),"YES","NO")</f>
        <v>NO</v>
      </c>
    </row>
    <row r="567" spans="1:35" x14ac:dyDescent="0.25">
      <c r="A567" t="s">
        <v>618</v>
      </c>
      <c r="B567" t="s">
        <v>54</v>
      </c>
      <c r="C567" t="s">
        <v>45</v>
      </c>
      <c r="D567" s="1">
        <v>42427</v>
      </c>
      <c r="E567">
        <v>8</v>
      </c>
      <c r="F567">
        <v>30320</v>
      </c>
      <c r="G567" s="1">
        <v>45294</v>
      </c>
      <c r="H567" t="s">
        <v>52</v>
      </c>
      <c r="I567">
        <v>79</v>
      </c>
      <c r="J567">
        <v>53</v>
      </c>
      <c r="K567">
        <v>10</v>
      </c>
      <c r="L567">
        <v>3326</v>
      </c>
      <c r="M567">
        <v>30661</v>
      </c>
      <c r="N567">
        <v>272</v>
      </c>
      <c r="O567">
        <v>2722</v>
      </c>
      <c r="P567">
        <v>8166511</v>
      </c>
      <c r="Q567">
        <v>2347515</v>
      </c>
      <c r="R567">
        <v>542129</v>
      </c>
      <c r="S567">
        <v>11056155</v>
      </c>
      <c r="T567">
        <v>2994</v>
      </c>
      <c r="U567">
        <v>6</v>
      </c>
      <c r="V567" s="24">
        <f t="shared" si="24"/>
        <v>1.4959680458210868E-2</v>
      </c>
      <c r="W567">
        <v>397</v>
      </c>
      <c r="X567">
        <v>238</v>
      </c>
      <c r="Y567" t="s">
        <v>35</v>
      </c>
      <c r="Z567">
        <v>627</v>
      </c>
      <c r="AA567">
        <v>135</v>
      </c>
      <c r="AB567">
        <v>2</v>
      </c>
      <c r="AC567">
        <f t="shared" si="25"/>
        <v>3000.1877296105804</v>
      </c>
      <c r="AD567">
        <f>IF(SUBTOTAL(103,tablo1[[#This Row],[MachineID]]), tablo1[[#This Row],[ConditionMonitoringScore]], "")</f>
        <v>627</v>
      </c>
      <c r="AE567">
        <f>IF(SUBTOTAL(103,tablo1[[#This Row],[MachineID]]), tablo1[[#This Row],[TimeToFailure]], "")</f>
        <v>3326</v>
      </c>
      <c r="AH567">
        <f t="shared" si="26"/>
        <v>39.158576051779939</v>
      </c>
      <c r="AI567" t="str">
        <f>IF(OR(tablo1[[#This Row],[visibletimetofailure]]&lt;5000,tablo1[[#This Row],[visibleconditionscore]]&lt;300),"YES","NO")</f>
        <v>YES</v>
      </c>
    </row>
    <row r="568" spans="1:35" x14ac:dyDescent="0.25">
      <c r="A568" t="s">
        <v>619</v>
      </c>
      <c r="B568" t="s">
        <v>32</v>
      </c>
      <c r="C568" t="s">
        <v>45</v>
      </c>
      <c r="D568" s="1">
        <v>38777</v>
      </c>
      <c r="E568">
        <v>18</v>
      </c>
      <c r="F568">
        <v>81648</v>
      </c>
      <c r="G568" s="1">
        <v>45175</v>
      </c>
      <c r="H568" t="s">
        <v>34</v>
      </c>
      <c r="I568">
        <v>172</v>
      </c>
      <c r="J568">
        <v>172</v>
      </c>
      <c r="K568">
        <v>25</v>
      </c>
      <c r="L568">
        <v>2161</v>
      </c>
      <c r="M568">
        <v>33520</v>
      </c>
      <c r="N568">
        <v>279</v>
      </c>
      <c r="O568">
        <v>6973</v>
      </c>
      <c r="P568">
        <v>6973235</v>
      </c>
      <c r="Q568">
        <v>2684574</v>
      </c>
      <c r="R568">
        <v>721562</v>
      </c>
      <c r="S568">
        <v>10379371</v>
      </c>
      <c r="T568">
        <v>25103</v>
      </c>
      <c r="U568">
        <v>8</v>
      </c>
      <c r="V568" s="24">
        <f t="shared" si="24"/>
        <v>3.6362951239731704E-2</v>
      </c>
      <c r="W568">
        <v>965</v>
      </c>
      <c r="X568">
        <v>772</v>
      </c>
      <c r="Y568" t="s">
        <v>49</v>
      </c>
      <c r="Z568">
        <v>128</v>
      </c>
      <c r="AA568">
        <v>270</v>
      </c>
      <c r="AB568">
        <v>2</v>
      </c>
      <c r="AC568">
        <f t="shared" si="25"/>
        <v>1000.0337014197619</v>
      </c>
      <c r="AD568">
        <f>IF(SUBTOTAL(103,tablo1[[#This Row],[MachineID]]), tablo1[[#This Row],[ConditionMonitoringScore]], "")</f>
        <v>128</v>
      </c>
      <c r="AE568">
        <f>IF(SUBTOTAL(103,tablo1[[#This Row],[MachineID]]), tablo1[[#This Row],[TimeToFailure]], "")</f>
        <v>2161</v>
      </c>
      <c r="AH568">
        <f t="shared" si="26"/>
        <v>82.84789644012946</v>
      </c>
      <c r="AI568" t="str">
        <f>IF(OR(tablo1[[#This Row],[visibletimetofailure]]&lt;5000,tablo1[[#This Row],[visibleconditionscore]]&lt;300),"YES","NO")</f>
        <v>YES</v>
      </c>
    </row>
    <row r="569" spans="1:35" x14ac:dyDescent="0.25">
      <c r="A569" t="s">
        <v>620</v>
      </c>
      <c r="B569" t="s">
        <v>32</v>
      </c>
      <c r="C569" t="s">
        <v>33</v>
      </c>
      <c r="D569" s="1">
        <v>44982</v>
      </c>
      <c r="E569">
        <v>1</v>
      </c>
      <c r="F569">
        <v>4835</v>
      </c>
      <c r="G569" s="1">
        <v>45340</v>
      </c>
      <c r="H569" t="s">
        <v>52</v>
      </c>
      <c r="I569">
        <v>125</v>
      </c>
      <c r="J569">
        <v>7</v>
      </c>
      <c r="K569">
        <v>0</v>
      </c>
      <c r="L569">
        <v>7846</v>
      </c>
      <c r="M569">
        <v>60973</v>
      </c>
      <c r="N569">
        <v>91</v>
      </c>
      <c r="O569">
        <v>0</v>
      </c>
      <c r="P569">
        <v>0</v>
      </c>
      <c r="Q569">
        <v>1012216</v>
      </c>
      <c r="R569">
        <v>827398</v>
      </c>
      <c r="S569">
        <v>1839614</v>
      </c>
      <c r="T569">
        <v>0</v>
      </c>
      <c r="U569">
        <v>8</v>
      </c>
      <c r="V569" s="24">
        <f t="shared" si="24"/>
        <v>1.8464089230537343E-3</v>
      </c>
      <c r="W569">
        <v>49</v>
      </c>
      <c r="X569">
        <v>39</v>
      </c>
      <c r="Y569" t="s">
        <v>49</v>
      </c>
      <c r="Z569">
        <v>956</v>
      </c>
      <c r="AA569">
        <v>29</v>
      </c>
      <c r="AB569">
        <v>2</v>
      </c>
      <c r="AC569">
        <f t="shared" si="25"/>
        <v>0</v>
      </c>
      <c r="AD569">
        <f>IF(SUBTOTAL(103,tablo1[[#This Row],[MachineID]]), tablo1[[#This Row],[ConditionMonitoringScore]], "")</f>
        <v>956</v>
      </c>
      <c r="AE569">
        <f>IF(SUBTOTAL(103,tablo1[[#This Row],[MachineID]]), tablo1[[#This Row],[TimeToFailure]], "")</f>
        <v>7846</v>
      </c>
      <c r="AH569">
        <f t="shared" si="26"/>
        <v>4.8543689320388346</v>
      </c>
      <c r="AI569" t="str">
        <f>IF(OR(tablo1[[#This Row],[visibletimetofailure]]&lt;5000,tablo1[[#This Row],[visibleconditionscore]]&lt;300),"YES","NO")</f>
        <v>NO</v>
      </c>
    </row>
    <row r="570" spans="1:35" x14ac:dyDescent="0.25">
      <c r="A570" t="s">
        <v>621</v>
      </c>
      <c r="B570" t="s">
        <v>47</v>
      </c>
      <c r="C570" t="s">
        <v>33</v>
      </c>
      <c r="D570" s="1">
        <v>38412</v>
      </c>
      <c r="E570">
        <v>19</v>
      </c>
      <c r="F570">
        <v>63289</v>
      </c>
      <c r="G570" s="1">
        <v>45285</v>
      </c>
      <c r="H570" t="s">
        <v>34</v>
      </c>
      <c r="I570">
        <v>82</v>
      </c>
      <c r="J570">
        <v>62</v>
      </c>
      <c r="K570">
        <v>111</v>
      </c>
      <c r="L570">
        <v>404</v>
      </c>
      <c r="M570">
        <v>5656</v>
      </c>
      <c r="N570">
        <v>193</v>
      </c>
      <c r="O570">
        <v>21368</v>
      </c>
      <c r="P570">
        <v>6410467</v>
      </c>
      <c r="Q570">
        <v>722397</v>
      </c>
      <c r="R570">
        <v>103809</v>
      </c>
      <c r="S570">
        <v>64930876</v>
      </c>
      <c r="T570">
        <v>57694</v>
      </c>
      <c r="U570">
        <v>2</v>
      </c>
      <c r="V570" s="24">
        <f t="shared" si="24"/>
        <v>2.5736679478483685E-2</v>
      </c>
      <c r="W570">
        <v>683</v>
      </c>
      <c r="X570">
        <v>137</v>
      </c>
      <c r="Y570" t="s">
        <v>35</v>
      </c>
      <c r="Z570">
        <v>439</v>
      </c>
      <c r="AA570">
        <v>179</v>
      </c>
      <c r="AB570">
        <v>4</v>
      </c>
      <c r="AC570">
        <f t="shared" si="25"/>
        <v>300.00313552976411</v>
      </c>
      <c r="AD570">
        <f>IF(SUBTOTAL(103,tablo1[[#This Row],[MachineID]]), tablo1[[#This Row],[ConditionMonitoringScore]], "")</f>
        <v>439</v>
      </c>
      <c r="AE570">
        <f>IF(SUBTOTAL(103,tablo1[[#This Row],[MachineID]]), tablo1[[#This Row],[TimeToFailure]], "")</f>
        <v>404</v>
      </c>
      <c r="AH570">
        <f t="shared" si="26"/>
        <v>53.398058252427184</v>
      </c>
      <c r="AI570" t="str">
        <f>IF(OR(tablo1[[#This Row],[visibletimetofailure]]&lt;5000,tablo1[[#This Row],[visibleconditionscore]]&lt;300),"YES","NO")</f>
        <v>YES</v>
      </c>
    </row>
    <row r="571" spans="1:35" x14ac:dyDescent="0.25">
      <c r="A571" t="s">
        <v>622</v>
      </c>
      <c r="B571" t="s">
        <v>38</v>
      </c>
      <c r="C571" t="s">
        <v>45</v>
      </c>
      <c r="D571" s="1">
        <v>41697</v>
      </c>
      <c r="E571">
        <v>10</v>
      </c>
      <c r="F571">
        <v>37850</v>
      </c>
      <c r="G571" s="1">
        <v>45337</v>
      </c>
      <c r="H571" t="s">
        <v>48</v>
      </c>
      <c r="I571">
        <v>35</v>
      </c>
      <c r="J571">
        <v>10</v>
      </c>
      <c r="K571">
        <v>16</v>
      </c>
      <c r="L571">
        <v>4821</v>
      </c>
      <c r="M571">
        <v>26869</v>
      </c>
      <c r="N571">
        <v>176</v>
      </c>
      <c r="O571">
        <v>2816</v>
      </c>
      <c r="P571">
        <v>14080336</v>
      </c>
      <c r="Q571">
        <v>2216658</v>
      </c>
      <c r="R571">
        <v>897624</v>
      </c>
      <c r="S571">
        <v>17194617</v>
      </c>
      <c r="T571">
        <v>4505</v>
      </c>
      <c r="U571">
        <v>8</v>
      </c>
      <c r="V571" s="24">
        <f t="shared" si="24"/>
        <v>1.3150953349913333E-2</v>
      </c>
      <c r="W571">
        <v>349</v>
      </c>
      <c r="X571">
        <v>279</v>
      </c>
      <c r="Y571" t="s">
        <v>62</v>
      </c>
      <c r="Z571">
        <v>685</v>
      </c>
      <c r="AA571">
        <v>101</v>
      </c>
      <c r="AB571">
        <v>5</v>
      </c>
      <c r="AC571">
        <f t="shared" si="25"/>
        <v>5000.119318181818</v>
      </c>
      <c r="AD571">
        <f>IF(SUBTOTAL(103,tablo1[[#This Row],[MachineID]]), tablo1[[#This Row],[ConditionMonitoringScore]], "")</f>
        <v>685</v>
      </c>
      <c r="AE571">
        <f>IF(SUBTOTAL(103,tablo1[[#This Row],[MachineID]]), tablo1[[#This Row],[TimeToFailure]], "")</f>
        <v>4821</v>
      </c>
      <c r="AH571">
        <f t="shared" si="26"/>
        <v>28.155339805825243</v>
      </c>
      <c r="AI571" t="str">
        <f>IF(OR(tablo1[[#This Row],[visibletimetofailure]]&lt;5000,tablo1[[#This Row],[visibleconditionscore]]&lt;300),"YES","NO")</f>
        <v>YES</v>
      </c>
    </row>
    <row r="572" spans="1:35" x14ac:dyDescent="0.25">
      <c r="A572" t="s">
        <v>623</v>
      </c>
      <c r="B572" t="s">
        <v>54</v>
      </c>
      <c r="C572" t="s">
        <v>58</v>
      </c>
      <c r="D572" s="1">
        <v>42427</v>
      </c>
      <c r="E572">
        <v>8</v>
      </c>
      <c r="F572">
        <v>32552</v>
      </c>
      <c r="G572" s="1">
        <v>45333</v>
      </c>
      <c r="H572" t="s">
        <v>48</v>
      </c>
      <c r="I572">
        <v>55</v>
      </c>
      <c r="J572">
        <v>14</v>
      </c>
      <c r="K572">
        <v>8</v>
      </c>
      <c r="L572">
        <v>6658</v>
      </c>
      <c r="M572">
        <v>37560</v>
      </c>
      <c r="N572">
        <v>200</v>
      </c>
      <c r="O572">
        <v>1602</v>
      </c>
      <c r="P572">
        <v>4805432</v>
      </c>
      <c r="Q572">
        <v>624775</v>
      </c>
      <c r="R572">
        <v>130765</v>
      </c>
      <c r="S572">
        <v>5560973</v>
      </c>
      <c r="T572">
        <v>6407</v>
      </c>
      <c r="U572">
        <v>2</v>
      </c>
      <c r="V572" s="24">
        <f t="shared" si="24"/>
        <v>9.3450900595372678E-3</v>
      </c>
      <c r="W572">
        <v>248</v>
      </c>
      <c r="X572">
        <v>50</v>
      </c>
      <c r="Y572" t="s">
        <v>35</v>
      </c>
      <c r="Z572">
        <v>810</v>
      </c>
      <c r="AA572">
        <v>85</v>
      </c>
      <c r="AB572">
        <v>5</v>
      </c>
      <c r="AC572">
        <f t="shared" si="25"/>
        <v>2999.6454431960051</v>
      </c>
      <c r="AD572">
        <f>IF(SUBTOTAL(103,tablo1[[#This Row],[MachineID]]), tablo1[[#This Row],[ConditionMonitoringScore]], "")</f>
        <v>810</v>
      </c>
      <c r="AE572">
        <f>IF(SUBTOTAL(103,tablo1[[#This Row],[MachineID]]), tablo1[[#This Row],[TimeToFailure]], "")</f>
        <v>6658</v>
      </c>
      <c r="AH572">
        <f t="shared" si="26"/>
        <v>22.97734627831715</v>
      </c>
      <c r="AI572" t="str">
        <f>IF(OR(tablo1[[#This Row],[visibletimetofailure]]&lt;5000,tablo1[[#This Row],[visibleconditionscore]]&lt;300),"YES","NO")</f>
        <v>NO</v>
      </c>
    </row>
    <row r="573" spans="1:35" x14ac:dyDescent="0.25">
      <c r="A573" t="s">
        <v>624</v>
      </c>
      <c r="B573" t="s">
        <v>38</v>
      </c>
      <c r="C573" t="s">
        <v>58</v>
      </c>
      <c r="D573" s="1">
        <v>39142</v>
      </c>
      <c r="E573">
        <v>17</v>
      </c>
      <c r="F573">
        <v>78948</v>
      </c>
      <c r="G573" s="1">
        <v>45250</v>
      </c>
      <c r="H573" t="s">
        <v>34</v>
      </c>
      <c r="I573">
        <v>77</v>
      </c>
      <c r="J573">
        <v>97</v>
      </c>
      <c r="K573">
        <v>70</v>
      </c>
      <c r="L573">
        <v>475</v>
      </c>
      <c r="M573">
        <v>11301</v>
      </c>
      <c r="N573">
        <v>264</v>
      </c>
      <c r="O573">
        <v>18513</v>
      </c>
      <c r="P573">
        <v>55539033</v>
      </c>
      <c r="Q573">
        <v>3028783</v>
      </c>
      <c r="R573">
        <v>1198607</v>
      </c>
      <c r="S573">
        <v>59766423</v>
      </c>
      <c r="T573">
        <v>74052</v>
      </c>
      <c r="U573">
        <v>9</v>
      </c>
      <c r="V573" s="24">
        <f t="shared" si="24"/>
        <v>3.1388951691913483E-2</v>
      </c>
      <c r="W573">
        <v>833</v>
      </c>
      <c r="X573">
        <v>750</v>
      </c>
      <c r="Y573" t="s">
        <v>35</v>
      </c>
      <c r="Z573">
        <v>198</v>
      </c>
      <c r="AA573">
        <v>248</v>
      </c>
      <c r="AB573">
        <v>4</v>
      </c>
      <c r="AC573">
        <f t="shared" si="25"/>
        <v>3000.0017825311943</v>
      </c>
      <c r="AD573">
        <f>IF(SUBTOTAL(103,tablo1[[#This Row],[MachineID]]), tablo1[[#This Row],[ConditionMonitoringScore]], "")</f>
        <v>198</v>
      </c>
      <c r="AE573">
        <f>IF(SUBTOTAL(103,tablo1[[#This Row],[MachineID]]), tablo1[[#This Row],[TimeToFailure]], "")</f>
        <v>475</v>
      </c>
      <c r="AH573">
        <f t="shared" si="26"/>
        <v>75.728155339805824</v>
      </c>
      <c r="AI573" t="str">
        <f>IF(OR(tablo1[[#This Row],[visibletimetofailure]]&lt;5000,tablo1[[#This Row],[visibleconditionscore]]&lt;300),"YES","NO")</f>
        <v>YES</v>
      </c>
    </row>
    <row r="574" spans="1:35" x14ac:dyDescent="0.25">
      <c r="A574" t="s">
        <v>625</v>
      </c>
      <c r="B574" t="s">
        <v>32</v>
      </c>
      <c r="C574" t="s">
        <v>45</v>
      </c>
      <c r="D574" s="1">
        <v>42062</v>
      </c>
      <c r="E574">
        <v>9</v>
      </c>
      <c r="F574">
        <v>33318</v>
      </c>
      <c r="G574" s="1">
        <v>45314</v>
      </c>
      <c r="H574" t="s">
        <v>52</v>
      </c>
      <c r="I574">
        <v>58</v>
      </c>
      <c r="J574">
        <v>33</v>
      </c>
      <c r="K574">
        <v>7</v>
      </c>
      <c r="L574">
        <v>7035</v>
      </c>
      <c r="M574">
        <v>55790</v>
      </c>
      <c r="N574">
        <v>198</v>
      </c>
      <c r="O574">
        <v>1389</v>
      </c>
      <c r="P574">
        <v>4168044</v>
      </c>
      <c r="Q574">
        <v>3154081</v>
      </c>
      <c r="R574">
        <v>985832</v>
      </c>
      <c r="S574">
        <v>8307958</v>
      </c>
      <c r="T574">
        <v>6807</v>
      </c>
      <c r="U574">
        <v>8</v>
      </c>
      <c r="V574" s="24">
        <f t="shared" si="24"/>
        <v>1.6203180345165422E-2</v>
      </c>
      <c r="W574">
        <v>430</v>
      </c>
      <c r="X574">
        <v>344</v>
      </c>
      <c r="Y574" t="s">
        <v>35</v>
      </c>
      <c r="Z574">
        <v>563</v>
      </c>
      <c r="AA574">
        <v>150</v>
      </c>
      <c r="AB574">
        <v>4</v>
      </c>
      <c r="AC574">
        <f t="shared" si="25"/>
        <v>3000.7516198704102</v>
      </c>
      <c r="AD574">
        <f>IF(SUBTOTAL(103,tablo1[[#This Row],[MachineID]]), tablo1[[#This Row],[ConditionMonitoringScore]], "")</f>
        <v>563</v>
      </c>
      <c r="AE574">
        <f>IF(SUBTOTAL(103,tablo1[[#This Row],[MachineID]]), tablo1[[#This Row],[TimeToFailure]], "")</f>
        <v>7035</v>
      </c>
      <c r="AH574">
        <f t="shared" si="26"/>
        <v>44.01294498381877</v>
      </c>
      <c r="AI574" t="str">
        <f>IF(OR(tablo1[[#This Row],[visibletimetofailure]]&lt;5000,tablo1[[#This Row],[visibleconditionscore]]&lt;300),"YES","NO")</f>
        <v>NO</v>
      </c>
    </row>
    <row r="575" spans="1:35" x14ac:dyDescent="0.25">
      <c r="A575" t="s">
        <v>626</v>
      </c>
      <c r="B575" t="s">
        <v>42</v>
      </c>
      <c r="C575" t="s">
        <v>39</v>
      </c>
      <c r="D575" s="1">
        <v>42427</v>
      </c>
      <c r="E575">
        <v>8</v>
      </c>
      <c r="F575">
        <v>30120</v>
      </c>
      <c r="G575" s="1">
        <v>45286</v>
      </c>
      <c r="H575" t="s">
        <v>48</v>
      </c>
      <c r="I575">
        <v>69</v>
      </c>
      <c r="J575">
        <v>61</v>
      </c>
      <c r="K575">
        <v>5</v>
      </c>
      <c r="L575">
        <v>7571</v>
      </c>
      <c r="M575">
        <v>54292</v>
      </c>
      <c r="N575">
        <v>245</v>
      </c>
      <c r="O575">
        <v>1223</v>
      </c>
      <c r="P575">
        <v>3669335</v>
      </c>
      <c r="Q575">
        <v>3510082</v>
      </c>
      <c r="R575">
        <v>984249</v>
      </c>
      <c r="S575">
        <v>8163666</v>
      </c>
      <c r="T575">
        <v>1834</v>
      </c>
      <c r="U575">
        <v>9</v>
      </c>
      <c r="V575" s="24">
        <f t="shared" si="24"/>
        <v>1.4658225940161277E-2</v>
      </c>
      <c r="W575">
        <v>389</v>
      </c>
      <c r="X575">
        <v>350</v>
      </c>
      <c r="Y575" t="s">
        <v>35</v>
      </c>
      <c r="Z575">
        <v>654</v>
      </c>
      <c r="AA575">
        <v>113</v>
      </c>
      <c r="AB575">
        <v>1</v>
      </c>
      <c r="AC575">
        <f t="shared" si="25"/>
        <v>3000.2739165985281</v>
      </c>
      <c r="AD575">
        <f>IF(SUBTOTAL(103,tablo1[[#This Row],[MachineID]]), tablo1[[#This Row],[ConditionMonitoringScore]], "")</f>
        <v>654</v>
      </c>
      <c r="AE575">
        <f>IF(SUBTOTAL(103,tablo1[[#This Row],[MachineID]]), tablo1[[#This Row],[TimeToFailure]], "")</f>
        <v>7571</v>
      </c>
      <c r="AH575">
        <f t="shared" si="26"/>
        <v>32.038834951456316</v>
      </c>
      <c r="AI575" t="str">
        <f>IF(OR(tablo1[[#This Row],[visibletimetofailure]]&lt;5000,tablo1[[#This Row],[visibleconditionscore]]&lt;300),"YES","NO")</f>
        <v>NO</v>
      </c>
    </row>
    <row r="576" spans="1:35" x14ac:dyDescent="0.25">
      <c r="A576" t="s">
        <v>627</v>
      </c>
      <c r="B576" t="s">
        <v>47</v>
      </c>
      <c r="C576" t="s">
        <v>45</v>
      </c>
      <c r="D576" s="1">
        <v>41332</v>
      </c>
      <c r="E576">
        <v>11</v>
      </c>
      <c r="F576">
        <v>54241</v>
      </c>
      <c r="G576" s="1">
        <v>45213</v>
      </c>
      <c r="H576" t="s">
        <v>52</v>
      </c>
      <c r="I576">
        <v>83</v>
      </c>
      <c r="J576">
        <v>134</v>
      </c>
      <c r="K576">
        <v>24</v>
      </c>
      <c r="L576">
        <v>619</v>
      </c>
      <c r="M576">
        <v>22317</v>
      </c>
      <c r="N576">
        <v>161</v>
      </c>
      <c r="O576">
        <v>3855</v>
      </c>
      <c r="P576">
        <v>1156598</v>
      </c>
      <c r="Q576">
        <v>446597</v>
      </c>
      <c r="R576">
        <v>272715</v>
      </c>
      <c r="S576">
        <v>12285292</v>
      </c>
      <c r="T576">
        <v>11951</v>
      </c>
      <c r="U576">
        <v>2</v>
      </c>
      <c r="V576" s="24">
        <f t="shared" si="24"/>
        <v>2.5284497701409298E-2</v>
      </c>
      <c r="W576">
        <v>671</v>
      </c>
      <c r="X576">
        <v>134</v>
      </c>
      <c r="Y576" t="s">
        <v>35</v>
      </c>
      <c r="Z576">
        <v>380</v>
      </c>
      <c r="AA576">
        <v>203</v>
      </c>
      <c r="AB576">
        <v>4</v>
      </c>
      <c r="AC576">
        <f t="shared" si="25"/>
        <v>300.02542153047989</v>
      </c>
      <c r="AD576">
        <f>IF(SUBTOTAL(103,tablo1[[#This Row],[MachineID]]), tablo1[[#This Row],[ConditionMonitoringScore]], "")</f>
        <v>380</v>
      </c>
      <c r="AE576">
        <f>IF(SUBTOTAL(103,tablo1[[#This Row],[MachineID]]), tablo1[[#This Row],[TimeToFailure]], "")</f>
        <v>619</v>
      </c>
      <c r="AH576">
        <f t="shared" si="26"/>
        <v>61.165048543689316</v>
      </c>
      <c r="AI576" t="str">
        <f>IF(OR(tablo1[[#This Row],[visibletimetofailure]]&lt;5000,tablo1[[#This Row],[visibleconditionscore]]&lt;300),"YES","NO")</f>
        <v>YES</v>
      </c>
    </row>
    <row r="577" spans="1:35" x14ac:dyDescent="0.25">
      <c r="A577" t="s">
        <v>628</v>
      </c>
      <c r="B577" t="s">
        <v>38</v>
      </c>
      <c r="C577" t="s">
        <v>45</v>
      </c>
      <c r="D577" s="1">
        <v>38412</v>
      </c>
      <c r="E577">
        <v>19</v>
      </c>
      <c r="F577">
        <v>87799</v>
      </c>
      <c r="G577" s="1">
        <v>45319</v>
      </c>
      <c r="H577" t="s">
        <v>34</v>
      </c>
      <c r="I577">
        <v>27</v>
      </c>
      <c r="J577">
        <v>28</v>
      </c>
      <c r="K577">
        <v>42</v>
      </c>
      <c r="L577">
        <v>960</v>
      </c>
      <c r="M577">
        <v>21352</v>
      </c>
      <c r="N577">
        <v>152</v>
      </c>
      <c r="O577">
        <v>6402</v>
      </c>
      <c r="P577">
        <v>32010021</v>
      </c>
      <c r="Q577">
        <v>312967</v>
      </c>
      <c r="R577">
        <v>212396</v>
      </c>
      <c r="S577">
        <v>32535385</v>
      </c>
      <c r="T577">
        <v>20486</v>
      </c>
      <c r="U577">
        <v>2</v>
      </c>
      <c r="V577" s="24">
        <f t="shared" si="24"/>
        <v>2.6377270329339061E-2</v>
      </c>
      <c r="W577">
        <v>700</v>
      </c>
      <c r="X577">
        <v>140</v>
      </c>
      <c r="Y577" t="s">
        <v>62</v>
      </c>
      <c r="Z577">
        <v>355</v>
      </c>
      <c r="AA577">
        <v>220</v>
      </c>
      <c r="AB577">
        <v>5</v>
      </c>
      <c r="AC577">
        <f t="shared" si="25"/>
        <v>5000.0032802249298</v>
      </c>
      <c r="AD577">
        <f>IF(SUBTOTAL(103,tablo1[[#This Row],[MachineID]]), tablo1[[#This Row],[ConditionMonitoringScore]], "")</f>
        <v>355</v>
      </c>
      <c r="AE577">
        <f>IF(SUBTOTAL(103,tablo1[[#This Row],[MachineID]]), tablo1[[#This Row],[TimeToFailure]], "")</f>
        <v>960</v>
      </c>
      <c r="AH577">
        <f t="shared" si="26"/>
        <v>66.666666666666657</v>
      </c>
      <c r="AI577" t="str">
        <f>IF(OR(tablo1[[#This Row],[visibletimetofailure]]&lt;5000,tablo1[[#This Row],[visibleconditionscore]]&lt;300),"YES","NO")</f>
        <v>YES</v>
      </c>
    </row>
    <row r="578" spans="1:35" x14ac:dyDescent="0.25">
      <c r="A578" t="s">
        <v>629</v>
      </c>
      <c r="B578" t="s">
        <v>32</v>
      </c>
      <c r="C578" t="s">
        <v>45</v>
      </c>
      <c r="D578" s="1">
        <v>42062</v>
      </c>
      <c r="E578">
        <v>9</v>
      </c>
      <c r="F578">
        <v>41778</v>
      </c>
      <c r="G578" s="1">
        <v>45258</v>
      </c>
      <c r="H578" t="s">
        <v>48</v>
      </c>
      <c r="I578">
        <v>114</v>
      </c>
      <c r="J578">
        <v>89</v>
      </c>
      <c r="K578">
        <v>8</v>
      </c>
      <c r="L578">
        <v>8482</v>
      </c>
      <c r="M578">
        <v>55606</v>
      </c>
      <c r="N578">
        <v>186</v>
      </c>
      <c r="O578">
        <v>1487</v>
      </c>
      <c r="P578">
        <v>1487102</v>
      </c>
      <c r="Q578">
        <v>1036493</v>
      </c>
      <c r="R578">
        <v>306125</v>
      </c>
      <c r="S578">
        <v>282972</v>
      </c>
      <c r="T578">
        <v>6245</v>
      </c>
      <c r="U578">
        <v>4</v>
      </c>
      <c r="V578" s="24">
        <f t="shared" ref="V578:V641" si="27">W578/$K$1002</f>
        <v>1.8388725601024947E-2</v>
      </c>
      <c r="W578">
        <v>488</v>
      </c>
      <c r="X578">
        <v>195</v>
      </c>
      <c r="Y578" t="s">
        <v>49</v>
      </c>
      <c r="Z578">
        <v>559</v>
      </c>
      <c r="AA578">
        <v>152</v>
      </c>
      <c r="AB578">
        <v>5</v>
      </c>
      <c r="AC578">
        <f t="shared" ref="AC578:AC641" si="28">IF(O578=0,0,P578/O578)</f>
        <v>1000.0685944855413</v>
      </c>
      <c r="AD578">
        <f>IF(SUBTOTAL(103,tablo1[[#This Row],[MachineID]]), tablo1[[#This Row],[ConditionMonitoringScore]], "")</f>
        <v>559</v>
      </c>
      <c r="AE578">
        <f>IF(SUBTOTAL(103,tablo1[[#This Row],[MachineID]]), tablo1[[#This Row],[TimeToFailure]], "")</f>
        <v>8482</v>
      </c>
      <c r="AH578">
        <f t="shared" ref="AH578:AH641" si="29">(AA578-MIN($AA$2:$AA$1001))/(MAX($AA$2:$AA$1001)-MIN($AA$2:$AA$1001))*100</f>
        <v>44.660194174757287</v>
      </c>
      <c r="AI578" t="str">
        <f>IF(OR(tablo1[[#This Row],[visibletimetofailure]]&lt;5000,tablo1[[#This Row],[visibleconditionscore]]&lt;300),"YES","NO")</f>
        <v>NO</v>
      </c>
    </row>
    <row r="579" spans="1:35" x14ac:dyDescent="0.25">
      <c r="A579" t="s">
        <v>630</v>
      </c>
      <c r="B579" t="s">
        <v>47</v>
      </c>
      <c r="C579" t="s">
        <v>39</v>
      </c>
      <c r="D579" s="1">
        <v>43887</v>
      </c>
      <c r="E579">
        <v>4</v>
      </c>
      <c r="F579">
        <v>13004</v>
      </c>
      <c r="G579" s="1">
        <v>45339</v>
      </c>
      <c r="H579" t="s">
        <v>48</v>
      </c>
      <c r="I579">
        <v>51</v>
      </c>
      <c r="J579">
        <v>8</v>
      </c>
      <c r="K579">
        <v>1</v>
      </c>
      <c r="L579">
        <v>17070</v>
      </c>
      <c r="M579">
        <v>86623</v>
      </c>
      <c r="N579">
        <v>210</v>
      </c>
      <c r="O579">
        <v>210</v>
      </c>
      <c r="P579">
        <v>630607</v>
      </c>
      <c r="Q579">
        <v>2887172</v>
      </c>
      <c r="R579">
        <v>1201947</v>
      </c>
      <c r="S579">
        <v>4719726</v>
      </c>
      <c r="T579">
        <v>861</v>
      </c>
      <c r="U579">
        <v>10</v>
      </c>
      <c r="V579" s="24">
        <f t="shared" si="27"/>
        <v>4.0696359936694551E-3</v>
      </c>
      <c r="W579">
        <v>108</v>
      </c>
      <c r="X579">
        <v>108</v>
      </c>
      <c r="Y579" t="s">
        <v>35</v>
      </c>
      <c r="Z579">
        <v>934</v>
      </c>
      <c r="AA579">
        <v>40</v>
      </c>
      <c r="AB579">
        <v>3</v>
      </c>
      <c r="AC579">
        <f t="shared" si="28"/>
        <v>3002.890476190476</v>
      </c>
      <c r="AD579">
        <f>IF(SUBTOTAL(103,tablo1[[#This Row],[MachineID]]), tablo1[[#This Row],[ConditionMonitoringScore]], "")</f>
        <v>934</v>
      </c>
      <c r="AE579">
        <f>IF(SUBTOTAL(103,tablo1[[#This Row],[MachineID]]), tablo1[[#This Row],[TimeToFailure]], "")</f>
        <v>17070</v>
      </c>
      <c r="AH579">
        <f t="shared" si="29"/>
        <v>8.4142394822006477</v>
      </c>
      <c r="AI579" t="str">
        <f>IF(OR(tablo1[[#This Row],[visibletimetofailure]]&lt;5000,tablo1[[#This Row],[visibleconditionscore]]&lt;300),"YES","NO")</f>
        <v>NO</v>
      </c>
    </row>
    <row r="580" spans="1:35" x14ac:dyDescent="0.25">
      <c r="A580" t="s">
        <v>631</v>
      </c>
      <c r="B580" t="s">
        <v>42</v>
      </c>
      <c r="C580" t="s">
        <v>33</v>
      </c>
      <c r="D580" s="1">
        <v>39142</v>
      </c>
      <c r="E580">
        <v>17</v>
      </c>
      <c r="F580">
        <v>66810</v>
      </c>
      <c r="G580" s="1">
        <v>45283</v>
      </c>
      <c r="H580" t="s">
        <v>48</v>
      </c>
      <c r="I580">
        <v>140</v>
      </c>
      <c r="J580">
        <v>64</v>
      </c>
      <c r="K580">
        <v>41</v>
      </c>
      <c r="L580">
        <v>720</v>
      </c>
      <c r="M580">
        <v>16258</v>
      </c>
      <c r="N580">
        <v>320</v>
      </c>
      <c r="O580">
        <v>13124</v>
      </c>
      <c r="P580">
        <v>1312397</v>
      </c>
      <c r="Q580">
        <v>1333175</v>
      </c>
      <c r="R580">
        <v>300319</v>
      </c>
      <c r="S580">
        <v>14757464</v>
      </c>
      <c r="T580">
        <v>31497</v>
      </c>
      <c r="U580">
        <v>4</v>
      </c>
      <c r="V580" s="24">
        <f t="shared" si="27"/>
        <v>2.411636144396714E-2</v>
      </c>
      <c r="W580">
        <v>640</v>
      </c>
      <c r="X580">
        <v>256</v>
      </c>
      <c r="Y580" t="s">
        <v>49</v>
      </c>
      <c r="Z580">
        <v>465</v>
      </c>
      <c r="AA580">
        <v>167</v>
      </c>
      <c r="AB580">
        <v>2</v>
      </c>
      <c r="AC580">
        <f t="shared" si="28"/>
        <v>99.999771411155137</v>
      </c>
      <c r="AD580">
        <f>IF(SUBTOTAL(103,tablo1[[#This Row],[MachineID]]), tablo1[[#This Row],[ConditionMonitoringScore]], "")</f>
        <v>465</v>
      </c>
      <c r="AE580">
        <f>IF(SUBTOTAL(103,tablo1[[#This Row],[MachineID]]), tablo1[[#This Row],[TimeToFailure]], "")</f>
        <v>720</v>
      </c>
      <c r="AH580">
        <f t="shared" si="29"/>
        <v>49.514563106796118</v>
      </c>
      <c r="AI580" t="str">
        <f>IF(OR(tablo1[[#This Row],[visibletimetofailure]]&lt;5000,tablo1[[#This Row],[visibleconditionscore]]&lt;300),"YES","NO")</f>
        <v>YES</v>
      </c>
    </row>
    <row r="581" spans="1:35" x14ac:dyDescent="0.25">
      <c r="A581" t="s">
        <v>632</v>
      </c>
      <c r="B581" t="s">
        <v>42</v>
      </c>
      <c r="C581" t="s">
        <v>58</v>
      </c>
      <c r="D581" s="1">
        <v>39142</v>
      </c>
      <c r="E581">
        <v>17</v>
      </c>
      <c r="F581">
        <v>59415</v>
      </c>
      <c r="G581" s="1">
        <v>45274</v>
      </c>
      <c r="H581" t="s">
        <v>52</v>
      </c>
      <c r="I581">
        <v>64</v>
      </c>
      <c r="J581">
        <v>73</v>
      </c>
      <c r="K581">
        <v>42</v>
      </c>
      <c r="L581">
        <v>817</v>
      </c>
      <c r="M581">
        <v>14154</v>
      </c>
      <c r="N581">
        <v>206</v>
      </c>
      <c r="O581">
        <v>8645</v>
      </c>
      <c r="P581">
        <v>25933611</v>
      </c>
      <c r="Q581">
        <v>673109</v>
      </c>
      <c r="R581">
        <v>381144</v>
      </c>
      <c r="S581">
        <v>26987864</v>
      </c>
      <c r="T581">
        <v>12966</v>
      </c>
      <c r="U581">
        <v>3</v>
      </c>
      <c r="V581" s="24">
        <f t="shared" si="27"/>
        <v>2.611349762604567E-2</v>
      </c>
      <c r="W581">
        <v>693</v>
      </c>
      <c r="X581">
        <v>208</v>
      </c>
      <c r="Y581" t="s">
        <v>35</v>
      </c>
      <c r="Z581">
        <v>392</v>
      </c>
      <c r="AA581">
        <v>210</v>
      </c>
      <c r="AB581">
        <v>1</v>
      </c>
      <c r="AC581">
        <f t="shared" si="28"/>
        <v>2999.8393290919607</v>
      </c>
      <c r="AD581">
        <f>IF(SUBTOTAL(103,tablo1[[#This Row],[MachineID]]), tablo1[[#This Row],[ConditionMonitoringScore]], "")</f>
        <v>392</v>
      </c>
      <c r="AE581">
        <f>IF(SUBTOTAL(103,tablo1[[#This Row],[MachineID]]), tablo1[[#This Row],[TimeToFailure]], "")</f>
        <v>817</v>
      </c>
      <c r="AH581">
        <f t="shared" si="29"/>
        <v>63.430420711974108</v>
      </c>
      <c r="AI581" t="str">
        <f>IF(OR(tablo1[[#This Row],[visibletimetofailure]]&lt;5000,tablo1[[#This Row],[visibleconditionscore]]&lt;300),"YES","NO")</f>
        <v>YES</v>
      </c>
    </row>
    <row r="582" spans="1:35" x14ac:dyDescent="0.25">
      <c r="A582" t="s">
        <v>633</v>
      </c>
      <c r="B582" t="s">
        <v>47</v>
      </c>
      <c r="C582" t="s">
        <v>58</v>
      </c>
      <c r="D582" s="1">
        <v>40237</v>
      </c>
      <c r="E582">
        <v>14</v>
      </c>
      <c r="F582">
        <v>63084</v>
      </c>
      <c r="G582" s="1">
        <v>45296</v>
      </c>
      <c r="H582" t="s">
        <v>52</v>
      </c>
      <c r="I582">
        <v>63</v>
      </c>
      <c r="J582">
        <v>51</v>
      </c>
      <c r="K582">
        <v>68</v>
      </c>
      <c r="L582">
        <v>837</v>
      </c>
      <c r="M582">
        <v>9276</v>
      </c>
      <c r="N582">
        <v>214</v>
      </c>
      <c r="O582">
        <v>14562</v>
      </c>
      <c r="P582">
        <v>43685832</v>
      </c>
      <c r="Q582">
        <v>1646583</v>
      </c>
      <c r="R582">
        <v>44654</v>
      </c>
      <c r="S582">
        <v>45778955</v>
      </c>
      <c r="T582">
        <v>40773</v>
      </c>
      <c r="U582">
        <v>6</v>
      </c>
      <c r="V582" s="24">
        <f t="shared" si="27"/>
        <v>2.2684452483231591E-2</v>
      </c>
      <c r="W582">
        <v>602</v>
      </c>
      <c r="X582">
        <v>361</v>
      </c>
      <c r="Y582" t="s">
        <v>35</v>
      </c>
      <c r="Z582">
        <v>431</v>
      </c>
      <c r="AA582">
        <v>177</v>
      </c>
      <c r="AB582">
        <v>5</v>
      </c>
      <c r="AC582">
        <f t="shared" si="28"/>
        <v>2999.9884631231976</v>
      </c>
      <c r="AD582">
        <f>IF(SUBTOTAL(103,tablo1[[#This Row],[MachineID]]), tablo1[[#This Row],[ConditionMonitoringScore]], "")</f>
        <v>431</v>
      </c>
      <c r="AE582">
        <f>IF(SUBTOTAL(103,tablo1[[#This Row],[MachineID]]), tablo1[[#This Row],[TimeToFailure]], "")</f>
        <v>837</v>
      </c>
      <c r="AH582">
        <f t="shared" si="29"/>
        <v>52.750809061488667</v>
      </c>
      <c r="AI582" t="str">
        <f>IF(OR(tablo1[[#This Row],[visibletimetofailure]]&lt;5000,tablo1[[#This Row],[visibleconditionscore]]&lt;300),"YES","NO")</f>
        <v>YES</v>
      </c>
    </row>
    <row r="583" spans="1:35" x14ac:dyDescent="0.25">
      <c r="A583" t="s">
        <v>634</v>
      </c>
      <c r="B583" t="s">
        <v>47</v>
      </c>
      <c r="C583" t="s">
        <v>33</v>
      </c>
      <c r="D583" s="1">
        <v>41697</v>
      </c>
      <c r="E583">
        <v>10</v>
      </c>
      <c r="F583">
        <v>37480</v>
      </c>
      <c r="G583" s="1">
        <v>45325</v>
      </c>
      <c r="H583" t="s">
        <v>48</v>
      </c>
      <c r="I583">
        <v>61</v>
      </c>
      <c r="J583">
        <v>22</v>
      </c>
      <c r="K583">
        <v>6</v>
      </c>
      <c r="L583">
        <v>12095</v>
      </c>
      <c r="M583">
        <v>62410</v>
      </c>
      <c r="N583">
        <v>100</v>
      </c>
      <c r="O583">
        <v>603</v>
      </c>
      <c r="P583">
        <v>1807531</v>
      </c>
      <c r="Q583">
        <v>73111</v>
      </c>
      <c r="R583">
        <v>26501</v>
      </c>
      <c r="S583">
        <v>2803651</v>
      </c>
      <c r="T583">
        <v>2108</v>
      </c>
      <c r="U583">
        <v>5</v>
      </c>
      <c r="V583" s="24">
        <f t="shared" si="27"/>
        <v>1.4168362348330696E-2</v>
      </c>
      <c r="W583">
        <v>376</v>
      </c>
      <c r="X583">
        <v>188</v>
      </c>
      <c r="Y583" t="s">
        <v>35</v>
      </c>
      <c r="Z583">
        <v>660</v>
      </c>
      <c r="AA583">
        <v>113</v>
      </c>
      <c r="AB583">
        <v>2</v>
      </c>
      <c r="AC583">
        <f t="shared" si="28"/>
        <v>2997.5638474295192</v>
      </c>
      <c r="AD583">
        <f>IF(SUBTOTAL(103,tablo1[[#This Row],[MachineID]]), tablo1[[#This Row],[ConditionMonitoringScore]], "")</f>
        <v>660</v>
      </c>
      <c r="AE583">
        <f>IF(SUBTOTAL(103,tablo1[[#This Row],[MachineID]]), tablo1[[#This Row],[TimeToFailure]], "")</f>
        <v>12095</v>
      </c>
      <c r="AH583">
        <f t="shared" si="29"/>
        <v>32.038834951456316</v>
      </c>
      <c r="AI583" t="str">
        <f>IF(OR(tablo1[[#This Row],[visibletimetofailure]]&lt;5000,tablo1[[#This Row],[visibleconditionscore]]&lt;300),"YES","NO")</f>
        <v>NO</v>
      </c>
    </row>
    <row r="584" spans="1:35" x14ac:dyDescent="0.25">
      <c r="A584" t="s">
        <v>635</v>
      </c>
      <c r="B584" t="s">
        <v>38</v>
      </c>
      <c r="C584" t="s">
        <v>58</v>
      </c>
      <c r="D584" s="1">
        <v>43887</v>
      </c>
      <c r="E584">
        <v>4</v>
      </c>
      <c r="F584">
        <v>16196</v>
      </c>
      <c r="G584" s="1">
        <v>45299</v>
      </c>
      <c r="H584" t="s">
        <v>52</v>
      </c>
      <c r="I584">
        <v>54</v>
      </c>
      <c r="J584">
        <v>48</v>
      </c>
      <c r="K584">
        <v>3</v>
      </c>
      <c r="L584">
        <v>10206</v>
      </c>
      <c r="M584">
        <v>82720</v>
      </c>
      <c r="N584">
        <v>228</v>
      </c>
      <c r="O584">
        <v>683</v>
      </c>
      <c r="P584">
        <v>2048279</v>
      </c>
      <c r="Q584">
        <v>3514604</v>
      </c>
      <c r="R584">
        <v>691712</v>
      </c>
      <c r="S584">
        <v>6254595</v>
      </c>
      <c r="T584">
        <v>2935</v>
      </c>
      <c r="U584">
        <v>8</v>
      </c>
      <c r="V584" s="24">
        <f t="shared" si="27"/>
        <v>8.365362875876102E-3</v>
      </c>
      <c r="W584">
        <v>222</v>
      </c>
      <c r="X584">
        <v>178</v>
      </c>
      <c r="Y584" t="s">
        <v>35</v>
      </c>
      <c r="Z584">
        <v>810</v>
      </c>
      <c r="AA584">
        <v>69</v>
      </c>
      <c r="AB584">
        <v>2</v>
      </c>
      <c r="AC584">
        <f t="shared" si="28"/>
        <v>2998.944363103953</v>
      </c>
      <c r="AD584">
        <f>IF(SUBTOTAL(103,tablo1[[#This Row],[MachineID]]), tablo1[[#This Row],[ConditionMonitoringScore]], "")</f>
        <v>810</v>
      </c>
      <c r="AE584">
        <f>IF(SUBTOTAL(103,tablo1[[#This Row],[MachineID]]), tablo1[[#This Row],[TimeToFailure]], "")</f>
        <v>10206</v>
      </c>
      <c r="AH584">
        <f t="shared" si="29"/>
        <v>17.79935275080906</v>
      </c>
      <c r="AI584" t="str">
        <f>IF(OR(tablo1[[#This Row],[visibletimetofailure]]&lt;5000,tablo1[[#This Row],[visibleconditionscore]]&lt;300),"YES","NO")</f>
        <v>NO</v>
      </c>
    </row>
    <row r="585" spans="1:35" x14ac:dyDescent="0.25">
      <c r="A585" t="s">
        <v>636</v>
      </c>
      <c r="B585" t="s">
        <v>47</v>
      </c>
      <c r="C585" t="s">
        <v>45</v>
      </c>
      <c r="D585" s="1">
        <v>43522</v>
      </c>
      <c r="E585">
        <v>5</v>
      </c>
      <c r="F585">
        <v>22250</v>
      </c>
      <c r="G585" s="1">
        <v>45276</v>
      </c>
      <c r="H585" t="s">
        <v>34</v>
      </c>
      <c r="I585">
        <v>68</v>
      </c>
      <c r="J585">
        <v>71</v>
      </c>
      <c r="K585">
        <v>6</v>
      </c>
      <c r="L585">
        <v>5864</v>
      </c>
      <c r="M585">
        <v>44648</v>
      </c>
      <c r="N585">
        <v>200</v>
      </c>
      <c r="O585">
        <v>1201</v>
      </c>
      <c r="P585">
        <v>3603739</v>
      </c>
      <c r="Q585">
        <v>2108115</v>
      </c>
      <c r="R585">
        <v>497612</v>
      </c>
      <c r="S585">
        <v>6209466</v>
      </c>
      <c r="T585">
        <v>1681</v>
      </c>
      <c r="U585">
        <v>6</v>
      </c>
      <c r="V585" s="24">
        <f t="shared" si="27"/>
        <v>1.2284271610520764E-2</v>
      </c>
      <c r="W585">
        <v>326</v>
      </c>
      <c r="X585">
        <v>196</v>
      </c>
      <c r="Y585" t="s">
        <v>35</v>
      </c>
      <c r="Z585">
        <v>700</v>
      </c>
      <c r="AA585">
        <v>103</v>
      </c>
      <c r="AB585">
        <v>5</v>
      </c>
      <c r="AC585">
        <f t="shared" si="28"/>
        <v>3000.6153205661949</v>
      </c>
      <c r="AD585">
        <f>IF(SUBTOTAL(103,tablo1[[#This Row],[MachineID]]), tablo1[[#This Row],[ConditionMonitoringScore]], "")</f>
        <v>700</v>
      </c>
      <c r="AE585">
        <f>IF(SUBTOTAL(103,tablo1[[#This Row],[MachineID]]), tablo1[[#This Row],[TimeToFailure]], "")</f>
        <v>5864</v>
      </c>
      <c r="AH585">
        <f t="shared" si="29"/>
        <v>28.802588996763756</v>
      </c>
      <c r="AI585" t="str">
        <f>IF(OR(tablo1[[#This Row],[visibletimetofailure]]&lt;5000,tablo1[[#This Row],[visibleconditionscore]]&lt;300),"YES","NO")</f>
        <v>NO</v>
      </c>
    </row>
    <row r="586" spans="1:35" x14ac:dyDescent="0.25">
      <c r="A586" t="s">
        <v>637</v>
      </c>
      <c r="B586" t="s">
        <v>47</v>
      </c>
      <c r="C586" t="s">
        <v>33</v>
      </c>
      <c r="D586" s="1">
        <v>43522</v>
      </c>
      <c r="E586">
        <v>5</v>
      </c>
      <c r="F586">
        <v>17215</v>
      </c>
      <c r="G586" s="1">
        <v>45195</v>
      </c>
      <c r="H586" t="s">
        <v>34</v>
      </c>
      <c r="I586">
        <v>110</v>
      </c>
      <c r="J586">
        <v>152</v>
      </c>
      <c r="K586">
        <v>5</v>
      </c>
      <c r="L586">
        <v>7137</v>
      </c>
      <c r="M586">
        <v>54142</v>
      </c>
      <c r="N586">
        <v>245</v>
      </c>
      <c r="O586">
        <v>1227</v>
      </c>
      <c r="P586">
        <v>1226967</v>
      </c>
      <c r="Q586">
        <v>2615613</v>
      </c>
      <c r="R586">
        <v>460665</v>
      </c>
      <c r="S586">
        <v>4303244</v>
      </c>
      <c r="T586">
        <v>5889</v>
      </c>
      <c r="U586">
        <v>7</v>
      </c>
      <c r="V586" s="24">
        <f t="shared" si="27"/>
        <v>1.8577134674805939E-2</v>
      </c>
      <c r="W586">
        <v>493</v>
      </c>
      <c r="X586">
        <v>345</v>
      </c>
      <c r="Y586" t="s">
        <v>49</v>
      </c>
      <c r="Z586">
        <v>557</v>
      </c>
      <c r="AA586">
        <v>157</v>
      </c>
      <c r="AB586">
        <v>4</v>
      </c>
      <c r="AC586">
        <f t="shared" si="28"/>
        <v>999.97310513447428</v>
      </c>
      <c r="AD586">
        <f>IF(SUBTOTAL(103,tablo1[[#This Row],[MachineID]]), tablo1[[#This Row],[ConditionMonitoringScore]], "")</f>
        <v>557</v>
      </c>
      <c r="AE586">
        <f>IF(SUBTOTAL(103,tablo1[[#This Row],[MachineID]]), tablo1[[#This Row],[TimeToFailure]], "")</f>
        <v>7137</v>
      </c>
      <c r="AH586">
        <f t="shared" si="29"/>
        <v>46.278317152103561</v>
      </c>
      <c r="AI586" t="str">
        <f>IF(OR(tablo1[[#This Row],[visibletimetofailure]]&lt;5000,tablo1[[#This Row],[visibleconditionscore]]&lt;300),"YES","NO")</f>
        <v>NO</v>
      </c>
    </row>
    <row r="587" spans="1:35" x14ac:dyDescent="0.25">
      <c r="A587" t="s">
        <v>638</v>
      </c>
      <c r="B587" t="s">
        <v>42</v>
      </c>
      <c r="C587" t="s">
        <v>45</v>
      </c>
      <c r="D587" s="1">
        <v>43157</v>
      </c>
      <c r="E587">
        <v>6</v>
      </c>
      <c r="F587">
        <v>29994</v>
      </c>
      <c r="G587" s="1">
        <v>45238</v>
      </c>
      <c r="H587" t="s">
        <v>48</v>
      </c>
      <c r="I587">
        <v>106</v>
      </c>
      <c r="J587">
        <v>109</v>
      </c>
      <c r="K587">
        <v>5</v>
      </c>
      <c r="L587">
        <v>5984</v>
      </c>
      <c r="M587">
        <v>53644</v>
      </c>
      <c r="N587">
        <v>108</v>
      </c>
      <c r="O587">
        <v>542</v>
      </c>
      <c r="P587">
        <v>54217</v>
      </c>
      <c r="Q587">
        <v>268679</v>
      </c>
      <c r="R587">
        <v>108364</v>
      </c>
      <c r="S587">
        <v>919214</v>
      </c>
      <c r="T587">
        <v>1951</v>
      </c>
      <c r="U587">
        <v>2</v>
      </c>
      <c r="V587" s="24">
        <f t="shared" si="27"/>
        <v>1.7484362046876176E-2</v>
      </c>
      <c r="W587">
        <v>464</v>
      </c>
      <c r="X587">
        <v>93</v>
      </c>
      <c r="Y587" t="s">
        <v>49</v>
      </c>
      <c r="Z587">
        <v>559</v>
      </c>
      <c r="AA587">
        <v>157</v>
      </c>
      <c r="AB587">
        <v>5</v>
      </c>
      <c r="AC587">
        <f t="shared" si="28"/>
        <v>100.03136531365314</v>
      </c>
      <c r="AD587">
        <f>IF(SUBTOTAL(103,tablo1[[#This Row],[MachineID]]), tablo1[[#This Row],[ConditionMonitoringScore]], "")</f>
        <v>559</v>
      </c>
      <c r="AE587">
        <f>IF(SUBTOTAL(103,tablo1[[#This Row],[MachineID]]), tablo1[[#This Row],[TimeToFailure]], "")</f>
        <v>5984</v>
      </c>
      <c r="AH587">
        <f t="shared" si="29"/>
        <v>46.278317152103561</v>
      </c>
      <c r="AI587" t="str">
        <f>IF(OR(tablo1[[#This Row],[visibletimetofailure]]&lt;5000,tablo1[[#This Row],[visibleconditionscore]]&lt;300),"YES","NO")</f>
        <v>NO</v>
      </c>
    </row>
    <row r="588" spans="1:35" x14ac:dyDescent="0.25">
      <c r="A588" t="s">
        <v>639</v>
      </c>
      <c r="B588" t="s">
        <v>32</v>
      </c>
      <c r="C588" t="s">
        <v>45</v>
      </c>
      <c r="D588" s="1">
        <v>42427</v>
      </c>
      <c r="E588">
        <v>8</v>
      </c>
      <c r="F588">
        <v>36720</v>
      </c>
      <c r="G588" s="1">
        <v>45308</v>
      </c>
      <c r="H588" t="s">
        <v>48</v>
      </c>
      <c r="I588">
        <v>16</v>
      </c>
      <c r="J588">
        <v>39</v>
      </c>
      <c r="K588">
        <v>7</v>
      </c>
      <c r="L588">
        <v>9990</v>
      </c>
      <c r="M588">
        <v>72220</v>
      </c>
      <c r="N588">
        <v>114</v>
      </c>
      <c r="O588">
        <v>797</v>
      </c>
      <c r="P588">
        <v>3983545</v>
      </c>
      <c r="Q588">
        <v>721908</v>
      </c>
      <c r="R588">
        <v>638303</v>
      </c>
      <c r="S588">
        <v>5343757</v>
      </c>
      <c r="T588">
        <v>3346</v>
      </c>
      <c r="U588">
        <v>5</v>
      </c>
      <c r="V588" s="24">
        <f t="shared" si="27"/>
        <v>1.2472680684301756E-2</v>
      </c>
      <c r="W588">
        <v>331</v>
      </c>
      <c r="X588">
        <v>165</v>
      </c>
      <c r="Y588" t="s">
        <v>62</v>
      </c>
      <c r="Z588">
        <v>713</v>
      </c>
      <c r="AA588">
        <v>104</v>
      </c>
      <c r="AB588">
        <v>4</v>
      </c>
      <c r="AC588">
        <f t="shared" si="28"/>
        <v>4998.1744040150561</v>
      </c>
      <c r="AD588">
        <f>IF(SUBTOTAL(103,tablo1[[#This Row],[MachineID]]), tablo1[[#This Row],[ConditionMonitoringScore]], "")</f>
        <v>713</v>
      </c>
      <c r="AE588">
        <f>IF(SUBTOTAL(103,tablo1[[#This Row],[MachineID]]), tablo1[[#This Row],[TimeToFailure]], "")</f>
        <v>9990</v>
      </c>
      <c r="AH588">
        <f t="shared" si="29"/>
        <v>29.126213592233007</v>
      </c>
      <c r="AI588" t="str">
        <f>IF(OR(tablo1[[#This Row],[visibletimetofailure]]&lt;5000,tablo1[[#This Row],[visibleconditionscore]]&lt;300),"YES","NO")</f>
        <v>NO</v>
      </c>
    </row>
    <row r="589" spans="1:35" x14ac:dyDescent="0.25">
      <c r="A589" t="s">
        <v>640</v>
      </c>
      <c r="B589" t="s">
        <v>54</v>
      </c>
      <c r="C589" t="s">
        <v>58</v>
      </c>
      <c r="D589" s="1">
        <v>38777</v>
      </c>
      <c r="E589">
        <v>18</v>
      </c>
      <c r="F589">
        <v>77886</v>
      </c>
      <c r="G589" s="1">
        <v>45243</v>
      </c>
      <c r="H589" t="s">
        <v>34</v>
      </c>
      <c r="I589">
        <v>62</v>
      </c>
      <c r="J589">
        <v>104</v>
      </c>
      <c r="K589">
        <v>48</v>
      </c>
      <c r="L589">
        <v>680</v>
      </c>
      <c r="M589">
        <v>16348</v>
      </c>
      <c r="N589">
        <v>117</v>
      </c>
      <c r="O589">
        <v>5611</v>
      </c>
      <c r="P589">
        <v>16833534</v>
      </c>
      <c r="Q589">
        <v>881518</v>
      </c>
      <c r="R589">
        <v>281486</v>
      </c>
      <c r="S589">
        <v>17996539</v>
      </c>
      <c r="T589">
        <v>6172</v>
      </c>
      <c r="U589">
        <v>5</v>
      </c>
      <c r="V589" s="24">
        <f t="shared" si="27"/>
        <v>2.916572462129776E-2</v>
      </c>
      <c r="W589">
        <v>774</v>
      </c>
      <c r="X589">
        <v>387</v>
      </c>
      <c r="Y589" t="s">
        <v>35</v>
      </c>
      <c r="Z589">
        <v>333</v>
      </c>
      <c r="AA589">
        <v>216</v>
      </c>
      <c r="AB589">
        <v>3</v>
      </c>
      <c r="AC589">
        <f t="shared" si="28"/>
        <v>3000.0951702013899</v>
      </c>
      <c r="AD589">
        <f>IF(SUBTOTAL(103,tablo1[[#This Row],[MachineID]]), tablo1[[#This Row],[ConditionMonitoringScore]], "")</f>
        <v>333</v>
      </c>
      <c r="AE589">
        <f>IF(SUBTOTAL(103,tablo1[[#This Row],[MachineID]]), tablo1[[#This Row],[TimeToFailure]], "")</f>
        <v>680</v>
      </c>
      <c r="AH589">
        <f t="shared" si="29"/>
        <v>65.372168284789637</v>
      </c>
      <c r="AI589" t="str">
        <f>IF(OR(tablo1[[#This Row],[visibletimetofailure]]&lt;5000,tablo1[[#This Row],[visibleconditionscore]]&lt;300),"YES","NO")</f>
        <v>YES</v>
      </c>
    </row>
    <row r="590" spans="1:35" x14ac:dyDescent="0.25">
      <c r="A590" t="s">
        <v>641</v>
      </c>
      <c r="B590" t="s">
        <v>42</v>
      </c>
      <c r="C590" t="s">
        <v>45</v>
      </c>
      <c r="D590" s="1">
        <v>39142</v>
      </c>
      <c r="E590">
        <v>17</v>
      </c>
      <c r="F590">
        <v>66929</v>
      </c>
      <c r="G590" s="1">
        <v>45327</v>
      </c>
      <c r="H590" t="s">
        <v>48</v>
      </c>
      <c r="I590">
        <v>86</v>
      </c>
      <c r="J590">
        <v>20</v>
      </c>
      <c r="K590">
        <v>74</v>
      </c>
      <c r="L590">
        <v>658</v>
      </c>
      <c r="M590">
        <v>9133</v>
      </c>
      <c r="N590">
        <v>238</v>
      </c>
      <c r="O590">
        <v>17619</v>
      </c>
      <c r="P590">
        <v>52855759</v>
      </c>
      <c r="Q590">
        <v>454507</v>
      </c>
      <c r="R590">
        <v>113793</v>
      </c>
      <c r="S590">
        <v>53424059</v>
      </c>
      <c r="T590">
        <v>49332</v>
      </c>
      <c r="U590">
        <v>1</v>
      </c>
      <c r="V590" s="24">
        <f t="shared" si="27"/>
        <v>2.4380134147260531E-2</v>
      </c>
      <c r="W590">
        <v>647</v>
      </c>
      <c r="X590">
        <v>65</v>
      </c>
      <c r="Y590" t="s">
        <v>35</v>
      </c>
      <c r="Z590">
        <v>380</v>
      </c>
      <c r="AA590">
        <v>201</v>
      </c>
      <c r="AB590">
        <v>4</v>
      </c>
      <c r="AC590">
        <f t="shared" si="28"/>
        <v>2999.929564674499</v>
      </c>
      <c r="AD590">
        <f>IF(SUBTOTAL(103,tablo1[[#This Row],[MachineID]]), tablo1[[#This Row],[ConditionMonitoringScore]], "")</f>
        <v>380</v>
      </c>
      <c r="AE590">
        <f>IF(SUBTOTAL(103,tablo1[[#This Row],[MachineID]]), tablo1[[#This Row],[TimeToFailure]], "")</f>
        <v>658</v>
      </c>
      <c r="AH590">
        <f t="shared" si="29"/>
        <v>60.517799352750814</v>
      </c>
      <c r="AI590" t="str">
        <f>IF(OR(tablo1[[#This Row],[visibletimetofailure]]&lt;5000,tablo1[[#This Row],[visibleconditionscore]]&lt;300),"YES","NO")</f>
        <v>YES</v>
      </c>
    </row>
    <row r="591" spans="1:35" x14ac:dyDescent="0.25">
      <c r="A591" t="s">
        <v>642</v>
      </c>
      <c r="B591" t="s">
        <v>47</v>
      </c>
      <c r="C591" t="s">
        <v>39</v>
      </c>
      <c r="D591" s="1">
        <v>44252</v>
      </c>
      <c r="E591">
        <v>3</v>
      </c>
      <c r="F591">
        <v>9276</v>
      </c>
      <c r="G591" s="1">
        <v>45282</v>
      </c>
      <c r="H591" t="s">
        <v>48</v>
      </c>
      <c r="I591">
        <v>161</v>
      </c>
      <c r="J591">
        <v>65</v>
      </c>
      <c r="K591">
        <v>3</v>
      </c>
      <c r="L591">
        <v>14929</v>
      </c>
      <c r="M591">
        <v>88050</v>
      </c>
      <c r="N591">
        <v>223</v>
      </c>
      <c r="O591">
        <v>670</v>
      </c>
      <c r="P591">
        <v>669569</v>
      </c>
      <c r="Q591">
        <v>345063</v>
      </c>
      <c r="R591">
        <v>109031</v>
      </c>
      <c r="S591">
        <v>1123663</v>
      </c>
      <c r="T591">
        <v>1138</v>
      </c>
      <c r="U591">
        <v>1</v>
      </c>
      <c r="V591" s="24">
        <f t="shared" si="27"/>
        <v>7.9508629135579163E-3</v>
      </c>
      <c r="W591">
        <v>211</v>
      </c>
      <c r="X591">
        <v>21</v>
      </c>
      <c r="Y591" t="s">
        <v>49</v>
      </c>
      <c r="Z591">
        <v>832</v>
      </c>
      <c r="AA591">
        <v>71</v>
      </c>
      <c r="AB591">
        <v>5</v>
      </c>
      <c r="AC591">
        <f t="shared" si="28"/>
        <v>999.35671641791043</v>
      </c>
      <c r="AD591">
        <f>IF(SUBTOTAL(103,tablo1[[#This Row],[MachineID]]), tablo1[[#This Row],[ConditionMonitoringScore]], "")</f>
        <v>832</v>
      </c>
      <c r="AE591">
        <f>IF(SUBTOTAL(103,tablo1[[#This Row],[MachineID]]), tablo1[[#This Row],[TimeToFailure]], "")</f>
        <v>14929</v>
      </c>
      <c r="AH591">
        <f t="shared" si="29"/>
        <v>18.446601941747574</v>
      </c>
      <c r="AI591" t="str">
        <f>IF(OR(tablo1[[#This Row],[visibletimetofailure]]&lt;5000,tablo1[[#This Row],[visibleconditionscore]]&lt;300),"YES","NO")</f>
        <v>NO</v>
      </c>
    </row>
    <row r="592" spans="1:35" x14ac:dyDescent="0.25">
      <c r="A592" t="s">
        <v>643</v>
      </c>
      <c r="B592" t="s">
        <v>38</v>
      </c>
      <c r="C592" t="s">
        <v>39</v>
      </c>
      <c r="D592" s="1">
        <v>44252</v>
      </c>
      <c r="E592">
        <v>3</v>
      </c>
      <c r="F592">
        <v>9576</v>
      </c>
      <c r="G592" s="1">
        <v>45313</v>
      </c>
      <c r="H592" t="s">
        <v>48</v>
      </c>
      <c r="I592">
        <v>115</v>
      </c>
      <c r="J592">
        <v>34</v>
      </c>
      <c r="K592">
        <v>1</v>
      </c>
      <c r="L592">
        <v>12827</v>
      </c>
      <c r="M592">
        <v>79632</v>
      </c>
      <c r="N592">
        <v>214</v>
      </c>
      <c r="O592">
        <v>214</v>
      </c>
      <c r="P592">
        <v>214126</v>
      </c>
      <c r="Q592">
        <v>1578689</v>
      </c>
      <c r="R592">
        <v>392392</v>
      </c>
      <c r="S592">
        <v>2185207</v>
      </c>
      <c r="T592">
        <v>321</v>
      </c>
      <c r="U592">
        <v>4</v>
      </c>
      <c r="V592" s="24">
        <f t="shared" si="27"/>
        <v>5.4638631396488058E-3</v>
      </c>
      <c r="W592">
        <v>145</v>
      </c>
      <c r="X592">
        <v>58</v>
      </c>
      <c r="Y592" t="s">
        <v>49</v>
      </c>
      <c r="Z592">
        <v>890</v>
      </c>
      <c r="AA592">
        <v>52</v>
      </c>
      <c r="AB592">
        <v>4</v>
      </c>
      <c r="AC592">
        <f t="shared" si="28"/>
        <v>1000.588785046729</v>
      </c>
      <c r="AD592">
        <f>IF(SUBTOTAL(103,tablo1[[#This Row],[MachineID]]), tablo1[[#This Row],[ConditionMonitoringScore]], "")</f>
        <v>890</v>
      </c>
      <c r="AE592">
        <f>IF(SUBTOTAL(103,tablo1[[#This Row],[MachineID]]), tablo1[[#This Row],[TimeToFailure]], "")</f>
        <v>12827</v>
      </c>
      <c r="AH592">
        <f t="shared" si="29"/>
        <v>12.297734627831716</v>
      </c>
      <c r="AI592" t="str">
        <f>IF(OR(tablo1[[#This Row],[visibletimetofailure]]&lt;5000,tablo1[[#This Row],[visibleconditionscore]]&lt;300),"YES","NO")</f>
        <v>NO</v>
      </c>
    </row>
    <row r="593" spans="1:35" x14ac:dyDescent="0.25">
      <c r="A593" t="s">
        <v>644</v>
      </c>
      <c r="B593" t="s">
        <v>54</v>
      </c>
      <c r="C593" t="s">
        <v>39</v>
      </c>
      <c r="D593" s="1">
        <v>40967</v>
      </c>
      <c r="E593">
        <v>12</v>
      </c>
      <c r="F593">
        <v>52092</v>
      </c>
      <c r="G593" s="1">
        <v>45301</v>
      </c>
      <c r="H593" t="s">
        <v>48</v>
      </c>
      <c r="I593">
        <v>17</v>
      </c>
      <c r="J593">
        <v>46</v>
      </c>
      <c r="K593">
        <v>11</v>
      </c>
      <c r="L593">
        <v>5753</v>
      </c>
      <c r="M593">
        <v>56119</v>
      </c>
      <c r="N593">
        <v>177</v>
      </c>
      <c r="O593">
        <v>1952</v>
      </c>
      <c r="P593">
        <v>9759539</v>
      </c>
      <c r="Q593">
        <v>1649493</v>
      </c>
      <c r="R593">
        <v>960654</v>
      </c>
      <c r="S593">
        <v>12369687</v>
      </c>
      <c r="T593">
        <v>6050</v>
      </c>
      <c r="U593">
        <v>8</v>
      </c>
      <c r="V593" s="24">
        <f t="shared" si="27"/>
        <v>1.7672771120657172E-2</v>
      </c>
      <c r="W593">
        <v>469</v>
      </c>
      <c r="X593">
        <v>375</v>
      </c>
      <c r="Y593" t="s">
        <v>62</v>
      </c>
      <c r="Z593">
        <v>595</v>
      </c>
      <c r="AA593">
        <v>137</v>
      </c>
      <c r="AB593">
        <v>3</v>
      </c>
      <c r="AC593">
        <f t="shared" si="28"/>
        <v>4999.7638319672133</v>
      </c>
      <c r="AD593">
        <f>IF(SUBTOTAL(103,tablo1[[#This Row],[MachineID]]), tablo1[[#This Row],[ConditionMonitoringScore]], "")</f>
        <v>595</v>
      </c>
      <c r="AE593">
        <f>IF(SUBTOTAL(103,tablo1[[#This Row],[MachineID]]), tablo1[[#This Row],[TimeToFailure]], "")</f>
        <v>5753</v>
      </c>
      <c r="AH593">
        <f t="shared" si="29"/>
        <v>39.805825242718448</v>
      </c>
      <c r="AI593" t="str">
        <f>IF(OR(tablo1[[#This Row],[visibletimetofailure]]&lt;5000,tablo1[[#This Row],[visibleconditionscore]]&lt;300),"YES","NO")</f>
        <v>NO</v>
      </c>
    </row>
    <row r="594" spans="1:35" x14ac:dyDescent="0.25">
      <c r="A594" t="s">
        <v>645</v>
      </c>
      <c r="B594" t="s">
        <v>54</v>
      </c>
      <c r="C594" t="s">
        <v>45</v>
      </c>
      <c r="D594" s="1">
        <v>40967</v>
      </c>
      <c r="E594">
        <v>12</v>
      </c>
      <c r="F594">
        <v>47388</v>
      </c>
      <c r="G594" s="1">
        <v>45314</v>
      </c>
      <c r="H594" t="s">
        <v>48</v>
      </c>
      <c r="I594">
        <v>23</v>
      </c>
      <c r="J594">
        <v>33</v>
      </c>
      <c r="K594">
        <v>16</v>
      </c>
      <c r="L594">
        <v>720</v>
      </c>
      <c r="M594">
        <v>30965</v>
      </c>
      <c r="N594">
        <v>220</v>
      </c>
      <c r="O594">
        <v>3514</v>
      </c>
      <c r="P594">
        <v>17567815</v>
      </c>
      <c r="Q594">
        <v>283585</v>
      </c>
      <c r="R594">
        <v>1322736</v>
      </c>
      <c r="S594">
        <v>21726402</v>
      </c>
      <c r="T594">
        <v>9837</v>
      </c>
      <c r="U594">
        <v>10</v>
      </c>
      <c r="V594" s="24">
        <f t="shared" si="27"/>
        <v>1.9556861858467105E-2</v>
      </c>
      <c r="W594">
        <v>519</v>
      </c>
      <c r="X594">
        <v>519</v>
      </c>
      <c r="Y594" t="s">
        <v>62</v>
      </c>
      <c r="Z594">
        <v>491</v>
      </c>
      <c r="AA594">
        <v>168</v>
      </c>
      <c r="AB594">
        <v>3</v>
      </c>
      <c r="AC594">
        <f t="shared" si="28"/>
        <v>4999.3782014797953</v>
      </c>
      <c r="AD594">
        <f>IF(SUBTOTAL(103,tablo1[[#This Row],[MachineID]]), tablo1[[#This Row],[ConditionMonitoringScore]], "")</f>
        <v>491</v>
      </c>
      <c r="AE594">
        <f>IF(SUBTOTAL(103,tablo1[[#This Row],[MachineID]]), tablo1[[#This Row],[TimeToFailure]], "")</f>
        <v>720</v>
      </c>
      <c r="AH594">
        <f t="shared" si="29"/>
        <v>49.838187702265373</v>
      </c>
      <c r="AI594" t="str">
        <f>IF(OR(tablo1[[#This Row],[visibletimetofailure]]&lt;5000,tablo1[[#This Row],[visibleconditionscore]]&lt;300),"YES","NO")</f>
        <v>YES</v>
      </c>
    </row>
    <row r="595" spans="1:35" x14ac:dyDescent="0.25">
      <c r="A595" t="s">
        <v>646</v>
      </c>
      <c r="B595" t="s">
        <v>54</v>
      </c>
      <c r="C595" t="s">
        <v>39</v>
      </c>
      <c r="D595" s="1">
        <v>41332</v>
      </c>
      <c r="E595">
        <v>11</v>
      </c>
      <c r="F595">
        <v>50655</v>
      </c>
      <c r="G595" s="1">
        <v>45306</v>
      </c>
      <c r="H595" t="s">
        <v>48</v>
      </c>
      <c r="I595">
        <v>71</v>
      </c>
      <c r="J595">
        <v>41</v>
      </c>
      <c r="K595">
        <v>11</v>
      </c>
      <c r="L595">
        <v>8699</v>
      </c>
      <c r="M595">
        <v>54523</v>
      </c>
      <c r="N595">
        <v>87</v>
      </c>
      <c r="O595">
        <v>960</v>
      </c>
      <c r="P595">
        <v>2879185</v>
      </c>
      <c r="Q595">
        <v>1134326</v>
      </c>
      <c r="R595">
        <v>670915</v>
      </c>
      <c r="S595">
        <v>4684425</v>
      </c>
      <c r="T595">
        <v>3455</v>
      </c>
      <c r="U595">
        <v>8</v>
      </c>
      <c r="V595" s="24">
        <f t="shared" si="27"/>
        <v>1.6090134900896828E-2</v>
      </c>
      <c r="W595">
        <v>427</v>
      </c>
      <c r="X595">
        <v>341</v>
      </c>
      <c r="Y595" t="s">
        <v>35</v>
      </c>
      <c r="Z595">
        <v>632</v>
      </c>
      <c r="AA595">
        <v>119</v>
      </c>
      <c r="AB595">
        <v>3</v>
      </c>
      <c r="AC595">
        <f t="shared" si="28"/>
        <v>2999.1510416666665</v>
      </c>
      <c r="AD595">
        <f>IF(SUBTOTAL(103,tablo1[[#This Row],[MachineID]]), tablo1[[#This Row],[ConditionMonitoringScore]], "")</f>
        <v>632</v>
      </c>
      <c r="AE595">
        <f>IF(SUBTOTAL(103,tablo1[[#This Row],[MachineID]]), tablo1[[#This Row],[TimeToFailure]], "")</f>
        <v>8699</v>
      </c>
      <c r="AH595">
        <f t="shared" si="29"/>
        <v>33.980582524271846</v>
      </c>
      <c r="AI595" t="str">
        <f>IF(OR(tablo1[[#This Row],[visibletimetofailure]]&lt;5000,tablo1[[#This Row],[visibleconditionscore]]&lt;300),"YES","NO")</f>
        <v>NO</v>
      </c>
    </row>
    <row r="596" spans="1:35" x14ac:dyDescent="0.25">
      <c r="A596" t="s">
        <v>647</v>
      </c>
      <c r="B596" t="s">
        <v>38</v>
      </c>
      <c r="C596" t="s">
        <v>39</v>
      </c>
      <c r="D596" s="1">
        <v>39507</v>
      </c>
      <c r="E596">
        <v>16</v>
      </c>
      <c r="F596">
        <v>62096</v>
      </c>
      <c r="G596" s="1">
        <v>45300</v>
      </c>
      <c r="H596" t="s">
        <v>34</v>
      </c>
      <c r="I596">
        <v>79</v>
      </c>
      <c r="J596">
        <v>47</v>
      </c>
      <c r="K596">
        <v>124</v>
      </c>
      <c r="L596">
        <v>209</v>
      </c>
      <c r="M596">
        <v>5000</v>
      </c>
      <c r="N596">
        <v>159</v>
      </c>
      <c r="O596">
        <v>19727</v>
      </c>
      <c r="P596">
        <v>59182155</v>
      </c>
      <c r="Q596">
        <v>2338939</v>
      </c>
      <c r="R596">
        <v>673682</v>
      </c>
      <c r="S596">
        <v>62194776</v>
      </c>
      <c r="T596">
        <v>74964</v>
      </c>
      <c r="U596">
        <v>9</v>
      </c>
      <c r="V596" s="24">
        <f t="shared" si="27"/>
        <v>2.4229406888235737E-2</v>
      </c>
      <c r="W596">
        <v>643</v>
      </c>
      <c r="X596">
        <v>579</v>
      </c>
      <c r="Y596" t="s">
        <v>35</v>
      </c>
      <c r="Z596">
        <v>406</v>
      </c>
      <c r="AA596">
        <v>184</v>
      </c>
      <c r="AB596">
        <v>3</v>
      </c>
      <c r="AC596">
        <f t="shared" si="28"/>
        <v>3000.0585491965326</v>
      </c>
      <c r="AD596">
        <f>IF(SUBTOTAL(103,tablo1[[#This Row],[MachineID]]), tablo1[[#This Row],[ConditionMonitoringScore]], "")</f>
        <v>406</v>
      </c>
      <c r="AE596">
        <f>IF(SUBTOTAL(103,tablo1[[#This Row],[MachineID]]), tablo1[[#This Row],[TimeToFailure]], "")</f>
        <v>209</v>
      </c>
      <c r="AH596">
        <f t="shared" si="29"/>
        <v>55.016181229773466</v>
      </c>
      <c r="AI596" t="str">
        <f>IF(OR(tablo1[[#This Row],[visibletimetofailure]]&lt;5000,tablo1[[#This Row],[visibleconditionscore]]&lt;300),"YES","NO")</f>
        <v>YES</v>
      </c>
    </row>
    <row r="597" spans="1:35" x14ac:dyDescent="0.25">
      <c r="A597" t="s">
        <v>648</v>
      </c>
      <c r="B597" t="s">
        <v>54</v>
      </c>
      <c r="C597" t="s">
        <v>58</v>
      </c>
      <c r="D597" s="1">
        <v>43157</v>
      </c>
      <c r="E597">
        <v>6</v>
      </c>
      <c r="F597">
        <v>27708</v>
      </c>
      <c r="G597" s="1">
        <v>45332</v>
      </c>
      <c r="H597" t="s">
        <v>52</v>
      </c>
      <c r="I597">
        <v>22</v>
      </c>
      <c r="J597">
        <v>15</v>
      </c>
      <c r="K597">
        <v>6</v>
      </c>
      <c r="L597">
        <v>6233</v>
      </c>
      <c r="M597">
        <v>52587</v>
      </c>
      <c r="N597">
        <v>218</v>
      </c>
      <c r="O597">
        <v>1310</v>
      </c>
      <c r="P597">
        <v>6551194</v>
      </c>
      <c r="Q597">
        <v>1282274</v>
      </c>
      <c r="R597">
        <v>245449</v>
      </c>
      <c r="S597">
        <v>8078917</v>
      </c>
      <c r="T597">
        <v>4585</v>
      </c>
      <c r="U597">
        <v>3</v>
      </c>
      <c r="V597" s="24">
        <f t="shared" si="27"/>
        <v>9.3074082447810683E-3</v>
      </c>
      <c r="W597">
        <v>247</v>
      </c>
      <c r="X597">
        <v>74</v>
      </c>
      <c r="Y597" t="s">
        <v>62</v>
      </c>
      <c r="Z597">
        <v>763</v>
      </c>
      <c r="AA597">
        <v>90</v>
      </c>
      <c r="AB597">
        <v>3</v>
      </c>
      <c r="AC597">
        <f t="shared" si="28"/>
        <v>5000.9114503816791</v>
      </c>
      <c r="AD597">
        <f>IF(SUBTOTAL(103,tablo1[[#This Row],[MachineID]]), tablo1[[#This Row],[ConditionMonitoringScore]], "")</f>
        <v>763</v>
      </c>
      <c r="AE597">
        <f>IF(SUBTOTAL(103,tablo1[[#This Row],[MachineID]]), tablo1[[#This Row],[TimeToFailure]], "")</f>
        <v>6233</v>
      </c>
      <c r="AH597">
        <f t="shared" si="29"/>
        <v>24.595469255663431</v>
      </c>
      <c r="AI597" t="str">
        <f>IF(OR(tablo1[[#This Row],[visibletimetofailure]]&lt;5000,tablo1[[#This Row],[visibleconditionscore]]&lt;300),"YES","NO")</f>
        <v>NO</v>
      </c>
    </row>
    <row r="598" spans="1:35" x14ac:dyDescent="0.25">
      <c r="A598" t="s">
        <v>649</v>
      </c>
      <c r="B598" t="s">
        <v>38</v>
      </c>
      <c r="C598" t="s">
        <v>45</v>
      </c>
      <c r="D598" s="1">
        <v>39507</v>
      </c>
      <c r="E598">
        <v>16</v>
      </c>
      <c r="F598">
        <v>71392</v>
      </c>
      <c r="G598" s="1">
        <v>45242</v>
      </c>
      <c r="H598" t="s">
        <v>48</v>
      </c>
      <c r="I598">
        <v>145</v>
      </c>
      <c r="J598">
        <v>105</v>
      </c>
      <c r="K598">
        <v>28</v>
      </c>
      <c r="L598">
        <v>135</v>
      </c>
      <c r="M598">
        <v>25411</v>
      </c>
      <c r="N598">
        <v>242</v>
      </c>
      <c r="O598">
        <v>6765</v>
      </c>
      <c r="P598">
        <v>6765064</v>
      </c>
      <c r="Q598">
        <v>1571897</v>
      </c>
      <c r="R598">
        <v>518087</v>
      </c>
      <c r="S598">
        <v>8855048</v>
      </c>
      <c r="T598">
        <v>14883</v>
      </c>
      <c r="U598">
        <v>4</v>
      </c>
      <c r="V598" s="24">
        <f t="shared" si="27"/>
        <v>2.7884542919587009E-2</v>
      </c>
      <c r="W598">
        <v>740</v>
      </c>
      <c r="X598">
        <v>296</v>
      </c>
      <c r="Y598" t="s">
        <v>49</v>
      </c>
      <c r="Z598">
        <v>342</v>
      </c>
      <c r="AA598">
        <v>214</v>
      </c>
      <c r="AB598">
        <v>4</v>
      </c>
      <c r="AC598">
        <f t="shared" si="28"/>
        <v>1000.0094604582409</v>
      </c>
      <c r="AD598">
        <f>IF(SUBTOTAL(103,tablo1[[#This Row],[MachineID]]), tablo1[[#This Row],[ConditionMonitoringScore]], "")</f>
        <v>342</v>
      </c>
      <c r="AE598">
        <f>IF(SUBTOTAL(103,tablo1[[#This Row],[MachineID]]), tablo1[[#This Row],[TimeToFailure]], "")</f>
        <v>135</v>
      </c>
      <c r="AH598">
        <f t="shared" si="29"/>
        <v>64.724919093851128</v>
      </c>
      <c r="AI598" t="str">
        <f>IF(OR(tablo1[[#This Row],[visibletimetofailure]]&lt;5000,tablo1[[#This Row],[visibleconditionscore]]&lt;300),"YES","NO")</f>
        <v>YES</v>
      </c>
    </row>
    <row r="599" spans="1:35" x14ac:dyDescent="0.25">
      <c r="A599" t="s">
        <v>650</v>
      </c>
      <c r="B599" t="s">
        <v>42</v>
      </c>
      <c r="C599" t="s">
        <v>33</v>
      </c>
      <c r="D599" s="1">
        <v>39507</v>
      </c>
      <c r="E599">
        <v>16</v>
      </c>
      <c r="F599">
        <v>61536</v>
      </c>
      <c r="G599" s="1">
        <v>45277</v>
      </c>
      <c r="H599" t="s">
        <v>34</v>
      </c>
      <c r="I599">
        <v>49</v>
      </c>
      <c r="J599">
        <v>70</v>
      </c>
      <c r="K599">
        <v>16</v>
      </c>
      <c r="L599">
        <v>1540</v>
      </c>
      <c r="M599">
        <v>36765</v>
      </c>
      <c r="N599">
        <v>209</v>
      </c>
      <c r="O599">
        <v>3343</v>
      </c>
      <c r="P599">
        <v>10027791</v>
      </c>
      <c r="Q599">
        <v>2950853</v>
      </c>
      <c r="R599">
        <v>794825</v>
      </c>
      <c r="S599">
        <v>13773468</v>
      </c>
      <c r="T599">
        <v>10362</v>
      </c>
      <c r="U599">
        <v>8</v>
      </c>
      <c r="V599" s="24">
        <f t="shared" si="27"/>
        <v>2.5849724922752278E-2</v>
      </c>
      <c r="W599">
        <v>686</v>
      </c>
      <c r="X599">
        <v>548</v>
      </c>
      <c r="Y599" t="s">
        <v>35</v>
      </c>
      <c r="Z599">
        <v>374</v>
      </c>
      <c r="AA599">
        <v>197</v>
      </c>
      <c r="AB599">
        <v>5</v>
      </c>
      <c r="AC599">
        <f t="shared" si="28"/>
        <v>2999.6383487885132</v>
      </c>
      <c r="AD599">
        <f>IF(SUBTOTAL(103,tablo1[[#This Row],[MachineID]]), tablo1[[#This Row],[ConditionMonitoringScore]], "")</f>
        <v>374</v>
      </c>
      <c r="AE599">
        <f>IF(SUBTOTAL(103,tablo1[[#This Row],[MachineID]]), tablo1[[#This Row],[TimeToFailure]], "")</f>
        <v>1540</v>
      </c>
      <c r="AH599">
        <f t="shared" si="29"/>
        <v>59.22330097087378</v>
      </c>
      <c r="AI599" t="str">
        <f>IF(OR(tablo1[[#This Row],[visibletimetofailure]]&lt;5000,tablo1[[#This Row],[visibleconditionscore]]&lt;300),"YES","NO")</f>
        <v>YES</v>
      </c>
    </row>
    <row r="600" spans="1:35" x14ac:dyDescent="0.25">
      <c r="A600" t="s">
        <v>651</v>
      </c>
      <c r="B600" t="s">
        <v>47</v>
      </c>
      <c r="C600" t="s">
        <v>45</v>
      </c>
      <c r="D600" s="1">
        <v>41332</v>
      </c>
      <c r="E600">
        <v>11</v>
      </c>
      <c r="F600">
        <v>39369</v>
      </c>
      <c r="G600" s="1">
        <v>45251</v>
      </c>
      <c r="H600" t="s">
        <v>52</v>
      </c>
      <c r="I600">
        <v>127</v>
      </c>
      <c r="J600">
        <v>96</v>
      </c>
      <c r="K600">
        <v>23</v>
      </c>
      <c r="L600">
        <v>1051</v>
      </c>
      <c r="M600">
        <v>18446</v>
      </c>
      <c r="N600">
        <v>248</v>
      </c>
      <c r="O600">
        <v>5701</v>
      </c>
      <c r="P600">
        <v>5700909</v>
      </c>
      <c r="Q600">
        <v>2478411</v>
      </c>
      <c r="R600">
        <v>892974</v>
      </c>
      <c r="S600">
        <v>9072293</v>
      </c>
      <c r="T600">
        <v>14252</v>
      </c>
      <c r="U600">
        <v>8</v>
      </c>
      <c r="V600" s="24">
        <f t="shared" si="27"/>
        <v>2.0611952671640666E-2</v>
      </c>
      <c r="W600">
        <v>547</v>
      </c>
      <c r="X600">
        <v>438</v>
      </c>
      <c r="Y600" t="s">
        <v>49</v>
      </c>
      <c r="Z600">
        <v>523</v>
      </c>
      <c r="AA600">
        <v>157</v>
      </c>
      <c r="AB600">
        <v>3</v>
      </c>
      <c r="AC600">
        <f t="shared" si="28"/>
        <v>999.9840378880898</v>
      </c>
      <c r="AD600">
        <f>IF(SUBTOTAL(103,tablo1[[#This Row],[MachineID]]), tablo1[[#This Row],[ConditionMonitoringScore]], "")</f>
        <v>523</v>
      </c>
      <c r="AE600">
        <f>IF(SUBTOTAL(103,tablo1[[#This Row],[MachineID]]), tablo1[[#This Row],[TimeToFailure]], "")</f>
        <v>1051</v>
      </c>
      <c r="AH600">
        <f t="shared" si="29"/>
        <v>46.278317152103561</v>
      </c>
      <c r="AI600" t="str">
        <f>IF(OR(tablo1[[#This Row],[visibletimetofailure]]&lt;5000,tablo1[[#This Row],[visibleconditionscore]]&lt;300),"YES","NO")</f>
        <v>YES</v>
      </c>
    </row>
    <row r="601" spans="1:35" x14ac:dyDescent="0.25">
      <c r="A601" t="s">
        <v>652</v>
      </c>
      <c r="B601" t="s">
        <v>42</v>
      </c>
      <c r="C601" t="s">
        <v>33</v>
      </c>
      <c r="D601" s="1">
        <v>38777</v>
      </c>
      <c r="E601">
        <v>18</v>
      </c>
      <c r="F601">
        <v>88596</v>
      </c>
      <c r="G601" s="1">
        <v>45139</v>
      </c>
      <c r="H601" t="s">
        <v>34</v>
      </c>
      <c r="I601">
        <v>170</v>
      </c>
      <c r="J601">
        <v>208</v>
      </c>
      <c r="K601">
        <v>33</v>
      </c>
      <c r="L601">
        <v>1777</v>
      </c>
      <c r="M601">
        <v>28200</v>
      </c>
      <c r="N601">
        <v>309</v>
      </c>
      <c r="O601">
        <v>10197</v>
      </c>
      <c r="P601">
        <v>10197434</v>
      </c>
      <c r="Q601">
        <v>351584</v>
      </c>
      <c r="R601">
        <v>86906</v>
      </c>
      <c r="S601">
        <v>10635923</v>
      </c>
      <c r="T601">
        <v>38750</v>
      </c>
      <c r="U601">
        <v>1</v>
      </c>
      <c r="V601" s="24">
        <f t="shared" si="27"/>
        <v>3.7304996608636669E-2</v>
      </c>
      <c r="W601">
        <v>990</v>
      </c>
      <c r="X601">
        <v>99</v>
      </c>
      <c r="Y601" t="s">
        <v>49</v>
      </c>
      <c r="Z601">
        <v>50</v>
      </c>
      <c r="AA601">
        <v>303</v>
      </c>
      <c r="AB601">
        <v>3</v>
      </c>
      <c r="AC601">
        <f t="shared" si="28"/>
        <v>1000.0425615377071</v>
      </c>
      <c r="AD601">
        <f>IF(SUBTOTAL(103,tablo1[[#This Row],[MachineID]]), tablo1[[#This Row],[ConditionMonitoringScore]], "")</f>
        <v>50</v>
      </c>
      <c r="AE601">
        <f>IF(SUBTOTAL(103,tablo1[[#This Row],[MachineID]]), tablo1[[#This Row],[TimeToFailure]], "")</f>
        <v>1777</v>
      </c>
      <c r="AH601">
        <f t="shared" si="29"/>
        <v>93.527508090614887</v>
      </c>
      <c r="AI601" t="str">
        <f>IF(OR(tablo1[[#This Row],[visibletimetofailure]]&lt;5000,tablo1[[#This Row],[visibleconditionscore]]&lt;300),"YES","NO")</f>
        <v>YES</v>
      </c>
    </row>
    <row r="602" spans="1:35" x14ac:dyDescent="0.25">
      <c r="A602" t="s">
        <v>653</v>
      </c>
      <c r="B602" t="s">
        <v>32</v>
      </c>
      <c r="C602" t="s">
        <v>33</v>
      </c>
      <c r="D602" s="1">
        <v>43157</v>
      </c>
      <c r="E602">
        <v>6</v>
      </c>
      <c r="F602">
        <v>23382</v>
      </c>
      <c r="G602" s="1">
        <v>45215</v>
      </c>
      <c r="H602" t="s">
        <v>48</v>
      </c>
      <c r="I602">
        <v>87</v>
      </c>
      <c r="J602">
        <v>132</v>
      </c>
      <c r="K602">
        <v>5</v>
      </c>
      <c r="L602">
        <v>12616</v>
      </c>
      <c r="M602">
        <v>70224</v>
      </c>
      <c r="N602">
        <v>216</v>
      </c>
      <c r="O602">
        <v>1078</v>
      </c>
      <c r="P602">
        <v>3232928</v>
      </c>
      <c r="Q602">
        <v>400082</v>
      </c>
      <c r="R602">
        <v>61238</v>
      </c>
      <c r="S602">
        <v>3694249</v>
      </c>
      <c r="T602">
        <v>3771</v>
      </c>
      <c r="U602">
        <v>1</v>
      </c>
      <c r="V602" s="24">
        <f t="shared" si="27"/>
        <v>1.850177104529354E-2</v>
      </c>
      <c r="W602">
        <v>491</v>
      </c>
      <c r="X602">
        <v>49</v>
      </c>
      <c r="Y602" t="s">
        <v>35</v>
      </c>
      <c r="Z602">
        <v>552</v>
      </c>
      <c r="AA602">
        <v>156</v>
      </c>
      <c r="AB602">
        <v>1</v>
      </c>
      <c r="AC602">
        <f t="shared" si="28"/>
        <v>2999.0055658627089</v>
      </c>
      <c r="AD602">
        <f>IF(SUBTOTAL(103,tablo1[[#This Row],[MachineID]]), tablo1[[#This Row],[ConditionMonitoringScore]], "")</f>
        <v>552</v>
      </c>
      <c r="AE602">
        <f>IF(SUBTOTAL(103,tablo1[[#This Row],[MachineID]]), tablo1[[#This Row],[TimeToFailure]], "")</f>
        <v>12616</v>
      </c>
      <c r="AH602">
        <f t="shared" si="29"/>
        <v>45.954692556634299</v>
      </c>
      <c r="AI602" t="str">
        <f>IF(OR(tablo1[[#This Row],[visibletimetofailure]]&lt;5000,tablo1[[#This Row],[visibleconditionscore]]&lt;300),"YES","NO")</f>
        <v>NO</v>
      </c>
    </row>
    <row r="603" spans="1:35" x14ac:dyDescent="0.25">
      <c r="A603" t="s">
        <v>654</v>
      </c>
      <c r="B603" t="s">
        <v>47</v>
      </c>
      <c r="C603" t="s">
        <v>58</v>
      </c>
      <c r="D603" s="1">
        <v>42062</v>
      </c>
      <c r="E603">
        <v>9</v>
      </c>
      <c r="F603">
        <v>35595</v>
      </c>
      <c r="G603" s="1">
        <v>45339</v>
      </c>
      <c r="H603" t="s">
        <v>34</v>
      </c>
      <c r="I603">
        <v>66</v>
      </c>
      <c r="J603">
        <v>8</v>
      </c>
      <c r="K603">
        <v>13</v>
      </c>
      <c r="L603">
        <v>3881</v>
      </c>
      <c r="M603">
        <v>29600</v>
      </c>
      <c r="N603">
        <v>90</v>
      </c>
      <c r="O603">
        <v>1170</v>
      </c>
      <c r="P603">
        <v>3508604</v>
      </c>
      <c r="Q603">
        <v>1040317</v>
      </c>
      <c r="R603">
        <v>904648</v>
      </c>
      <c r="S603">
        <v>5453568</v>
      </c>
      <c r="T603">
        <v>1286</v>
      </c>
      <c r="U603">
        <v>9</v>
      </c>
      <c r="V603" s="24">
        <f t="shared" si="27"/>
        <v>1.070163539076042E-2</v>
      </c>
      <c r="W603">
        <v>284</v>
      </c>
      <c r="X603">
        <v>256</v>
      </c>
      <c r="Y603" t="s">
        <v>35</v>
      </c>
      <c r="Z603">
        <v>765</v>
      </c>
      <c r="AA603">
        <v>80</v>
      </c>
      <c r="AB603">
        <v>5</v>
      </c>
      <c r="AC603">
        <f t="shared" si="28"/>
        <v>2998.8068376068377</v>
      </c>
      <c r="AD603">
        <f>IF(SUBTOTAL(103,tablo1[[#This Row],[MachineID]]), tablo1[[#This Row],[ConditionMonitoringScore]], "")</f>
        <v>765</v>
      </c>
      <c r="AE603">
        <f>IF(SUBTOTAL(103,tablo1[[#This Row],[MachineID]]), tablo1[[#This Row],[TimeToFailure]], "")</f>
        <v>3881</v>
      </c>
      <c r="AH603">
        <f t="shared" si="29"/>
        <v>21.359223300970871</v>
      </c>
      <c r="AI603" t="str">
        <f>IF(OR(tablo1[[#This Row],[visibletimetofailure]]&lt;5000,tablo1[[#This Row],[visibleconditionscore]]&lt;300),"YES","NO")</f>
        <v>YES</v>
      </c>
    </row>
    <row r="604" spans="1:35" x14ac:dyDescent="0.25">
      <c r="A604" t="s">
        <v>655</v>
      </c>
      <c r="B604" t="s">
        <v>38</v>
      </c>
      <c r="C604" t="s">
        <v>39</v>
      </c>
      <c r="D604" s="1">
        <v>41697</v>
      </c>
      <c r="E604">
        <v>10</v>
      </c>
      <c r="F604">
        <v>30950</v>
      </c>
      <c r="G604" s="1">
        <v>45305</v>
      </c>
      <c r="H604" t="s">
        <v>52</v>
      </c>
      <c r="I604">
        <v>83</v>
      </c>
      <c r="J604">
        <v>42</v>
      </c>
      <c r="K604">
        <v>7</v>
      </c>
      <c r="L604">
        <v>6666</v>
      </c>
      <c r="M604">
        <v>46570</v>
      </c>
      <c r="N604">
        <v>263</v>
      </c>
      <c r="O604">
        <v>1840</v>
      </c>
      <c r="P604">
        <v>5518571</v>
      </c>
      <c r="Q604">
        <v>2088067</v>
      </c>
      <c r="R604">
        <v>486031</v>
      </c>
      <c r="S604">
        <v>8092668</v>
      </c>
      <c r="T604">
        <v>2943</v>
      </c>
      <c r="U604">
        <v>4</v>
      </c>
      <c r="V604" s="24">
        <f t="shared" si="27"/>
        <v>1.2698771572838947E-2</v>
      </c>
      <c r="W604">
        <v>337</v>
      </c>
      <c r="X604">
        <v>135</v>
      </c>
      <c r="Y604" t="s">
        <v>35</v>
      </c>
      <c r="Z604">
        <v>758</v>
      </c>
      <c r="AA604">
        <v>82</v>
      </c>
      <c r="AB604">
        <v>1</v>
      </c>
      <c r="AC604">
        <f t="shared" si="28"/>
        <v>2999.2233695652176</v>
      </c>
      <c r="AD604">
        <f>IF(SUBTOTAL(103,tablo1[[#This Row],[MachineID]]), tablo1[[#This Row],[ConditionMonitoringScore]], "")</f>
        <v>758</v>
      </c>
      <c r="AE604">
        <f>IF(SUBTOTAL(103,tablo1[[#This Row],[MachineID]]), tablo1[[#This Row],[TimeToFailure]], "")</f>
        <v>6666</v>
      </c>
      <c r="AH604">
        <f t="shared" si="29"/>
        <v>22.006472491909385</v>
      </c>
      <c r="AI604" t="str">
        <f>IF(OR(tablo1[[#This Row],[visibletimetofailure]]&lt;5000,tablo1[[#This Row],[visibleconditionscore]]&lt;300),"YES","NO")</f>
        <v>NO</v>
      </c>
    </row>
    <row r="605" spans="1:35" x14ac:dyDescent="0.25">
      <c r="A605" t="s">
        <v>656</v>
      </c>
      <c r="B605" t="s">
        <v>42</v>
      </c>
      <c r="C605" t="s">
        <v>45</v>
      </c>
      <c r="D605" s="1">
        <v>42792</v>
      </c>
      <c r="E605">
        <v>7</v>
      </c>
      <c r="F605">
        <v>33145</v>
      </c>
      <c r="G605" s="1">
        <v>45337</v>
      </c>
      <c r="H605" t="s">
        <v>34</v>
      </c>
      <c r="I605">
        <v>27</v>
      </c>
      <c r="J605">
        <v>10</v>
      </c>
      <c r="K605">
        <v>7</v>
      </c>
      <c r="L605">
        <v>5477</v>
      </c>
      <c r="M605">
        <v>48657</v>
      </c>
      <c r="N605">
        <v>213</v>
      </c>
      <c r="O605">
        <v>1493</v>
      </c>
      <c r="P605">
        <v>7466648</v>
      </c>
      <c r="Q605">
        <v>2469817</v>
      </c>
      <c r="R605">
        <v>113782</v>
      </c>
      <c r="S605">
        <v>11074285</v>
      </c>
      <c r="T605">
        <v>1941</v>
      </c>
      <c r="U605">
        <v>9</v>
      </c>
      <c r="V605" s="24">
        <f t="shared" si="27"/>
        <v>9.8726354661240485E-3</v>
      </c>
      <c r="W605">
        <v>262</v>
      </c>
      <c r="X605">
        <v>236</v>
      </c>
      <c r="Y605" t="s">
        <v>62</v>
      </c>
      <c r="Z605">
        <v>755</v>
      </c>
      <c r="AA605">
        <v>94</v>
      </c>
      <c r="AB605">
        <v>3</v>
      </c>
      <c r="AC605">
        <f t="shared" si="28"/>
        <v>5001.1038178164772</v>
      </c>
      <c r="AD605">
        <f>IF(SUBTOTAL(103,tablo1[[#This Row],[MachineID]]), tablo1[[#This Row],[ConditionMonitoringScore]], "")</f>
        <v>755</v>
      </c>
      <c r="AE605">
        <f>IF(SUBTOTAL(103,tablo1[[#This Row],[MachineID]]), tablo1[[#This Row],[TimeToFailure]], "")</f>
        <v>5477</v>
      </c>
      <c r="AH605">
        <f t="shared" si="29"/>
        <v>25.889967637540451</v>
      </c>
      <c r="AI605" t="str">
        <f>IF(OR(tablo1[[#This Row],[visibletimetofailure]]&lt;5000,tablo1[[#This Row],[visibleconditionscore]]&lt;300),"YES","NO")</f>
        <v>NO</v>
      </c>
    </row>
    <row r="606" spans="1:35" x14ac:dyDescent="0.25">
      <c r="A606" t="s">
        <v>657</v>
      </c>
      <c r="B606" t="s">
        <v>54</v>
      </c>
      <c r="C606" t="s">
        <v>58</v>
      </c>
      <c r="D606" s="1">
        <v>44252</v>
      </c>
      <c r="E606">
        <v>3</v>
      </c>
      <c r="F606">
        <v>13878</v>
      </c>
      <c r="G606" s="1">
        <v>45316</v>
      </c>
      <c r="H606" t="s">
        <v>34</v>
      </c>
      <c r="I606">
        <v>31</v>
      </c>
      <c r="J606">
        <v>31</v>
      </c>
      <c r="K606">
        <v>3</v>
      </c>
      <c r="L606">
        <v>7285</v>
      </c>
      <c r="M606">
        <v>58029</v>
      </c>
      <c r="N606">
        <v>70</v>
      </c>
      <c r="O606">
        <v>209</v>
      </c>
      <c r="P606">
        <v>1044349</v>
      </c>
      <c r="Q606">
        <v>695784</v>
      </c>
      <c r="R606">
        <v>871022</v>
      </c>
      <c r="S606">
        <v>2611155</v>
      </c>
      <c r="T606">
        <v>793</v>
      </c>
      <c r="U606">
        <v>9</v>
      </c>
      <c r="V606" s="24">
        <f t="shared" si="27"/>
        <v>6.5943175823347652E-3</v>
      </c>
      <c r="W606">
        <v>175</v>
      </c>
      <c r="X606">
        <v>158</v>
      </c>
      <c r="Y606" t="s">
        <v>62</v>
      </c>
      <c r="Z606">
        <v>835</v>
      </c>
      <c r="AA606">
        <v>73</v>
      </c>
      <c r="AB606">
        <v>4</v>
      </c>
      <c r="AC606">
        <f t="shared" si="28"/>
        <v>4996.8851674641146</v>
      </c>
      <c r="AD606">
        <f>IF(SUBTOTAL(103,tablo1[[#This Row],[MachineID]]), tablo1[[#This Row],[ConditionMonitoringScore]], "")</f>
        <v>835</v>
      </c>
      <c r="AE606">
        <f>IF(SUBTOTAL(103,tablo1[[#This Row],[MachineID]]), tablo1[[#This Row],[TimeToFailure]], "")</f>
        <v>7285</v>
      </c>
      <c r="AH606">
        <f t="shared" si="29"/>
        <v>19.093851132686083</v>
      </c>
      <c r="AI606" t="str">
        <f>IF(OR(tablo1[[#This Row],[visibletimetofailure]]&lt;5000,tablo1[[#This Row],[visibleconditionscore]]&lt;300),"YES","NO")</f>
        <v>NO</v>
      </c>
    </row>
    <row r="607" spans="1:35" x14ac:dyDescent="0.25">
      <c r="A607" t="s">
        <v>658</v>
      </c>
      <c r="B607" t="s">
        <v>38</v>
      </c>
      <c r="C607" t="s">
        <v>45</v>
      </c>
      <c r="D607" s="1">
        <v>44617</v>
      </c>
      <c r="E607">
        <v>2</v>
      </c>
      <c r="F607">
        <v>6030</v>
      </c>
      <c r="G607" s="1">
        <v>45302</v>
      </c>
      <c r="H607" t="s">
        <v>52</v>
      </c>
      <c r="I607">
        <v>95</v>
      </c>
      <c r="J607">
        <v>45</v>
      </c>
      <c r="K607">
        <v>2</v>
      </c>
      <c r="L607">
        <v>14239</v>
      </c>
      <c r="M607">
        <v>76144</v>
      </c>
      <c r="N607">
        <v>158</v>
      </c>
      <c r="O607">
        <v>317</v>
      </c>
      <c r="P607">
        <v>316519</v>
      </c>
      <c r="Q607">
        <v>281257</v>
      </c>
      <c r="R607">
        <v>78541</v>
      </c>
      <c r="S607">
        <v>676317</v>
      </c>
      <c r="T607">
        <v>1171</v>
      </c>
      <c r="U607">
        <v>1</v>
      </c>
      <c r="V607" s="24">
        <f t="shared" si="27"/>
        <v>6.3682266937975735E-3</v>
      </c>
      <c r="W607">
        <v>169</v>
      </c>
      <c r="X607">
        <v>17</v>
      </c>
      <c r="Y607" t="s">
        <v>49</v>
      </c>
      <c r="Z607">
        <v>844</v>
      </c>
      <c r="AA607">
        <v>76</v>
      </c>
      <c r="AB607">
        <v>5</v>
      </c>
      <c r="AC607">
        <f t="shared" si="28"/>
        <v>998.48264984227126</v>
      </c>
      <c r="AD607">
        <f>IF(SUBTOTAL(103,tablo1[[#This Row],[MachineID]]), tablo1[[#This Row],[ConditionMonitoringScore]], "")</f>
        <v>844</v>
      </c>
      <c r="AE607">
        <f>IF(SUBTOTAL(103,tablo1[[#This Row],[MachineID]]), tablo1[[#This Row],[TimeToFailure]], "")</f>
        <v>14239</v>
      </c>
      <c r="AH607">
        <f t="shared" si="29"/>
        <v>20.064724919093852</v>
      </c>
      <c r="AI607" t="str">
        <f>IF(OR(tablo1[[#This Row],[visibletimetofailure]]&lt;5000,tablo1[[#This Row],[visibleconditionscore]]&lt;300),"YES","NO")</f>
        <v>NO</v>
      </c>
    </row>
    <row r="608" spans="1:35" x14ac:dyDescent="0.25">
      <c r="A608" t="s">
        <v>659</v>
      </c>
      <c r="B608" t="s">
        <v>42</v>
      </c>
      <c r="C608" t="s">
        <v>39</v>
      </c>
      <c r="D608" s="1">
        <v>44617</v>
      </c>
      <c r="E608">
        <v>2</v>
      </c>
      <c r="F608">
        <v>6776</v>
      </c>
      <c r="G608" s="1">
        <v>45304</v>
      </c>
      <c r="H608" t="s">
        <v>48</v>
      </c>
      <c r="I608">
        <v>21</v>
      </c>
      <c r="J608">
        <v>43</v>
      </c>
      <c r="K608">
        <v>2</v>
      </c>
      <c r="L608">
        <v>6530</v>
      </c>
      <c r="M608">
        <v>45577</v>
      </c>
      <c r="N608">
        <v>187</v>
      </c>
      <c r="O608">
        <v>375</v>
      </c>
      <c r="P608">
        <v>1873521</v>
      </c>
      <c r="Q608">
        <v>1202248</v>
      </c>
      <c r="R608">
        <v>88330</v>
      </c>
      <c r="S608">
        <v>3959069</v>
      </c>
      <c r="T608">
        <v>824</v>
      </c>
      <c r="U608">
        <v>6</v>
      </c>
      <c r="V608" s="24">
        <f t="shared" si="27"/>
        <v>5.4638631396488058E-3</v>
      </c>
      <c r="W608">
        <v>145</v>
      </c>
      <c r="X608">
        <v>87</v>
      </c>
      <c r="Y608" t="s">
        <v>62</v>
      </c>
      <c r="Z608">
        <v>880</v>
      </c>
      <c r="AA608">
        <v>59</v>
      </c>
      <c r="AB608">
        <v>2</v>
      </c>
      <c r="AC608">
        <f t="shared" si="28"/>
        <v>4996.0559999999996</v>
      </c>
      <c r="AD608">
        <f>IF(SUBTOTAL(103,tablo1[[#This Row],[MachineID]]), tablo1[[#This Row],[ConditionMonitoringScore]], "")</f>
        <v>880</v>
      </c>
      <c r="AE608">
        <f>IF(SUBTOTAL(103,tablo1[[#This Row],[MachineID]]), tablo1[[#This Row],[TimeToFailure]], "")</f>
        <v>6530</v>
      </c>
      <c r="AH608">
        <f t="shared" si="29"/>
        <v>14.563106796116504</v>
      </c>
      <c r="AI608" t="str">
        <f>IF(OR(tablo1[[#This Row],[visibletimetofailure]]&lt;5000,tablo1[[#This Row],[visibleconditionscore]]&lt;300),"YES","NO")</f>
        <v>NO</v>
      </c>
    </row>
    <row r="609" spans="1:35" x14ac:dyDescent="0.25">
      <c r="A609" t="s">
        <v>660</v>
      </c>
      <c r="B609" t="s">
        <v>32</v>
      </c>
      <c r="C609" t="s">
        <v>33</v>
      </c>
      <c r="D609" s="1">
        <v>38777</v>
      </c>
      <c r="E609">
        <v>18</v>
      </c>
      <c r="F609">
        <v>57240</v>
      </c>
      <c r="G609" s="1">
        <v>45339</v>
      </c>
      <c r="H609" t="s">
        <v>34</v>
      </c>
      <c r="I609">
        <v>125</v>
      </c>
      <c r="J609">
        <v>8</v>
      </c>
      <c r="K609">
        <v>59</v>
      </c>
      <c r="L609">
        <v>219</v>
      </c>
      <c r="M609">
        <v>10037</v>
      </c>
      <c r="N609">
        <v>299</v>
      </c>
      <c r="O609">
        <v>17645</v>
      </c>
      <c r="P609">
        <v>17645461</v>
      </c>
      <c r="Q609">
        <v>3902576</v>
      </c>
      <c r="R609">
        <v>1490176</v>
      </c>
      <c r="S609">
        <v>23038213</v>
      </c>
      <c r="T609">
        <v>61759</v>
      </c>
      <c r="U609">
        <v>10</v>
      </c>
      <c r="V609" s="24">
        <f t="shared" si="27"/>
        <v>2.4832315924334915E-2</v>
      </c>
      <c r="W609">
        <v>659</v>
      </c>
      <c r="X609">
        <v>659</v>
      </c>
      <c r="Y609" t="s">
        <v>49</v>
      </c>
      <c r="Z609">
        <v>364</v>
      </c>
      <c r="AA609">
        <v>216</v>
      </c>
      <c r="AB609">
        <v>1</v>
      </c>
      <c r="AC609">
        <f t="shared" si="28"/>
        <v>1000.0261263814111</v>
      </c>
      <c r="AD609">
        <f>IF(SUBTOTAL(103,tablo1[[#This Row],[MachineID]]), tablo1[[#This Row],[ConditionMonitoringScore]], "")</f>
        <v>364</v>
      </c>
      <c r="AE609">
        <f>IF(SUBTOTAL(103,tablo1[[#This Row],[MachineID]]), tablo1[[#This Row],[TimeToFailure]], "")</f>
        <v>219</v>
      </c>
      <c r="AH609">
        <f t="shared" si="29"/>
        <v>65.372168284789637</v>
      </c>
      <c r="AI609" t="str">
        <f>IF(OR(tablo1[[#This Row],[visibletimetofailure]]&lt;5000,tablo1[[#This Row],[visibleconditionscore]]&lt;300),"YES","NO")</f>
        <v>YES</v>
      </c>
    </row>
    <row r="610" spans="1:35" x14ac:dyDescent="0.25">
      <c r="A610" t="s">
        <v>661</v>
      </c>
      <c r="B610" t="s">
        <v>38</v>
      </c>
      <c r="C610" t="s">
        <v>39</v>
      </c>
      <c r="D610" s="1">
        <v>44982</v>
      </c>
      <c r="E610">
        <v>1</v>
      </c>
      <c r="F610">
        <v>3131</v>
      </c>
      <c r="G610" s="1">
        <v>45338</v>
      </c>
      <c r="H610" t="s">
        <v>34</v>
      </c>
      <c r="I610">
        <v>48</v>
      </c>
      <c r="J610">
        <v>9</v>
      </c>
      <c r="K610">
        <v>0</v>
      </c>
      <c r="L610">
        <v>9791</v>
      </c>
      <c r="M610">
        <v>81848</v>
      </c>
      <c r="N610">
        <v>52</v>
      </c>
      <c r="O610">
        <v>0</v>
      </c>
      <c r="P610">
        <v>0</v>
      </c>
      <c r="Q610">
        <v>9370</v>
      </c>
      <c r="R610">
        <v>147886</v>
      </c>
      <c r="S610">
        <v>241585</v>
      </c>
      <c r="T610">
        <v>0</v>
      </c>
      <c r="U610">
        <v>1</v>
      </c>
      <c r="V610" s="24">
        <f t="shared" si="27"/>
        <v>4.5218177707438394E-3</v>
      </c>
      <c r="W610">
        <v>120</v>
      </c>
      <c r="X610">
        <v>12</v>
      </c>
      <c r="Y610" t="s">
        <v>35</v>
      </c>
      <c r="Z610">
        <v>840</v>
      </c>
      <c r="AA610">
        <v>76</v>
      </c>
      <c r="AB610">
        <v>4</v>
      </c>
      <c r="AC610">
        <f t="shared" si="28"/>
        <v>0</v>
      </c>
      <c r="AD610">
        <f>IF(SUBTOTAL(103,tablo1[[#This Row],[MachineID]]), tablo1[[#This Row],[ConditionMonitoringScore]], "")</f>
        <v>840</v>
      </c>
      <c r="AE610">
        <f>IF(SUBTOTAL(103,tablo1[[#This Row],[MachineID]]), tablo1[[#This Row],[TimeToFailure]], "")</f>
        <v>9791</v>
      </c>
      <c r="AH610">
        <f t="shared" si="29"/>
        <v>20.064724919093852</v>
      </c>
      <c r="AI610" t="str">
        <f>IF(OR(tablo1[[#This Row],[visibletimetofailure]]&lt;5000,tablo1[[#This Row],[visibleconditionscore]]&lt;300),"YES","NO")</f>
        <v>NO</v>
      </c>
    </row>
    <row r="611" spans="1:35" x14ac:dyDescent="0.25">
      <c r="A611" t="s">
        <v>662</v>
      </c>
      <c r="B611" t="s">
        <v>47</v>
      </c>
      <c r="C611" t="s">
        <v>58</v>
      </c>
      <c r="D611" s="1">
        <v>40602</v>
      </c>
      <c r="E611">
        <v>13</v>
      </c>
      <c r="F611">
        <v>43901</v>
      </c>
      <c r="G611" s="1">
        <v>45337</v>
      </c>
      <c r="H611" t="s">
        <v>48</v>
      </c>
      <c r="I611">
        <v>113</v>
      </c>
      <c r="J611">
        <v>10</v>
      </c>
      <c r="K611">
        <v>11</v>
      </c>
      <c r="L611">
        <v>9231</v>
      </c>
      <c r="M611">
        <v>46989</v>
      </c>
      <c r="N611">
        <v>222</v>
      </c>
      <c r="O611">
        <v>2444</v>
      </c>
      <c r="P611">
        <v>2444483</v>
      </c>
      <c r="Q611">
        <v>302966</v>
      </c>
      <c r="R611">
        <v>100135</v>
      </c>
      <c r="S611">
        <v>2847584</v>
      </c>
      <c r="T611">
        <v>8066</v>
      </c>
      <c r="U611">
        <v>1</v>
      </c>
      <c r="V611" s="24">
        <f t="shared" si="27"/>
        <v>1.6768407566508402E-2</v>
      </c>
      <c r="W611">
        <v>445</v>
      </c>
      <c r="X611">
        <v>45</v>
      </c>
      <c r="Y611" t="s">
        <v>49</v>
      </c>
      <c r="Z611">
        <v>600</v>
      </c>
      <c r="AA611">
        <v>128</v>
      </c>
      <c r="AB611">
        <v>4</v>
      </c>
      <c r="AC611">
        <f t="shared" si="28"/>
        <v>1000.1976268412438</v>
      </c>
      <c r="AD611">
        <f>IF(SUBTOTAL(103,tablo1[[#This Row],[MachineID]]), tablo1[[#This Row],[ConditionMonitoringScore]], "")</f>
        <v>600</v>
      </c>
      <c r="AE611">
        <f>IF(SUBTOTAL(103,tablo1[[#This Row],[MachineID]]), tablo1[[#This Row],[TimeToFailure]], "")</f>
        <v>9231</v>
      </c>
      <c r="AH611">
        <f t="shared" si="29"/>
        <v>36.893203883495147</v>
      </c>
      <c r="AI611" t="str">
        <f>IF(OR(tablo1[[#This Row],[visibletimetofailure]]&lt;5000,tablo1[[#This Row],[visibleconditionscore]]&lt;300),"YES","NO")</f>
        <v>NO</v>
      </c>
    </row>
    <row r="612" spans="1:35" x14ac:dyDescent="0.25">
      <c r="A612" t="s">
        <v>663</v>
      </c>
      <c r="B612" t="s">
        <v>38</v>
      </c>
      <c r="C612" t="s">
        <v>33</v>
      </c>
      <c r="D612" s="1">
        <v>43157</v>
      </c>
      <c r="E612">
        <v>6</v>
      </c>
      <c r="F612">
        <v>25458</v>
      </c>
      <c r="G612" s="1">
        <v>45298</v>
      </c>
      <c r="H612" t="s">
        <v>52</v>
      </c>
      <c r="I612">
        <v>49</v>
      </c>
      <c r="J612">
        <v>49</v>
      </c>
      <c r="K612">
        <v>8</v>
      </c>
      <c r="L612">
        <v>6354</v>
      </c>
      <c r="M612">
        <v>35556</v>
      </c>
      <c r="N612">
        <v>266</v>
      </c>
      <c r="O612">
        <v>2126</v>
      </c>
      <c r="P612">
        <v>6376588</v>
      </c>
      <c r="Q612">
        <v>313368</v>
      </c>
      <c r="R612">
        <v>52542</v>
      </c>
      <c r="S612">
        <v>6742498</v>
      </c>
      <c r="T612">
        <v>2125</v>
      </c>
      <c r="U612">
        <v>1</v>
      </c>
      <c r="V612" s="24">
        <f t="shared" si="27"/>
        <v>8.9305900972190821E-3</v>
      </c>
      <c r="W612">
        <v>237</v>
      </c>
      <c r="X612">
        <v>24</v>
      </c>
      <c r="Y612" t="s">
        <v>35</v>
      </c>
      <c r="Z612">
        <v>836</v>
      </c>
      <c r="AA612">
        <v>78</v>
      </c>
      <c r="AB612">
        <v>5</v>
      </c>
      <c r="AC612">
        <f t="shared" si="28"/>
        <v>2999.3358419567262</v>
      </c>
      <c r="AD612">
        <f>IF(SUBTOTAL(103,tablo1[[#This Row],[MachineID]]), tablo1[[#This Row],[ConditionMonitoringScore]], "")</f>
        <v>836</v>
      </c>
      <c r="AE612">
        <f>IF(SUBTOTAL(103,tablo1[[#This Row],[MachineID]]), tablo1[[#This Row],[TimeToFailure]], "")</f>
        <v>6354</v>
      </c>
      <c r="AH612">
        <f t="shared" si="29"/>
        <v>20.711974110032365</v>
      </c>
      <c r="AI612" t="str">
        <f>IF(OR(tablo1[[#This Row],[visibletimetofailure]]&lt;5000,tablo1[[#This Row],[visibleconditionscore]]&lt;300),"YES","NO")</f>
        <v>NO</v>
      </c>
    </row>
    <row r="613" spans="1:35" x14ac:dyDescent="0.25">
      <c r="A613" t="s">
        <v>664</v>
      </c>
      <c r="B613" t="s">
        <v>54</v>
      </c>
      <c r="C613" t="s">
        <v>33</v>
      </c>
      <c r="D613" s="1">
        <v>40967</v>
      </c>
      <c r="E613">
        <v>12</v>
      </c>
      <c r="F613">
        <v>57864</v>
      </c>
      <c r="G613" s="1">
        <v>45265</v>
      </c>
      <c r="H613" t="s">
        <v>52</v>
      </c>
      <c r="I613">
        <v>30</v>
      </c>
      <c r="J613">
        <v>82</v>
      </c>
      <c r="K613">
        <v>22</v>
      </c>
      <c r="L613">
        <v>621</v>
      </c>
      <c r="M613">
        <v>25467</v>
      </c>
      <c r="N613">
        <v>221</v>
      </c>
      <c r="O613">
        <v>4869</v>
      </c>
      <c r="P613">
        <v>24343877</v>
      </c>
      <c r="Q613">
        <v>555119</v>
      </c>
      <c r="R613">
        <v>198129</v>
      </c>
      <c r="S613">
        <v>25097125</v>
      </c>
      <c r="T613">
        <v>23370</v>
      </c>
      <c r="U613">
        <v>2</v>
      </c>
      <c r="V613" s="24">
        <f t="shared" si="27"/>
        <v>2.2496043409450599E-2</v>
      </c>
      <c r="W613">
        <v>597</v>
      </c>
      <c r="X613">
        <v>119</v>
      </c>
      <c r="Y613" t="s">
        <v>62</v>
      </c>
      <c r="Z613">
        <v>441</v>
      </c>
      <c r="AA613">
        <v>178</v>
      </c>
      <c r="AB613">
        <v>1</v>
      </c>
      <c r="AC613">
        <f t="shared" si="28"/>
        <v>4999.7693571575273</v>
      </c>
      <c r="AD613">
        <f>IF(SUBTOTAL(103,tablo1[[#This Row],[MachineID]]), tablo1[[#This Row],[ConditionMonitoringScore]], "")</f>
        <v>441</v>
      </c>
      <c r="AE613">
        <f>IF(SUBTOTAL(103,tablo1[[#This Row],[MachineID]]), tablo1[[#This Row],[TimeToFailure]], "")</f>
        <v>621</v>
      </c>
      <c r="AH613">
        <f t="shared" si="29"/>
        <v>53.074433656957929</v>
      </c>
      <c r="AI613" t="str">
        <f>IF(OR(tablo1[[#This Row],[visibletimetofailure]]&lt;5000,tablo1[[#This Row],[visibleconditionscore]]&lt;300),"YES","NO")</f>
        <v>YES</v>
      </c>
    </row>
    <row r="614" spans="1:35" x14ac:dyDescent="0.25">
      <c r="A614" t="s">
        <v>665</v>
      </c>
      <c r="B614" t="s">
        <v>54</v>
      </c>
      <c r="C614" t="s">
        <v>58</v>
      </c>
      <c r="D614" s="1">
        <v>40602</v>
      </c>
      <c r="E614">
        <v>13</v>
      </c>
      <c r="F614">
        <v>54951</v>
      </c>
      <c r="G614" s="1">
        <v>45290</v>
      </c>
      <c r="H614" t="s">
        <v>48</v>
      </c>
      <c r="I614">
        <v>16</v>
      </c>
      <c r="J614">
        <v>57</v>
      </c>
      <c r="K614">
        <v>90</v>
      </c>
      <c r="L614">
        <v>470</v>
      </c>
      <c r="M614">
        <v>6062</v>
      </c>
      <c r="N614">
        <v>218</v>
      </c>
      <c r="O614">
        <v>19611</v>
      </c>
      <c r="P614">
        <v>98057447</v>
      </c>
      <c r="Q614">
        <v>2373748</v>
      </c>
      <c r="R614">
        <v>711265</v>
      </c>
      <c r="S614">
        <v>10114246</v>
      </c>
      <c r="T614">
        <v>72562</v>
      </c>
      <c r="U614">
        <v>9</v>
      </c>
      <c r="V614" s="24">
        <f t="shared" si="27"/>
        <v>2.140327078152084E-2</v>
      </c>
      <c r="W614">
        <v>568</v>
      </c>
      <c r="X614">
        <v>511</v>
      </c>
      <c r="Y614" t="s">
        <v>62</v>
      </c>
      <c r="Z614">
        <v>474</v>
      </c>
      <c r="AA614">
        <v>165</v>
      </c>
      <c r="AB614">
        <v>3</v>
      </c>
      <c r="AC614">
        <f t="shared" si="28"/>
        <v>5000.1247769109177</v>
      </c>
      <c r="AD614">
        <f>IF(SUBTOTAL(103,tablo1[[#This Row],[MachineID]]), tablo1[[#This Row],[ConditionMonitoringScore]], "")</f>
        <v>474</v>
      </c>
      <c r="AE614">
        <f>IF(SUBTOTAL(103,tablo1[[#This Row],[MachineID]]), tablo1[[#This Row],[TimeToFailure]], "")</f>
        <v>470</v>
      </c>
      <c r="AH614">
        <f t="shared" si="29"/>
        <v>48.867313915857608</v>
      </c>
      <c r="AI614" t="str">
        <f>IF(OR(tablo1[[#This Row],[visibletimetofailure]]&lt;5000,tablo1[[#This Row],[visibleconditionscore]]&lt;300),"YES","NO")</f>
        <v>YES</v>
      </c>
    </row>
    <row r="615" spans="1:35" x14ac:dyDescent="0.25">
      <c r="A615" t="s">
        <v>666</v>
      </c>
      <c r="B615" t="s">
        <v>32</v>
      </c>
      <c r="C615" t="s">
        <v>58</v>
      </c>
      <c r="D615" s="1">
        <v>38777</v>
      </c>
      <c r="E615">
        <v>18</v>
      </c>
      <c r="F615">
        <v>57366</v>
      </c>
      <c r="G615" s="1">
        <v>45228</v>
      </c>
      <c r="H615" t="s">
        <v>34</v>
      </c>
      <c r="I615">
        <v>176</v>
      </c>
      <c r="J615">
        <v>119</v>
      </c>
      <c r="K615">
        <v>46</v>
      </c>
      <c r="L615">
        <v>943</v>
      </c>
      <c r="M615">
        <v>12483</v>
      </c>
      <c r="N615">
        <v>320</v>
      </c>
      <c r="O615">
        <v>14719</v>
      </c>
      <c r="P615">
        <v>14719011</v>
      </c>
      <c r="Q615">
        <v>419165</v>
      </c>
      <c r="R615">
        <v>143254</v>
      </c>
      <c r="S615">
        <v>1528143</v>
      </c>
      <c r="T615">
        <v>20606</v>
      </c>
      <c r="U615">
        <v>1</v>
      </c>
      <c r="V615" s="24">
        <f t="shared" si="27"/>
        <v>3.2896224282161428E-2</v>
      </c>
      <c r="W615">
        <v>873</v>
      </c>
      <c r="X615">
        <v>87</v>
      </c>
      <c r="Y615" t="s">
        <v>49</v>
      </c>
      <c r="Z615">
        <v>194</v>
      </c>
      <c r="AA615">
        <v>255</v>
      </c>
      <c r="AB615">
        <v>3</v>
      </c>
      <c r="AC615">
        <f t="shared" si="28"/>
        <v>1000.0007473333786</v>
      </c>
      <c r="AD615">
        <f>IF(SUBTOTAL(103,tablo1[[#This Row],[MachineID]]), tablo1[[#This Row],[ConditionMonitoringScore]], "")</f>
        <v>194</v>
      </c>
      <c r="AE615">
        <f>IF(SUBTOTAL(103,tablo1[[#This Row],[MachineID]]), tablo1[[#This Row],[TimeToFailure]], "")</f>
        <v>943</v>
      </c>
      <c r="AH615">
        <f t="shared" si="29"/>
        <v>77.993527508090608</v>
      </c>
      <c r="AI615" t="str">
        <f>IF(OR(tablo1[[#This Row],[visibletimetofailure]]&lt;5000,tablo1[[#This Row],[visibleconditionscore]]&lt;300),"YES","NO")</f>
        <v>YES</v>
      </c>
    </row>
    <row r="616" spans="1:35" x14ac:dyDescent="0.25">
      <c r="A616" t="s">
        <v>667</v>
      </c>
      <c r="B616" t="s">
        <v>38</v>
      </c>
      <c r="C616" t="s">
        <v>33</v>
      </c>
      <c r="D616" s="1">
        <v>41697</v>
      </c>
      <c r="E616">
        <v>10</v>
      </c>
      <c r="F616">
        <v>44910</v>
      </c>
      <c r="G616" s="1">
        <v>45297</v>
      </c>
      <c r="H616" t="s">
        <v>48</v>
      </c>
      <c r="I616">
        <v>49</v>
      </c>
      <c r="J616">
        <v>50</v>
      </c>
      <c r="K616">
        <v>10</v>
      </c>
      <c r="L616">
        <v>6290</v>
      </c>
      <c r="M616">
        <v>55435</v>
      </c>
      <c r="N616">
        <v>72</v>
      </c>
      <c r="O616">
        <v>724</v>
      </c>
      <c r="P616">
        <v>2170567</v>
      </c>
      <c r="Q616">
        <v>107775</v>
      </c>
      <c r="R616">
        <v>811375</v>
      </c>
      <c r="S616">
        <v>4059693</v>
      </c>
      <c r="T616">
        <v>723</v>
      </c>
      <c r="U616">
        <v>10</v>
      </c>
      <c r="V616" s="24">
        <f t="shared" si="27"/>
        <v>1.8313361971512548E-2</v>
      </c>
      <c r="W616">
        <v>486</v>
      </c>
      <c r="X616">
        <v>486</v>
      </c>
      <c r="Y616" t="s">
        <v>35</v>
      </c>
      <c r="Z616">
        <v>524</v>
      </c>
      <c r="AA616">
        <v>169</v>
      </c>
      <c r="AB616">
        <v>2</v>
      </c>
      <c r="AC616">
        <f t="shared" si="28"/>
        <v>2998.0207182320441</v>
      </c>
      <c r="AD616">
        <f>IF(SUBTOTAL(103,tablo1[[#This Row],[MachineID]]), tablo1[[#This Row],[ConditionMonitoringScore]], "")</f>
        <v>524</v>
      </c>
      <c r="AE616">
        <f>IF(SUBTOTAL(103,tablo1[[#This Row],[MachineID]]), tablo1[[#This Row],[TimeToFailure]], "")</f>
        <v>6290</v>
      </c>
      <c r="AH616">
        <f t="shared" si="29"/>
        <v>50.161812297734635</v>
      </c>
      <c r="AI616" t="str">
        <f>IF(OR(tablo1[[#This Row],[visibletimetofailure]]&lt;5000,tablo1[[#This Row],[visibleconditionscore]]&lt;300),"YES","NO")</f>
        <v>NO</v>
      </c>
    </row>
    <row r="617" spans="1:35" x14ac:dyDescent="0.25">
      <c r="A617" t="s">
        <v>668</v>
      </c>
      <c r="B617" t="s">
        <v>54</v>
      </c>
      <c r="C617" t="s">
        <v>45</v>
      </c>
      <c r="D617" s="1">
        <v>44617</v>
      </c>
      <c r="E617">
        <v>2</v>
      </c>
      <c r="F617">
        <v>6128</v>
      </c>
      <c r="G617" s="1">
        <v>45197</v>
      </c>
      <c r="H617" t="s">
        <v>34</v>
      </c>
      <c r="I617">
        <v>105</v>
      </c>
      <c r="J617">
        <v>150</v>
      </c>
      <c r="K617">
        <v>1</v>
      </c>
      <c r="L617">
        <v>5993</v>
      </c>
      <c r="M617">
        <v>49609</v>
      </c>
      <c r="N617">
        <v>64</v>
      </c>
      <c r="O617">
        <v>64</v>
      </c>
      <c r="P617">
        <v>64462</v>
      </c>
      <c r="Q617">
        <v>365483</v>
      </c>
      <c r="R617">
        <v>721894</v>
      </c>
      <c r="S617">
        <v>115184</v>
      </c>
      <c r="T617">
        <v>212</v>
      </c>
      <c r="U617">
        <v>5</v>
      </c>
      <c r="V617" s="24">
        <f t="shared" si="27"/>
        <v>1.4356771422111688E-2</v>
      </c>
      <c r="W617">
        <v>381</v>
      </c>
      <c r="X617">
        <v>191</v>
      </c>
      <c r="Y617" t="s">
        <v>49</v>
      </c>
      <c r="Z617">
        <v>665</v>
      </c>
      <c r="AA617">
        <v>109</v>
      </c>
      <c r="AB617">
        <v>3</v>
      </c>
      <c r="AC617">
        <f t="shared" si="28"/>
        <v>1007.21875</v>
      </c>
      <c r="AD617">
        <f>IF(SUBTOTAL(103,tablo1[[#This Row],[MachineID]]), tablo1[[#This Row],[ConditionMonitoringScore]], "")</f>
        <v>665</v>
      </c>
      <c r="AE617">
        <f>IF(SUBTOTAL(103,tablo1[[#This Row],[MachineID]]), tablo1[[#This Row],[TimeToFailure]], "")</f>
        <v>5993</v>
      </c>
      <c r="AH617">
        <f t="shared" si="29"/>
        <v>30.744336569579289</v>
      </c>
      <c r="AI617" t="str">
        <f>IF(OR(tablo1[[#This Row],[visibletimetofailure]]&lt;5000,tablo1[[#This Row],[visibleconditionscore]]&lt;300),"YES","NO")</f>
        <v>NO</v>
      </c>
    </row>
    <row r="618" spans="1:35" x14ac:dyDescent="0.25">
      <c r="A618" t="s">
        <v>669</v>
      </c>
      <c r="B618" t="s">
        <v>54</v>
      </c>
      <c r="C618" t="s">
        <v>58</v>
      </c>
      <c r="D618" s="1">
        <v>43887</v>
      </c>
      <c r="E618">
        <v>4</v>
      </c>
      <c r="F618">
        <v>15156</v>
      </c>
      <c r="G618" s="1">
        <v>45273</v>
      </c>
      <c r="H618" t="s">
        <v>34</v>
      </c>
      <c r="I618">
        <v>89</v>
      </c>
      <c r="J618">
        <v>74</v>
      </c>
      <c r="K618">
        <v>2</v>
      </c>
      <c r="L618">
        <v>8696</v>
      </c>
      <c r="M618">
        <v>84606</v>
      </c>
      <c r="N618">
        <v>74</v>
      </c>
      <c r="O618">
        <v>147</v>
      </c>
      <c r="P618">
        <v>442351</v>
      </c>
      <c r="Q618">
        <v>915597</v>
      </c>
      <c r="R618">
        <v>898502</v>
      </c>
      <c r="S618">
        <v>225645</v>
      </c>
      <c r="T618">
        <v>265</v>
      </c>
      <c r="U618">
        <v>10</v>
      </c>
      <c r="V618" s="24">
        <f t="shared" si="27"/>
        <v>1.066395357600422E-2</v>
      </c>
      <c r="W618">
        <v>283</v>
      </c>
      <c r="X618">
        <v>283</v>
      </c>
      <c r="Y618" t="s">
        <v>35</v>
      </c>
      <c r="Z618">
        <v>751</v>
      </c>
      <c r="AA618">
        <v>88</v>
      </c>
      <c r="AB618">
        <v>5</v>
      </c>
      <c r="AC618">
        <f t="shared" si="28"/>
        <v>3009.1904761904761</v>
      </c>
      <c r="AD618">
        <f>IF(SUBTOTAL(103,tablo1[[#This Row],[MachineID]]), tablo1[[#This Row],[ConditionMonitoringScore]], "")</f>
        <v>751</v>
      </c>
      <c r="AE618">
        <f>IF(SUBTOTAL(103,tablo1[[#This Row],[MachineID]]), tablo1[[#This Row],[TimeToFailure]], "")</f>
        <v>8696</v>
      </c>
      <c r="AH618">
        <f t="shared" si="29"/>
        <v>23.948220064724918</v>
      </c>
      <c r="AI618" t="str">
        <f>IF(OR(tablo1[[#This Row],[visibletimetofailure]]&lt;5000,tablo1[[#This Row],[visibleconditionscore]]&lt;300),"YES","NO")</f>
        <v>NO</v>
      </c>
    </row>
    <row r="619" spans="1:35" x14ac:dyDescent="0.25">
      <c r="A619" t="s">
        <v>670</v>
      </c>
      <c r="B619" t="s">
        <v>32</v>
      </c>
      <c r="C619" t="s">
        <v>45</v>
      </c>
      <c r="D619" s="1">
        <v>44617</v>
      </c>
      <c r="E619">
        <v>2</v>
      </c>
      <c r="F619">
        <v>8168</v>
      </c>
      <c r="G619" s="1">
        <v>45297</v>
      </c>
      <c r="H619" t="s">
        <v>52</v>
      </c>
      <c r="I619">
        <v>59</v>
      </c>
      <c r="J619">
        <v>50</v>
      </c>
      <c r="K619">
        <v>3</v>
      </c>
      <c r="L619">
        <v>8942</v>
      </c>
      <c r="M619">
        <v>48393</v>
      </c>
      <c r="N619">
        <v>184</v>
      </c>
      <c r="O619">
        <v>552</v>
      </c>
      <c r="P619">
        <v>1655432</v>
      </c>
      <c r="Q619">
        <v>1625077</v>
      </c>
      <c r="R619">
        <v>1186151</v>
      </c>
      <c r="S619">
        <v>446666</v>
      </c>
      <c r="T619">
        <v>1434</v>
      </c>
      <c r="U619">
        <v>8</v>
      </c>
      <c r="V619" s="24">
        <f t="shared" si="27"/>
        <v>7.3102720627025398E-3</v>
      </c>
      <c r="W619">
        <v>194</v>
      </c>
      <c r="X619">
        <v>155</v>
      </c>
      <c r="Y619" t="s">
        <v>35</v>
      </c>
      <c r="Z619">
        <v>811</v>
      </c>
      <c r="AA619">
        <v>84</v>
      </c>
      <c r="AB619">
        <v>5</v>
      </c>
      <c r="AC619">
        <f t="shared" si="28"/>
        <v>2998.9710144927535</v>
      </c>
      <c r="AD619">
        <f>IF(SUBTOTAL(103,tablo1[[#This Row],[MachineID]]), tablo1[[#This Row],[ConditionMonitoringScore]], "")</f>
        <v>811</v>
      </c>
      <c r="AE619">
        <f>IF(SUBTOTAL(103,tablo1[[#This Row],[MachineID]]), tablo1[[#This Row],[TimeToFailure]], "")</f>
        <v>8942</v>
      </c>
      <c r="AH619">
        <f t="shared" si="29"/>
        <v>22.653721682847898</v>
      </c>
      <c r="AI619" t="str">
        <f>IF(OR(tablo1[[#This Row],[visibletimetofailure]]&lt;5000,tablo1[[#This Row],[visibleconditionscore]]&lt;300),"YES","NO")</f>
        <v>NO</v>
      </c>
    </row>
    <row r="620" spans="1:35" x14ac:dyDescent="0.25">
      <c r="A620" t="s">
        <v>671</v>
      </c>
      <c r="B620" t="s">
        <v>38</v>
      </c>
      <c r="C620" t="s">
        <v>58</v>
      </c>
      <c r="D620" s="1">
        <v>43157</v>
      </c>
      <c r="E620">
        <v>6</v>
      </c>
      <c r="F620">
        <v>28902</v>
      </c>
      <c r="G620" s="1">
        <v>45223</v>
      </c>
      <c r="H620" t="s">
        <v>48</v>
      </c>
      <c r="I620">
        <v>83</v>
      </c>
      <c r="J620">
        <v>124</v>
      </c>
      <c r="K620">
        <v>4</v>
      </c>
      <c r="L620">
        <v>10908</v>
      </c>
      <c r="M620">
        <v>59142</v>
      </c>
      <c r="N620">
        <v>174</v>
      </c>
      <c r="O620">
        <v>695</v>
      </c>
      <c r="P620">
        <v>2085372</v>
      </c>
      <c r="Q620">
        <v>722305</v>
      </c>
      <c r="R620">
        <v>197472</v>
      </c>
      <c r="S620">
        <v>300515</v>
      </c>
      <c r="T620">
        <v>3197</v>
      </c>
      <c r="U620">
        <v>3</v>
      </c>
      <c r="V620" s="24">
        <f t="shared" si="27"/>
        <v>1.8011907453462959E-2</v>
      </c>
      <c r="W620">
        <v>478</v>
      </c>
      <c r="X620">
        <v>143</v>
      </c>
      <c r="Y620" t="s">
        <v>35</v>
      </c>
      <c r="Z620">
        <v>560</v>
      </c>
      <c r="AA620">
        <v>138</v>
      </c>
      <c r="AB620">
        <v>1</v>
      </c>
      <c r="AC620">
        <f t="shared" si="28"/>
        <v>3000.5352517985611</v>
      </c>
      <c r="AD620">
        <f>IF(SUBTOTAL(103,tablo1[[#This Row],[MachineID]]), tablo1[[#This Row],[ConditionMonitoringScore]], "")</f>
        <v>560</v>
      </c>
      <c r="AE620">
        <f>IF(SUBTOTAL(103,tablo1[[#This Row],[MachineID]]), tablo1[[#This Row],[TimeToFailure]], "")</f>
        <v>10908</v>
      </c>
      <c r="AH620">
        <f t="shared" si="29"/>
        <v>40.129449838187703</v>
      </c>
      <c r="AI620" t="str">
        <f>IF(OR(tablo1[[#This Row],[visibletimetofailure]]&lt;5000,tablo1[[#This Row],[visibleconditionscore]]&lt;300),"YES","NO")</f>
        <v>NO</v>
      </c>
    </row>
    <row r="621" spans="1:35" x14ac:dyDescent="0.25">
      <c r="A621" t="s">
        <v>672</v>
      </c>
      <c r="B621" t="s">
        <v>42</v>
      </c>
      <c r="C621" t="s">
        <v>45</v>
      </c>
      <c r="D621" s="1">
        <v>44617</v>
      </c>
      <c r="E621">
        <v>2</v>
      </c>
      <c r="F621">
        <v>9732</v>
      </c>
      <c r="G621" s="1">
        <v>45280</v>
      </c>
      <c r="H621" t="s">
        <v>48</v>
      </c>
      <c r="I621">
        <v>24</v>
      </c>
      <c r="J621">
        <v>67</v>
      </c>
      <c r="K621">
        <v>2</v>
      </c>
      <c r="L621">
        <v>9203</v>
      </c>
      <c r="M621">
        <v>74632</v>
      </c>
      <c r="N621">
        <v>163</v>
      </c>
      <c r="O621">
        <v>325</v>
      </c>
      <c r="P621">
        <v>1626608</v>
      </c>
      <c r="Q621">
        <v>155264</v>
      </c>
      <c r="R621">
        <v>93434</v>
      </c>
      <c r="S621">
        <v>4113588</v>
      </c>
      <c r="T621">
        <v>357</v>
      </c>
      <c r="U621">
        <v>8</v>
      </c>
      <c r="V621" s="24">
        <f t="shared" si="27"/>
        <v>1.0061044539905042E-2</v>
      </c>
      <c r="W621">
        <v>267</v>
      </c>
      <c r="X621">
        <v>213</v>
      </c>
      <c r="Y621" t="s">
        <v>62</v>
      </c>
      <c r="Z621">
        <v>717</v>
      </c>
      <c r="AA621">
        <v>110</v>
      </c>
      <c r="AB621">
        <v>2</v>
      </c>
      <c r="AC621">
        <f t="shared" si="28"/>
        <v>5004.9476923076927</v>
      </c>
      <c r="AD621">
        <f>IF(SUBTOTAL(103,tablo1[[#This Row],[MachineID]]), tablo1[[#This Row],[ConditionMonitoringScore]], "")</f>
        <v>717</v>
      </c>
      <c r="AE621">
        <f>IF(SUBTOTAL(103,tablo1[[#This Row],[MachineID]]), tablo1[[#This Row],[TimeToFailure]], "")</f>
        <v>9203</v>
      </c>
      <c r="AH621">
        <f t="shared" si="29"/>
        <v>31.067961165048541</v>
      </c>
      <c r="AI621" t="str">
        <f>IF(OR(tablo1[[#This Row],[visibletimetofailure]]&lt;5000,tablo1[[#This Row],[visibleconditionscore]]&lt;300),"YES","NO")</f>
        <v>NO</v>
      </c>
    </row>
    <row r="622" spans="1:35" x14ac:dyDescent="0.25">
      <c r="A622" t="s">
        <v>673</v>
      </c>
      <c r="B622" t="s">
        <v>32</v>
      </c>
      <c r="C622" t="s">
        <v>45</v>
      </c>
      <c r="D622" s="1">
        <v>43157</v>
      </c>
      <c r="E622">
        <v>6</v>
      </c>
      <c r="F622">
        <v>25302</v>
      </c>
      <c r="G622" s="1">
        <v>45234</v>
      </c>
      <c r="H622" t="s">
        <v>48</v>
      </c>
      <c r="I622">
        <v>79</v>
      </c>
      <c r="J622">
        <v>113</v>
      </c>
      <c r="K622">
        <v>5</v>
      </c>
      <c r="L622">
        <v>11945</v>
      </c>
      <c r="M622">
        <v>61380</v>
      </c>
      <c r="N622">
        <v>99</v>
      </c>
      <c r="O622">
        <v>497</v>
      </c>
      <c r="P622">
        <v>1492126</v>
      </c>
      <c r="Q622">
        <v>946069</v>
      </c>
      <c r="R622">
        <v>708728</v>
      </c>
      <c r="S622">
        <v>3146923</v>
      </c>
      <c r="T622">
        <v>596</v>
      </c>
      <c r="U622">
        <v>5</v>
      </c>
      <c r="V622" s="24">
        <f t="shared" si="27"/>
        <v>1.8313361971512548E-2</v>
      </c>
      <c r="W622">
        <v>486</v>
      </c>
      <c r="X622">
        <v>243</v>
      </c>
      <c r="Y622" t="s">
        <v>35</v>
      </c>
      <c r="Z622">
        <v>528</v>
      </c>
      <c r="AA622">
        <v>156</v>
      </c>
      <c r="AB622">
        <v>2</v>
      </c>
      <c r="AC622">
        <f t="shared" si="28"/>
        <v>3002.2655935613684</v>
      </c>
      <c r="AD622">
        <f>IF(SUBTOTAL(103,tablo1[[#This Row],[MachineID]]), tablo1[[#This Row],[ConditionMonitoringScore]], "")</f>
        <v>528</v>
      </c>
      <c r="AE622">
        <f>IF(SUBTOTAL(103,tablo1[[#This Row],[MachineID]]), tablo1[[#This Row],[TimeToFailure]], "")</f>
        <v>11945</v>
      </c>
      <c r="AH622">
        <f t="shared" si="29"/>
        <v>45.954692556634299</v>
      </c>
      <c r="AI622" t="str">
        <f>IF(OR(tablo1[[#This Row],[visibletimetofailure]]&lt;5000,tablo1[[#This Row],[visibleconditionscore]]&lt;300),"YES","NO")</f>
        <v>NO</v>
      </c>
    </row>
    <row r="623" spans="1:35" x14ac:dyDescent="0.25">
      <c r="A623" t="s">
        <v>674</v>
      </c>
      <c r="B623" t="s">
        <v>42</v>
      </c>
      <c r="C623" t="s">
        <v>58</v>
      </c>
      <c r="D623" s="1">
        <v>42062</v>
      </c>
      <c r="E623">
        <v>9</v>
      </c>
      <c r="F623">
        <v>34569</v>
      </c>
      <c r="G623" s="1">
        <v>45305</v>
      </c>
      <c r="H623" t="s">
        <v>48</v>
      </c>
      <c r="I623">
        <v>17</v>
      </c>
      <c r="J623">
        <v>42</v>
      </c>
      <c r="K623">
        <v>7</v>
      </c>
      <c r="L623">
        <v>7912</v>
      </c>
      <c r="M623">
        <v>60614</v>
      </c>
      <c r="N623">
        <v>151</v>
      </c>
      <c r="O623">
        <v>1060</v>
      </c>
      <c r="P623">
        <v>5298783</v>
      </c>
      <c r="Q623">
        <v>765617</v>
      </c>
      <c r="R623">
        <v>34486</v>
      </c>
      <c r="S623">
        <v>640926</v>
      </c>
      <c r="T623">
        <v>3285</v>
      </c>
      <c r="U623">
        <v>3</v>
      </c>
      <c r="V623" s="24">
        <f t="shared" si="27"/>
        <v>1.4243725977843093E-2</v>
      </c>
      <c r="W623">
        <v>378</v>
      </c>
      <c r="X623">
        <v>113</v>
      </c>
      <c r="Y623" t="s">
        <v>62</v>
      </c>
      <c r="Z623">
        <v>666</v>
      </c>
      <c r="AA623">
        <v>118</v>
      </c>
      <c r="AB623">
        <v>3</v>
      </c>
      <c r="AC623">
        <f t="shared" si="28"/>
        <v>4998.8518867924531</v>
      </c>
      <c r="AD623">
        <f>IF(SUBTOTAL(103,tablo1[[#This Row],[MachineID]]), tablo1[[#This Row],[ConditionMonitoringScore]], "")</f>
        <v>666</v>
      </c>
      <c r="AE623">
        <f>IF(SUBTOTAL(103,tablo1[[#This Row],[MachineID]]), tablo1[[#This Row],[TimeToFailure]], "")</f>
        <v>7912</v>
      </c>
      <c r="AH623">
        <f t="shared" si="29"/>
        <v>33.656957928802591</v>
      </c>
      <c r="AI623" t="str">
        <f>IF(OR(tablo1[[#This Row],[visibletimetofailure]]&lt;5000,tablo1[[#This Row],[visibleconditionscore]]&lt;300),"YES","NO")</f>
        <v>NO</v>
      </c>
    </row>
    <row r="624" spans="1:35" x14ac:dyDescent="0.25">
      <c r="A624" t="s">
        <v>675</v>
      </c>
      <c r="B624" t="s">
        <v>38</v>
      </c>
      <c r="C624" t="s">
        <v>39</v>
      </c>
      <c r="D624" s="1">
        <v>44617</v>
      </c>
      <c r="E624">
        <v>2</v>
      </c>
      <c r="F624">
        <v>9420</v>
      </c>
      <c r="G624" s="1">
        <v>45276</v>
      </c>
      <c r="H624" t="s">
        <v>34</v>
      </c>
      <c r="I624">
        <v>71</v>
      </c>
      <c r="J624">
        <v>71</v>
      </c>
      <c r="K624">
        <v>1</v>
      </c>
      <c r="L624">
        <v>6789</v>
      </c>
      <c r="M624">
        <v>58805</v>
      </c>
      <c r="N624">
        <v>210</v>
      </c>
      <c r="O624">
        <v>210</v>
      </c>
      <c r="P624">
        <v>631113</v>
      </c>
      <c r="Q624">
        <v>891554</v>
      </c>
      <c r="R624">
        <v>226933</v>
      </c>
      <c r="S624">
        <v>1749601</v>
      </c>
      <c r="T624">
        <v>210</v>
      </c>
      <c r="U624">
        <v>3</v>
      </c>
      <c r="V624" s="24">
        <f t="shared" si="27"/>
        <v>7.0464993594091495E-3</v>
      </c>
      <c r="W624">
        <v>187</v>
      </c>
      <c r="X624">
        <v>56</v>
      </c>
      <c r="Y624" t="s">
        <v>35</v>
      </c>
      <c r="Z624">
        <v>857</v>
      </c>
      <c r="AA624">
        <v>59</v>
      </c>
      <c r="AB624">
        <v>2</v>
      </c>
      <c r="AC624">
        <f t="shared" si="28"/>
        <v>3005.3</v>
      </c>
      <c r="AD624">
        <f>IF(SUBTOTAL(103,tablo1[[#This Row],[MachineID]]), tablo1[[#This Row],[ConditionMonitoringScore]], "")</f>
        <v>857</v>
      </c>
      <c r="AE624">
        <f>IF(SUBTOTAL(103,tablo1[[#This Row],[MachineID]]), tablo1[[#This Row],[TimeToFailure]], "")</f>
        <v>6789</v>
      </c>
      <c r="AH624">
        <f t="shared" si="29"/>
        <v>14.563106796116504</v>
      </c>
      <c r="AI624" t="str">
        <f>IF(OR(tablo1[[#This Row],[visibletimetofailure]]&lt;5000,tablo1[[#This Row],[visibleconditionscore]]&lt;300),"YES","NO")</f>
        <v>NO</v>
      </c>
    </row>
    <row r="625" spans="1:35" x14ac:dyDescent="0.25">
      <c r="A625" t="s">
        <v>676</v>
      </c>
      <c r="B625" t="s">
        <v>42</v>
      </c>
      <c r="C625" t="s">
        <v>39</v>
      </c>
      <c r="D625" s="1">
        <v>39142</v>
      </c>
      <c r="E625">
        <v>17</v>
      </c>
      <c r="F625">
        <v>60282</v>
      </c>
      <c r="G625" s="1">
        <v>45300</v>
      </c>
      <c r="H625" t="s">
        <v>34</v>
      </c>
      <c r="I625">
        <v>57</v>
      </c>
      <c r="J625">
        <v>47</v>
      </c>
      <c r="K625">
        <v>31</v>
      </c>
      <c r="L625">
        <v>102</v>
      </c>
      <c r="M625">
        <v>19795</v>
      </c>
      <c r="N625">
        <v>303</v>
      </c>
      <c r="O625">
        <v>9395</v>
      </c>
      <c r="P625">
        <v>28183805</v>
      </c>
      <c r="Q625">
        <v>1698114</v>
      </c>
      <c r="R625">
        <v>282704</v>
      </c>
      <c r="S625">
        <v>30164623</v>
      </c>
      <c r="T625">
        <v>15031</v>
      </c>
      <c r="U625">
        <v>4</v>
      </c>
      <c r="V625" s="24">
        <f t="shared" si="27"/>
        <v>2.6075815811289472E-2</v>
      </c>
      <c r="W625">
        <v>692</v>
      </c>
      <c r="X625">
        <v>277</v>
      </c>
      <c r="Y625" t="s">
        <v>35</v>
      </c>
      <c r="Z625">
        <v>349</v>
      </c>
      <c r="AA625">
        <v>203</v>
      </c>
      <c r="AB625">
        <v>4</v>
      </c>
      <c r="AC625">
        <f t="shared" si="28"/>
        <v>2999.8728046833421</v>
      </c>
      <c r="AD625">
        <f>IF(SUBTOTAL(103,tablo1[[#This Row],[MachineID]]), tablo1[[#This Row],[ConditionMonitoringScore]], "")</f>
        <v>349</v>
      </c>
      <c r="AE625">
        <f>IF(SUBTOTAL(103,tablo1[[#This Row],[MachineID]]), tablo1[[#This Row],[TimeToFailure]], "")</f>
        <v>102</v>
      </c>
      <c r="AH625">
        <f t="shared" si="29"/>
        <v>61.165048543689316</v>
      </c>
      <c r="AI625" t="str">
        <f>IF(OR(tablo1[[#This Row],[visibletimetofailure]]&lt;5000,tablo1[[#This Row],[visibleconditionscore]]&lt;300),"YES","NO")</f>
        <v>YES</v>
      </c>
    </row>
    <row r="626" spans="1:35" x14ac:dyDescent="0.25">
      <c r="A626" t="s">
        <v>677</v>
      </c>
      <c r="B626" t="s">
        <v>38</v>
      </c>
      <c r="C626" t="s">
        <v>39</v>
      </c>
      <c r="D626" s="1">
        <v>41332</v>
      </c>
      <c r="E626">
        <v>11</v>
      </c>
      <c r="F626">
        <v>54406</v>
      </c>
      <c r="G626" s="1">
        <v>45267</v>
      </c>
      <c r="H626" t="s">
        <v>34</v>
      </c>
      <c r="I626">
        <v>66</v>
      </c>
      <c r="J626">
        <v>80</v>
      </c>
      <c r="K626">
        <v>14</v>
      </c>
      <c r="L626">
        <v>739</v>
      </c>
      <c r="M626">
        <v>38225</v>
      </c>
      <c r="N626">
        <v>125</v>
      </c>
      <c r="O626">
        <v>1747</v>
      </c>
      <c r="P626">
        <v>524221</v>
      </c>
      <c r="Q626">
        <v>432831</v>
      </c>
      <c r="R626">
        <v>114716</v>
      </c>
      <c r="S626">
        <v>5789756</v>
      </c>
      <c r="T626">
        <v>5941</v>
      </c>
      <c r="U626">
        <v>2</v>
      </c>
      <c r="V626" s="24">
        <f t="shared" si="27"/>
        <v>2.162936167005803E-2</v>
      </c>
      <c r="W626">
        <v>574</v>
      </c>
      <c r="X626">
        <v>115</v>
      </c>
      <c r="Y626" t="s">
        <v>35</v>
      </c>
      <c r="Z626">
        <v>452</v>
      </c>
      <c r="AA626">
        <v>170</v>
      </c>
      <c r="AB626">
        <v>5</v>
      </c>
      <c r="AC626">
        <f t="shared" si="28"/>
        <v>300.06926159129938</v>
      </c>
      <c r="AD626">
        <f>IF(SUBTOTAL(103,tablo1[[#This Row],[MachineID]]), tablo1[[#This Row],[ConditionMonitoringScore]], "")</f>
        <v>452</v>
      </c>
      <c r="AE626">
        <f>IF(SUBTOTAL(103,tablo1[[#This Row],[MachineID]]), tablo1[[#This Row],[TimeToFailure]], "")</f>
        <v>739</v>
      </c>
      <c r="AH626">
        <f t="shared" si="29"/>
        <v>50.485436893203882</v>
      </c>
      <c r="AI626" t="str">
        <f>IF(OR(tablo1[[#This Row],[visibletimetofailure]]&lt;5000,tablo1[[#This Row],[visibleconditionscore]]&lt;300),"YES","NO")</f>
        <v>YES</v>
      </c>
    </row>
    <row r="627" spans="1:35" x14ac:dyDescent="0.25">
      <c r="A627" t="s">
        <v>678</v>
      </c>
      <c r="B627" t="s">
        <v>54</v>
      </c>
      <c r="C627" t="s">
        <v>39</v>
      </c>
      <c r="D627" s="1">
        <v>40237</v>
      </c>
      <c r="E627">
        <v>14</v>
      </c>
      <c r="F627">
        <v>52472</v>
      </c>
      <c r="G627" s="1">
        <v>45275</v>
      </c>
      <c r="H627" t="s">
        <v>34</v>
      </c>
      <c r="I627">
        <v>49</v>
      </c>
      <c r="J627">
        <v>72</v>
      </c>
      <c r="K627">
        <v>28</v>
      </c>
      <c r="L627">
        <v>1887</v>
      </c>
      <c r="M627">
        <v>19116</v>
      </c>
      <c r="N627">
        <v>271</v>
      </c>
      <c r="O627">
        <v>7578</v>
      </c>
      <c r="P627">
        <v>2273267</v>
      </c>
      <c r="Q627">
        <v>2741709</v>
      </c>
      <c r="R627">
        <v>574541</v>
      </c>
      <c r="S627">
        <v>2604892</v>
      </c>
      <c r="T627">
        <v>9093</v>
      </c>
      <c r="U627">
        <v>9</v>
      </c>
      <c r="V627" s="24">
        <f t="shared" si="27"/>
        <v>2.3362725148843168E-2</v>
      </c>
      <c r="W627">
        <v>620</v>
      </c>
      <c r="X627">
        <v>558</v>
      </c>
      <c r="Y627" t="s">
        <v>35</v>
      </c>
      <c r="Z627">
        <v>436</v>
      </c>
      <c r="AA627">
        <v>179</v>
      </c>
      <c r="AB627">
        <v>2</v>
      </c>
      <c r="AC627">
        <f t="shared" si="28"/>
        <v>299.98244919503827</v>
      </c>
      <c r="AD627">
        <f>IF(SUBTOTAL(103,tablo1[[#This Row],[MachineID]]), tablo1[[#This Row],[ConditionMonitoringScore]], "")</f>
        <v>436</v>
      </c>
      <c r="AE627">
        <f>IF(SUBTOTAL(103,tablo1[[#This Row],[MachineID]]), tablo1[[#This Row],[TimeToFailure]], "")</f>
        <v>1887</v>
      </c>
      <c r="AH627">
        <f t="shared" si="29"/>
        <v>53.398058252427184</v>
      </c>
      <c r="AI627" t="str">
        <f>IF(OR(tablo1[[#This Row],[visibletimetofailure]]&lt;5000,tablo1[[#This Row],[visibleconditionscore]]&lt;300),"YES","NO")</f>
        <v>YES</v>
      </c>
    </row>
    <row r="628" spans="1:35" x14ac:dyDescent="0.25">
      <c r="A628" t="s">
        <v>679</v>
      </c>
      <c r="B628" t="s">
        <v>32</v>
      </c>
      <c r="C628" t="s">
        <v>39</v>
      </c>
      <c r="D628" s="1">
        <v>43522</v>
      </c>
      <c r="E628">
        <v>5</v>
      </c>
      <c r="F628">
        <v>24625</v>
      </c>
      <c r="G628" s="1">
        <v>45260</v>
      </c>
      <c r="H628" t="s">
        <v>52</v>
      </c>
      <c r="I628">
        <v>60</v>
      </c>
      <c r="J628">
        <v>87</v>
      </c>
      <c r="K628">
        <v>4</v>
      </c>
      <c r="L628">
        <v>12465</v>
      </c>
      <c r="M628">
        <v>80367</v>
      </c>
      <c r="N628">
        <v>112</v>
      </c>
      <c r="O628">
        <v>450</v>
      </c>
      <c r="P628">
        <v>1349937</v>
      </c>
      <c r="Q628">
        <v>112026</v>
      </c>
      <c r="R628">
        <v>892671</v>
      </c>
      <c r="S628">
        <v>3362869</v>
      </c>
      <c r="T628">
        <v>539</v>
      </c>
      <c r="U628">
        <v>9</v>
      </c>
      <c r="V628" s="24">
        <f t="shared" si="27"/>
        <v>1.4695907754917477E-2</v>
      </c>
      <c r="W628">
        <v>390</v>
      </c>
      <c r="X628">
        <v>351</v>
      </c>
      <c r="Y628" t="s">
        <v>35</v>
      </c>
      <c r="Z628">
        <v>619</v>
      </c>
      <c r="AA628">
        <v>128</v>
      </c>
      <c r="AB628">
        <v>4</v>
      </c>
      <c r="AC628">
        <f t="shared" si="28"/>
        <v>2999.86</v>
      </c>
      <c r="AD628">
        <f>IF(SUBTOTAL(103,tablo1[[#This Row],[MachineID]]), tablo1[[#This Row],[ConditionMonitoringScore]], "")</f>
        <v>619</v>
      </c>
      <c r="AE628">
        <f>IF(SUBTOTAL(103,tablo1[[#This Row],[MachineID]]), tablo1[[#This Row],[TimeToFailure]], "")</f>
        <v>12465</v>
      </c>
      <c r="AH628">
        <f t="shared" si="29"/>
        <v>36.893203883495147</v>
      </c>
      <c r="AI628" t="str">
        <f>IF(OR(tablo1[[#This Row],[visibletimetofailure]]&lt;5000,tablo1[[#This Row],[visibleconditionscore]]&lt;300),"YES","NO")</f>
        <v>NO</v>
      </c>
    </row>
    <row r="629" spans="1:35" x14ac:dyDescent="0.25">
      <c r="A629" t="s">
        <v>680</v>
      </c>
      <c r="B629" t="s">
        <v>32</v>
      </c>
      <c r="C629" t="s">
        <v>58</v>
      </c>
      <c r="D629" s="1">
        <v>40967</v>
      </c>
      <c r="E629">
        <v>12</v>
      </c>
      <c r="F629">
        <v>41484</v>
      </c>
      <c r="G629" s="1">
        <v>45331</v>
      </c>
      <c r="H629" t="s">
        <v>48</v>
      </c>
      <c r="I629">
        <v>106</v>
      </c>
      <c r="J629">
        <v>16</v>
      </c>
      <c r="K629">
        <v>10</v>
      </c>
      <c r="L629">
        <v>5027</v>
      </c>
      <c r="M629">
        <v>38034</v>
      </c>
      <c r="N629">
        <v>80</v>
      </c>
      <c r="O629">
        <v>804</v>
      </c>
      <c r="P629">
        <v>80425</v>
      </c>
      <c r="Q629">
        <v>1253885</v>
      </c>
      <c r="R629">
        <v>769865</v>
      </c>
      <c r="S629">
        <v>282800</v>
      </c>
      <c r="T629">
        <v>1367</v>
      </c>
      <c r="U629">
        <v>9</v>
      </c>
      <c r="V629" s="24">
        <f t="shared" si="27"/>
        <v>1.5261134976260457E-2</v>
      </c>
      <c r="W629">
        <v>405</v>
      </c>
      <c r="X629">
        <v>364</v>
      </c>
      <c r="Y629" t="s">
        <v>49</v>
      </c>
      <c r="Z629">
        <v>652</v>
      </c>
      <c r="AA629">
        <v>126</v>
      </c>
      <c r="AB629">
        <v>4</v>
      </c>
      <c r="AC629">
        <f t="shared" si="28"/>
        <v>100.03109452736318</v>
      </c>
      <c r="AD629">
        <f>IF(SUBTOTAL(103,tablo1[[#This Row],[MachineID]]), tablo1[[#This Row],[ConditionMonitoringScore]], "")</f>
        <v>652</v>
      </c>
      <c r="AE629">
        <f>IF(SUBTOTAL(103,tablo1[[#This Row],[MachineID]]), tablo1[[#This Row],[TimeToFailure]], "")</f>
        <v>5027</v>
      </c>
      <c r="AH629">
        <f t="shared" si="29"/>
        <v>36.245954692556637</v>
      </c>
      <c r="AI629" t="str">
        <f>IF(OR(tablo1[[#This Row],[visibletimetofailure]]&lt;5000,tablo1[[#This Row],[visibleconditionscore]]&lt;300),"YES","NO")</f>
        <v>NO</v>
      </c>
    </row>
    <row r="630" spans="1:35" x14ac:dyDescent="0.25">
      <c r="A630" t="s">
        <v>681</v>
      </c>
      <c r="B630" t="s">
        <v>38</v>
      </c>
      <c r="C630" t="s">
        <v>39</v>
      </c>
      <c r="D630" s="1">
        <v>42792</v>
      </c>
      <c r="E630">
        <v>7</v>
      </c>
      <c r="F630">
        <v>23478</v>
      </c>
      <c r="G630" s="1">
        <v>45313</v>
      </c>
      <c r="H630" t="s">
        <v>48</v>
      </c>
      <c r="I630">
        <v>87</v>
      </c>
      <c r="J630">
        <v>34</v>
      </c>
      <c r="K630">
        <v>5</v>
      </c>
      <c r="L630">
        <v>13386</v>
      </c>
      <c r="M630">
        <v>70331</v>
      </c>
      <c r="N630">
        <v>173</v>
      </c>
      <c r="O630">
        <v>866</v>
      </c>
      <c r="P630">
        <v>2598826</v>
      </c>
      <c r="Q630">
        <v>1959135</v>
      </c>
      <c r="R630">
        <v>605671</v>
      </c>
      <c r="S630">
        <v>5163632</v>
      </c>
      <c r="T630">
        <v>1559</v>
      </c>
      <c r="U630">
        <v>7</v>
      </c>
      <c r="V630" s="24">
        <f t="shared" si="27"/>
        <v>1.0890044464541412E-2</v>
      </c>
      <c r="W630">
        <v>289</v>
      </c>
      <c r="X630">
        <v>202</v>
      </c>
      <c r="Y630" t="s">
        <v>35</v>
      </c>
      <c r="Z630">
        <v>750</v>
      </c>
      <c r="AA630">
        <v>90</v>
      </c>
      <c r="AB630">
        <v>4</v>
      </c>
      <c r="AC630">
        <f t="shared" si="28"/>
        <v>3000.9538106235564</v>
      </c>
      <c r="AD630">
        <f>IF(SUBTOTAL(103,tablo1[[#This Row],[MachineID]]), tablo1[[#This Row],[ConditionMonitoringScore]], "")</f>
        <v>750</v>
      </c>
      <c r="AE630">
        <f>IF(SUBTOTAL(103,tablo1[[#This Row],[MachineID]]), tablo1[[#This Row],[TimeToFailure]], "")</f>
        <v>13386</v>
      </c>
      <c r="AH630">
        <f t="shared" si="29"/>
        <v>24.595469255663431</v>
      </c>
      <c r="AI630" t="str">
        <f>IF(OR(tablo1[[#This Row],[visibletimetofailure]]&lt;5000,tablo1[[#This Row],[visibleconditionscore]]&lt;300),"YES","NO")</f>
        <v>NO</v>
      </c>
    </row>
    <row r="631" spans="1:35" x14ac:dyDescent="0.25">
      <c r="A631" t="s">
        <v>682</v>
      </c>
      <c r="B631" t="s">
        <v>42</v>
      </c>
      <c r="C631" t="s">
        <v>39</v>
      </c>
      <c r="D631" s="1">
        <v>40602</v>
      </c>
      <c r="E631">
        <v>13</v>
      </c>
      <c r="F631">
        <v>63856</v>
      </c>
      <c r="G631" s="1">
        <v>45242</v>
      </c>
      <c r="H631" t="s">
        <v>48</v>
      </c>
      <c r="I631">
        <v>64</v>
      </c>
      <c r="J631">
        <v>105</v>
      </c>
      <c r="K631">
        <v>12</v>
      </c>
      <c r="L631">
        <v>3164</v>
      </c>
      <c r="M631">
        <v>53056</v>
      </c>
      <c r="N631">
        <v>141</v>
      </c>
      <c r="O631">
        <v>1688</v>
      </c>
      <c r="P631">
        <v>5062611</v>
      </c>
      <c r="Q631">
        <v>481519</v>
      </c>
      <c r="R631">
        <v>27379</v>
      </c>
      <c r="S631">
        <v>5817921</v>
      </c>
      <c r="T631">
        <v>2362</v>
      </c>
      <c r="U631">
        <v>2</v>
      </c>
      <c r="V631" s="24">
        <f t="shared" si="27"/>
        <v>2.5962770367020875E-2</v>
      </c>
      <c r="W631">
        <v>689</v>
      </c>
      <c r="X631">
        <v>138</v>
      </c>
      <c r="Y631" t="s">
        <v>35</v>
      </c>
      <c r="Z631">
        <v>351</v>
      </c>
      <c r="AA631">
        <v>212</v>
      </c>
      <c r="AB631">
        <v>5</v>
      </c>
      <c r="AC631">
        <f t="shared" si="28"/>
        <v>2999.1771327014217</v>
      </c>
      <c r="AD631">
        <f>IF(SUBTOTAL(103,tablo1[[#This Row],[MachineID]]), tablo1[[#This Row],[ConditionMonitoringScore]], "")</f>
        <v>351</v>
      </c>
      <c r="AE631">
        <f>IF(SUBTOTAL(103,tablo1[[#This Row],[MachineID]]), tablo1[[#This Row],[TimeToFailure]], "")</f>
        <v>3164</v>
      </c>
      <c r="AH631">
        <f t="shared" si="29"/>
        <v>64.077669902912632</v>
      </c>
      <c r="AI631" t="str">
        <f>IF(OR(tablo1[[#This Row],[visibletimetofailure]]&lt;5000,tablo1[[#This Row],[visibleconditionscore]]&lt;300),"YES","NO")</f>
        <v>YES</v>
      </c>
    </row>
    <row r="632" spans="1:35" x14ac:dyDescent="0.25">
      <c r="A632" t="s">
        <v>683</v>
      </c>
      <c r="B632" t="s">
        <v>54</v>
      </c>
      <c r="C632" t="s">
        <v>39</v>
      </c>
      <c r="D632" s="1">
        <v>44982</v>
      </c>
      <c r="E632">
        <v>1</v>
      </c>
      <c r="F632">
        <v>4869</v>
      </c>
      <c r="G632" s="1">
        <v>45343</v>
      </c>
      <c r="H632" t="s">
        <v>34</v>
      </c>
      <c r="I632">
        <v>68</v>
      </c>
      <c r="J632">
        <v>4</v>
      </c>
      <c r="K632">
        <v>2</v>
      </c>
      <c r="L632">
        <v>13060</v>
      </c>
      <c r="M632">
        <v>79505</v>
      </c>
      <c r="N632">
        <v>81</v>
      </c>
      <c r="O632">
        <v>163</v>
      </c>
      <c r="P632">
        <v>488564</v>
      </c>
      <c r="Q632">
        <v>362549</v>
      </c>
      <c r="R632">
        <v>531309</v>
      </c>
      <c r="S632">
        <v>1382422</v>
      </c>
      <c r="T632">
        <v>276</v>
      </c>
      <c r="U632">
        <v>4</v>
      </c>
      <c r="V632" s="24">
        <f t="shared" si="27"/>
        <v>8.6668173939256909E-4</v>
      </c>
      <c r="W632">
        <v>23</v>
      </c>
      <c r="X632">
        <v>9</v>
      </c>
      <c r="Y632" t="s">
        <v>35</v>
      </c>
      <c r="Z632">
        <v>994</v>
      </c>
      <c r="AA632">
        <v>20</v>
      </c>
      <c r="AB632">
        <v>2</v>
      </c>
      <c r="AC632">
        <f t="shared" si="28"/>
        <v>2997.3251533742332</v>
      </c>
      <c r="AD632">
        <f>IF(SUBTOTAL(103,tablo1[[#This Row],[MachineID]]), tablo1[[#This Row],[ConditionMonitoringScore]], "")</f>
        <v>994</v>
      </c>
      <c r="AE632">
        <f>IF(SUBTOTAL(103,tablo1[[#This Row],[MachineID]]), tablo1[[#This Row],[TimeToFailure]], "")</f>
        <v>13060</v>
      </c>
      <c r="AH632">
        <f t="shared" si="29"/>
        <v>1.9417475728155338</v>
      </c>
      <c r="AI632" t="str">
        <f>IF(OR(tablo1[[#This Row],[visibletimetofailure]]&lt;5000,tablo1[[#This Row],[visibleconditionscore]]&lt;300),"YES","NO")</f>
        <v>NO</v>
      </c>
    </row>
    <row r="633" spans="1:35" x14ac:dyDescent="0.25">
      <c r="A633" t="s">
        <v>684</v>
      </c>
      <c r="B633" t="s">
        <v>54</v>
      </c>
      <c r="C633" t="s">
        <v>39</v>
      </c>
      <c r="D633" s="1">
        <v>41697</v>
      </c>
      <c r="E633">
        <v>10</v>
      </c>
      <c r="F633">
        <v>31640</v>
      </c>
      <c r="G633" s="1">
        <v>45322</v>
      </c>
      <c r="H633" t="s">
        <v>52</v>
      </c>
      <c r="I633">
        <v>56</v>
      </c>
      <c r="J633">
        <v>25</v>
      </c>
      <c r="K633">
        <v>18</v>
      </c>
      <c r="L633">
        <v>3011</v>
      </c>
      <c r="M633">
        <v>17605</v>
      </c>
      <c r="N633">
        <v>213</v>
      </c>
      <c r="O633">
        <v>3829</v>
      </c>
      <c r="P633">
        <v>1148591</v>
      </c>
      <c r="Q633">
        <v>2549043</v>
      </c>
      <c r="R633">
        <v>993987</v>
      </c>
      <c r="S633">
        <v>1502894</v>
      </c>
      <c r="T633">
        <v>10337</v>
      </c>
      <c r="U633">
        <v>10</v>
      </c>
      <c r="V633" s="24">
        <f t="shared" si="27"/>
        <v>1.2359635240033161E-2</v>
      </c>
      <c r="W633">
        <v>328</v>
      </c>
      <c r="X633">
        <v>328</v>
      </c>
      <c r="Y633" t="s">
        <v>35</v>
      </c>
      <c r="Z633">
        <v>744</v>
      </c>
      <c r="AA633">
        <v>99</v>
      </c>
      <c r="AB633">
        <v>5</v>
      </c>
      <c r="AC633">
        <f t="shared" si="28"/>
        <v>299.97153303734655</v>
      </c>
      <c r="AD633">
        <f>IF(SUBTOTAL(103,tablo1[[#This Row],[MachineID]]), tablo1[[#This Row],[ConditionMonitoringScore]], "")</f>
        <v>744</v>
      </c>
      <c r="AE633">
        <f>IF(SUBTOTAL(103,tablo1[[#This Row],[MachineID]]), tablo1[[#This Row],[TimeToFailure]], "")</f>
        <v>3011</v>
      </c>
      <c r="AH633">
        <f t="shared" si="29"/>
        <v>27.508090614886733</v>
      </c>
      <c r="AI633" t="str">
        <f>IF(OR(tablo1[[#This Row],[visibletimetofailure]]&lt;5000,tablo1[[#This Row],[visibleconditionscore]]&lt;300),"YES","NO")</f>
        <v>YES</v>
      </c>
    </row>
    <row r="634" spans="1:35" x14ac:dyDescent="0.25">
      <c r="A634" t="s">
        <v>685</v>
      </c>
      <c r="B634" t="s">
        <v>42</v>
      </c>
      <c r="C634" t="s">
        <v>39</v>
      </c>
      <c r="D634" s="1">
        <v>39507</v>
      </c>
      <c r="E634">
        <v>16</v>
      </c>
      <c r="F634">
        <v>63360</v>
      </c>
      <c r="G634" s="1">
        <v>45244</v>
      </c>
      <c r="H634" t="s">
        <v>48</v>
      </c>
      <c r="I634">
        <v>59</v>
      </c>
      <c r="J634">
        <v>103</v>
      </c>
      <c r="K634">
        <v>127</v>
      </c>
      <c r="L634">
        <v>368</v>
      </c>
      <c r="M634">
        <v>5000</v>
      </c>
      <c r="N634">
        <v>296</v>
      </c>
      <c r="O634">
        <v>37567</v>
      </c>
      <c r="P634">
        <v>112701384</v>
      </c>
      <c r="Q634">
        <v>3749941</v>
      </c>
      <c r="R634">
        <v>95129</v>
      </c>
      <c r="S634">
        <v>117402616</v>
      </c>
      <c r="T634">
        <v>78890</v>
      </c>
      <c r="U634">
        <v>7</v>
      </c>
      <c r="V634" s="24">
        <f t="shared" si="27"/>
        <v>2.7583088401537417E-2</v>
      </c>
      <c r="W634">
        <v>732</v>
      </c>
      <c r="X634">
        <v>512</v>
      </c>
      <c r="Y634" t="s">
        <v>35</v>
      </c>
      <c r="Z634">
        <v>352</v>
      </c>
      <c r="AA634">
        <v>218</v>
      </c>
      <c r="AB634">
        <v>1</v>
      </c>
      <c r="AC634">
        <f t="shared" si="28"/>
        <v>3000.0102217371627</v>
      </c>
      <c r="AD634">
        <f>IF(SUBTOTAL(103,tablo1[[#This Row],[MachineID]]), tablo1[[#This Row],[ConditionMonitoringScore]], "")</f>
        <v>352</v>
      </c>
      <c r="AE634">
        <f>IF(SUBTOTAL(103,tablo1[[#This Row],[MachineID]]), tablo1[[#This Row],[TimeToFailure]], "")</f>
        <v>368</v>
      </c>
      <c r="AH634">
        <f t="shared" si="29"/>
        <v>66.019417475728162</v>
      </c>
      <c r="AI634" t="str">
        <f>IF(OR(tablo1[[#This Row],[visibletimetofailure]]&lt;5000,tablo1[[#This Row],[visibleconditionscore]]&lt;300),"YES","NO")</f>
        <v>YES</v>
      </c>
    </row>
    <row r="635" spans="1:35" x14ac:dyDescent="0.25">
      <c r="A635" t="s">
        <v>686</v>
      </c>
      <c r="B635" t="s">
        <v>32</v>
      </c>
      <c r="C635" t="s">
        <v>33</v>
      </c>
      <c r="D635" s="1">
        <v>39142</v>
      </c>
      <c r="E635">
        <v>17</v>
      </c>
      <c r="F635">
        <v>83232</v>
      </c>
      <c r="G635" s="1">
        <v>45276</v>
      </c>
      <c r="H635" t="s">
        <v>48</v>
      </c>
      <c r="I635">
        <v>72</v>
      </c>
      <c r="J635">
        <v>71</v>
      </c>
      <c r="K635">
        <v>43</v>
      </c>
      <c r="L635">
        <v>751</v>
      </c>
      <c r="M635">
        <v>19015</v>
      </c>
      <c r="N635">
        <v>231</v>
      </c>
      <c r="O635">
        <v>9945</v>
      </c>
      <c r="P635">
        <v>29834028</v>
      </c>
      <c r="Q635">
        <v>216545</v>
      </c>
      <c r="R635">
        <v>499244</v>
      </c>
      <c r="S635">
        <v>32498722</v>
      </c>
      <c r="T635">
        <v>14917</v>
      </c>
      <c r="U635">
        <v>6</v>
      </c>
      <c r="V635" s="24">
        <f t="shared" si="27"/>
        <v>2.6829452106413444E-2</v>
      </c>
      <c r="W635">
        <v>712</v>
      </c>
      <c r="X635">
        <v>427</v>
      </c>
      <c r="Y635" t="s">
        <v>35</v>
      </c>
      <c r="Z635">
        <v>357</v>
      </c>
      <c r="AA635">
        <v>200</v>
      </c>
      <c r="AB635">
        <v>5</v>
      </c>
      <c r="AC635">
        <f t="shared" si="28"/>
        <v>2999.9022624434388</v>
      </c>
      <c r="AD635">
        <f>IF(SUBTOTAL(103,tablo1[[#This Row],[MachineID]]), tablo1[[#This Row],[ConditionMonitoringScore]], "")</f>
        <v>357</v>
      </c>
      <c r="AE635">
        <f>IF(SUBTOTAL(103,tablo1[[#This Row],[MachineID]]), tablo1[[#This Row],[TimeToFailure]], "")</f>
        <v>751</v>
      </c>
      <c r="AH635">
        <f t="shared" si="29"/>
        <v>60.194174757281552</v>
      </c>
      <c r="AI635" t="str">
        <f>IF(OR(tablo1[[#This Row],[visibletimetofailure]]&lt;5000,tablo1[[#This Row],[visibleconditionscore]]&lt;300),"YES","NO")</f>
        <v>YES</v>
      </c>
    </row>
    <row r="636" spans="1:35" x14ac:dyDescent="0.25">
      <c r="A636" t="s">
        <v>687</v>
      </c>
      <c r="B636" t="s">
        <v>38</v>
      </c>
      <c r="C636" t="s">
        <v>33</v>
      </c>
      <c r="D636" s="1">
        <v>44982</v>
      </c>
      <c r="E636">
        <v>1</v>
      </c>
      <c r="F636">
        <v>4023</v>
      </c>
      <c r="G636" s="1">
        <v>45257</v>
      </c>
      <c r="H636" t="s">
        <v>34</v>
      </c>
      <c r="I636">
        <v>34</v>
      </c>
      <c r="J636">
        <v>90</v>
      </c>
      <c r="K636">
        <v>0</v>
      </c>
      <c r="L636">
        <v>10241</v>
      </c>
      <c r="M636">
        <v>78981</v>
      </c>
      <c r="N636">
        <v>194</v>
      </c>
      <c r="O636">
        <v>0</v>
      </c>
      <c r="P636">
        <v>0</v>
      </c>
      <c r="Q636">
        <v>3065698</v>
      </c>
      <c r="R636">
        <v>671857</v>
      </c>
      <c r="S636">
        <v>3737555</v>
      </c>
      <c r="T636">
        <v>0</v>
      </c>
      <c r="U636">
        <v>10</v>
      </c>
      <c r="V636" s="24">
        <f t="shared" si="27"/>
        <v>7.7624538397769232E-3</v>
      </c>
      <c r="W636">
        <v>206</v>
      </c>
      <c r="X636">
        <v>206</v>
      </c>
      <c r="Y636" t="s">
        <v>62</v>
      </c>
      <c r="Z636">
        <v>832</v>
      </c>
      <c r="AA636">
        <v>73</v>
      </c>
      <c r="AB636">
        <v>2</v>
      </c>
      <c r="AC636">
        <f t="shared" si="28"/>
        <v>0</v>
      </c>
      <c r="AD636">
        <f>IF(SUBTOTAL(103,tablo1[[#This Row],[MachineID]]), tablo1[[#This Row],[ConditionMonitoringScore]], "")</f>
        <v>832</v>
      </c>
      <c r="AE636">
        <f>IF(SUBTOTAL(103,tablo1[[#This Row],[MachineID]]), tablo1[[#This Row],[TimeToFailure]], "")</f>
        <v>10241</v>
      </c>
      <c r="AH636">
        <f t="shared" si="29"/>
        <v>19.093851132686083</v>
      </c>
      <c r="AI636" t="str">
        <f>IF(OR(tablo1[[#This Row],[visibletimetofailure]]&lt;5000,tablo1[[#This Row],[visibleconditionscore]]&lt;300),"YES","NO")</f>
        <v>NO</v>
      </c>
    </row>
    <row r="637" spans="1:35" x14ac:dyDescent="0.25">
      <c r="A637" t="s">
        <v>688</v>
      </c>
      <c r="B637" t="s">
        <v>47</v>
      </c>
      <c r="C637" t="s">
        <v>39</v>
      </c>
      <c r="D637" s="1">
        <v>41332</v>
      </c>
      <c r="E637">
        <v>11</v>
      </c>
      <c r="F637">
        <v>53064</v>
      </c>
      <c r="G637" s="1">
        <v>45243</v>
      </c>
      <c r="H637" t="s">
        <v>34</v>
      </c>
      <c r="I637">
        <v>74</v>
      </c>
      <c r="J637">
        <v>104</v>
      </c>
      <c r="K637">
        <v>17</v>
      </c>
      <c r="L637">
        <v>691</v>
      </c>
      <c r="M637">
        <v>35201</v>
      </c>
      <c r="N637">
        <v>156</v>
      </c>
      <c r="O637">
        <v>2659</v>
      </c>
      <c r="P637">
        <v>7975773</v>
      </c>
      <c r="Q637">
        <v>1245179</v>
      </c>
      <c r="R637">
        <v>520699</v>
      </c>
      <c r="S637">
        <v>9741651</v>
      </c>
      <c r="T637">
        <v>7178</v>
      </c>
      <c r="U637">
        <v>4</v>
      </c>
      <c r="V637" s="24">
        <f t="shared" si="27"/>
        <v>2.0800361745421658E-2</v>
      </c>
      <c r="W637">
        <v>552</v>
      </c>
      <c r="X637">
        <v>221</v>
      </c>
      <c r="Y637" t="s">
        <v>35</v>
      </c>
      <c r="Z637">
        <v>528</v>
      </c>
      <c r="AA637">
        <v>151</v>
      </c>
      <c r="AB637">
        <v>5</v>
      </c>
      <c r="AC637">
        <f t="shared" si="28"/>
        <v>2999.5385483264386</v>
      </c>
      <c r="AD637">
        <f>IF(SUBTOTAL(103,tablo1[[#This Row],[MachineID]]), tablo1[[#This Row],[ConditionMonitoringScore]], "")</f>
        <v>528</v>
      </c>
      <c r="AE637">
        <f>IF(SUBTOTAL(103,tablo1[[#This Row],[MachineID]]), tablo1[[#This Row],[TimeToFailure]], "")</f>
        <v>691</v>
      </c>
      <c r="AH637">
        <f t="shared" si="29"/>
        <v>44.336569579288025</v>
      </c>
      <c r="AI637" t="str">
        <f>IF(OR(tablo1[[#This Row],[visibletimetofailure]]&lt;5000,tablo1[[#This Row],[visibleconditionscore]]&lt;300),"YES","NO")</f>
        <v>YES</v>
      </c>
    </row>
    <row r="638" spans="1:35" x14ac:dyDescent="0.25">
      <c r="A638" t="s">
        <v>689</v>
      </c>
      <c r="B638" t="s">
        <v>32</v>
      </c>
      <c r="C638" t="s">
        <v>39</v>
      </c>
      <c r="D638" s="1">
        <v>40602</v>
      </c>
      <c r="E638">
        <v>13</v>
      </c>
      <c r="F638">
        <v>64701</v>
      </c>
      <c r="G638" s="1">
        <v>45319</v>
      </c>
      <c r="H638" t="s">
        <v>48</v>
      </c>
      <c r="I638">
        <v>70</v>
      </c>
      <c r="J638">
        <v>28</v>
      </c>
      <c r="K638">
        <v>23</v>
      </c>
      <c r="L638">
        <v>284</v>
      </c>
      <c r="M638">
        <v>28709</v>
      </c>
      <c r="N638">
        <v>161</v>
      </c>
      <c r="O638">
        <v>3693</v>
      </c>
      <c r="P638">
        <v>1107981</v>
      </c>
      <c r="Q638">
        <v>785472</v>
      </c>
      <c r="R638">
        <v>323947</v>
      </c>
      <c r="S638">
        <v>12189229</v>
      </c>
      <c r="T638">
        <v>15142</v>
      </c>
      <c r="U638">
        <v>3</v>
      </c>
      <c r="V638" s="24">
        <f t="shared" si="27"/>
        <v>1.96322254879795E-2</v>
      </c>
      <c r="W638">
        <v>521</v>
      </c>
      <c r="X638">
        <v>156</v>
      </c>
      <c r="Y638" t="s">
        <v>35</v>
      </c>
      <c r="Z638">
        <v>503</v>
      </c>
      <c r="AA638">
        <v>177</v>
      </c>
      <c r="AB638">
        <v>2</v>
      </c>
      <c r="AC638">
        <f t="shared" si="28"/>
        <v>300.02193338748987</v>
      </c>
      <c r="AD638">
        <f>IF(SUBTOTAL(103,tablo1[[#This Row],[MachineID]]), tablo1[[#This Row],[ConditionMonitoringScore]], "")</f>
        <v>503</v>
      </c>
      <c r="AE638">
        <f>IF(SUBTOTAL(103,tablo1[[#This Row],[MachineID]]), tablo1[[#This Row],[TimeToFailure]], "")</f>
        <v>284</v>
      </c>
      <c r="AH638">
        <f t="shared" si="29"/>
        <v>52.750809061488667</v>
      </c>
      <c r="AI638" t="str">
        <f>IF(OR(tablo1[[#This Row],[visibletimetofailure]]&lt;5000,tablo1[[#This Row],[visibleconditionscore]]&lt;300),"YES","NO")</f>
        <v>YES</v>
      </c>
    </row>
    <row r="639" spans="1:35" x14ac:dyDescent="0.25">
      <c r="A639" t="s">
        <v>690</v>
      </c>
      <c r="B639" t="s">
        <v>47</v>
      </c>
      <c r="C639" t="s">
        <v>39</v>
      </c>
      <c r="D639" s="1">
        <v>43157</v>
      </c>
      <c r="E639">
        <v>6</v>
      </c>
      <c r="F639">
        <v>26874</v>
      </c>
      <c r="G639" s="1">
        <v>45269</v>
      </c>
      <c r="H639" t="s">
        <v>34</v>
      </c>
      <c r="I639">
        <v>78</v>
      </c>
      <c r="J639">
        <v>78</v>
      </c>
      <c r="K639">
        <v>3</v>
      </c>
      <c r="L639">
        <v>9833</v>
      </c>
      <c r="M639">
        <v>70224</v>
      </c>
      <c r="N639">
        <v>56</v>
      </c>
      <c r="O639">
        <v>169</v>
      </c>
      <c r="P639">
        <v>508493</v>
      </c>
      <c r="Q639">
        <v>181356</v>
      </c>
      <c r="R639">
        <v>222818</v>
      </c>
      <c r="S639">
        <v>912667</v>
      </c>
      <c r="T639">
        <v>610</v>
      </c>
      <c r="U639">
        <v>2</v>
      </c>
      <c r="V639" s="24">
        <f t="shared" si="27"/>
        <v>1.4356771422111688E-2</v>
      </c>
      <c r="W639">
        <v>381</v>
      </c>
      <c r="X639">
        <v>76</v>
      </c>
      <c r="Y639" t="s">
        <v>35</v>
      </c>
      <c r="Z639">
        <v>646</v>
      </c>
      <c r="AA639">
        <v>133</v>
      </c>
      <c r="AB639">
        <v>5</v>
      </c>
      <c r="AC639">
        <f t="shared" si="28"/>
        <v>3008.834319526627</v>
      </c>
      <c r="AD639">
        <f>IF(SUBTOTAL(103,tablo1[[#This Row],[MachineID]]), tablo1[[#This Row],[ConditionMonitoringScore]], "")</f>
        <v>646</v>
      </c>
      <c r="AE639">
        <f>IF(SUBTOTAL(103,tablo1[[#This Row],[MachineID]]), tablo1[[#This Row],[TimeToFailure]], "")</f>
        <v>9833</v>
      </c>
      <c r="AH639">
        <f t="shared" si="29"/>
        <v>38.511326860841422</v>
      </c>
      <c r="AI639" t="str">
        <f>IF(OR(tablo1[[#This Row],[visibletimetofailure]]&lt;5000,tablo1[[#This Row],[visibleconditionscore]]&lt;300),"YES","NO")</f>
        <v>NO</v>
      </c>
    </row>
    <row r="640" spans="1:35" x14ac:dyDescent="0.25">
      <c r="A640" t="s">
        <v>691</v>
      </c>
      <c r="B640" t="s">
        <v>54</v>
      </c>
      <c r="C640" t="s">
        <v>39</v>
      </c>
      <c r="D640" s="1">
        <v>44617</v>
      </c>
      <c r="E640">
        <v>2</v>
      </c>
      <c r="F640">
        <v>7244</v>
      </c>
      <c r="G640" s="1">
        <v>45239</v>
      </c>
      <c r="H640" t="s">
        <v>48</v>
      </c>
      <c r="I640">
        <v>75</v>
      </c>
      <c r="J640">
        <v>108</v>
      </c>
      <c r="K640">
        <v>3</v>
      </c>
      <c r="L640">
        <v>5004</v>
      </c>
      <c r="M640">
        <v>45328</v>
      </c>
      <c r="N640">
        <v>179</v>
      </c>
      <c r="O640">
        <v>537</v>
      </c>
      <c r="P640">
        <v>1610712</v>
      </c>
      <c r="Q640">
        <v>1501975</v>
      </c>
      <c r="R640">
        <v>405817</v>
      </c>
      <c r="S640">
        <v>3518505</v>
      </c>
      <c r="T640">
        <v>1771</v>
      </c>
      <c r="U640">
        <v>7</v>
      </c>
      <c r="V640" s="24">
        <f t="shared" si="27"/>
        <v>1.1681362574421584E-2</v>
      </c>
      <c r="W640">
        <v>310</v>
      </c>
      <c r="X640">
        <v>217</v>
      </c>
      <c r="Y640" t="s">
        <v>35</v>
      </c>
      <c r="Z640">
        <v>713</v>
      </c>
      <c r="AA640">
        <v>108</v>
      </c>
      <c r="AB640">
        <v>5</v>
      </c>
      <c r="AC640">
        <f t="shared" si="28"/>
        <v>2999.4636871508378</v>
      </c>
      <c r="AD640">
        <f>IF(SUBTOTAL(103,tablo1[[#This Row],[MachineID]]), tablo1[[#This Row],[ConditionMonitoringScore]], "")</f>
        <v>713</v>
      </c>
      <c r="AE640">
        <f>IF(SUBTOTAL(103,tablo1[[#This Row],[MachineID]]), tablo1[[#This Row],[TimeToFailure]], "")</f>
        <v>5004</v>
      </c>
      <c r="AH640">
        <f t="shared" si="29"/>
        <v>30.420711974110031</v>
      </c>
      <c r="AI640" t="str">
        <f>IF(OR(tablo1[[#This Row],[visibletimetofailure]]&lt;5000,tablo1[[#This Row],[visibleconditionscore]]&lt;300),"YES","NO")</f>
        <v>NO</v>
      </c>
    </row>
    <row r="641" spans="1:35" x14ac:dyDescent="0.25">
      <c r="A641" t="s">
        <v>692</v>
      </c>
      <c r="B641" t="s">
        <v>32</v>
      </c>
      <c r="C641" t="s">
        <v>33</v>
      </c>
      <c r="D641" s="1">
        <v>39872</v>
      </c>
      <c r="E641">
        <v>15</v>
      </c>
      <c r="F641">
        <v>49665</v>
      </c>
      <c r="G641" s="1">
        <v>45319</v>
      </c>
      <c r="H641" t="s">
        <v>34</v>
      </c>
      <c r="I641">
        <v>78</v>
      </c>
      <c r="J641">
        <v>28</v>
      </c>
      <c r="K641">
        <v>11</v>
      </c>
      <c r="L641">
        <v>1234</v>
      </c>
      <c r="M641">
        <v>44148</v>
      </c>
      <c r="N641">
        <v>299</v>
      </c>
      <c r="O641">
        <v>3291</v>
      </c>
      <c r="P641">
        <v>987305</v>
      </c>
      <c r="Q641">
        <v>1046723</v>
      </c>
      <c r="R641">
        <v>254842</v>
      </c>
      <c r="S641">
        <v>11174616</v>
      </c>
      <c r="T641">
        <v>6252</v>
      </c>
      <c r="U641">
        <v>3</v>
      </c>
      <c r="V641" s="24">
        <f t="shared" si="27"/>
        <v>2.1327907152008441E-2</v>
      </c>
      <c r="W641">
        <v>566</v>
      </c>
      <c r="X641">
        <v>170</v>
      </c>
      <c r="Y641" t="s">
        <v>35</v>
      </c>
      <c r="Z641">
        <v>478</v>
      </c>
      <c r="AA641">
        <v>168</v>
      </c>
      <c r="AB641">
        <v>2</v>
      </c>
      <c r="AC641">
        <f t="shared" si="28"/>
        <v>300.0015192950471</v>
      </c>
      <c r="AD641">
        <f>IF(SUBTOTAL(103,tablo1[[#This Row],[MachineID]]), tablo1[[#This Row],[ConditionMonitoringScore]], "")</f>
        <v>478</v>
      </c>
      <c r="AE641">
        <f>IF(SUBTOTAL(103,tablo1[[#This Row],[MachineID]]), tablo1[[#This Row],[TimeToFailure]], "")</f>
        <v>1234</v>
      </c>
      <c r="AH641">
        <f t="shared" si="29"/>
        <v>49.838187702265373</v>
      </c>
      <c r="AI641" t="str">
        <f>IF(OR(tablo1[[#This Row],[visibletimetofailure]]&lt;5000,tablo1[[#This Row],[visibleconditionscore]]&lt;300),"YES","NO")</f>
        <v>YES</v>
      </c>
    </row>
    <row r="642" spans="1:35" x14ac:dyDescent="0.25">
      <c r="A642" t="s">
        <v>693</v>
      </c>
      <c r="B642" t="s">
        <v>38</v>
      </c>
      <c r="C642" t="s">
        <v>45</v>
      </c>
      <c r="D642" s="1">
        <v>43522</v>
      </c>
      <c r="E642">
        <v>5</v>
      </c>
      <c r="F642">
        <v>16480</v>
      </c>
      <c r="G642" s="1">
        <v>45170</v>
      </c>
      <c r="H642" t="s">
        <v>52</v>
      </c>
      <c r="I642">
        <v>171</v>
      </c>
      <c r="J642">
        <v>177</v>
      </c>
      <c r="K642">
        <v>2</v>
      </c>
      <c r="L642">
        <v>8158</v>
      </c>
      <c r="M642">
        <v>66426</v>
      </c>
      <c r="N642">
        <v>177</v>
      </c>
      <c r="O642">
        <v>354</v>
      </c>
      <c r="P642">
        <v>353876</v>
      </c>
      <c r="Q642">
        <v>473059</v>
      </c>
      <c r="R642">
        <v>213566</v>
      </c>
      <c r="S642">
        <v>1040501</v>
      </c>
      <c r="T642">
        <v>389</v>
      </c>
      <c r="U642">
        <v>2</v>
      </c>
      <c r="V642" s="24">
        <f t="shared" ref="V642:V705" si="30">W642/$K$1002</f>
        <v>1.7635089305900971E-2</v>
      </c>
      <c r="W642">
        <v>468</v>
      </c>
      <c r="X642">
        <v>94</v>
      </c>
      <c r="Y642" t="s">
        <v>49</v>
      </c>
      <c r="Z642">
        <v>639</v>
      </c>
      <c r="AA642">
        <v>121</v>
      </c>
      <c r="AB642">
        <v>5</v>
      </c>
      <c r="AC642">
        <f t="shared" ref="AC642:AC705" si="31">IF(O642=0,0,P642/O642)</f>
        <v>999.64971751412429</v>
      </c>
      <c r="AD642">
        <f>IF(SUBTOTAL(103,tablo1[[#This Row],[MachineID]]), tablo1[[#This Row],[ConditionMonitoringScore]], "")</f>
        <v>639</v>
      </c>
      <c r="AE642">
        <f>IF(SUBTOTAL(103,tablo1[[#This Row],[MachineID]]), tablo1[[#This Row],[TimeToFailure]], "")</f>
        <v>8158</v>
      </c>
      <c r="AH642">
        <f t="shared" ref="AH642:AH705" si="32">(AA642-MIN($AA$2:$AA$1001))/(MAX($AA$2:$AA$1001)-MIN($AA$2:$AA$1001))*100</f>
        <v>34.627831715210355</v>
      </c>
      <c r="AI642" t="str">
        <f>IF(OR(tablo1[[#This Row],[visibletimetofailure]]&lt;5000,tablo1[[#This Row],[visibleconditionscore]]&lt;300),"YES","NO")</f>
        <v>NO</v>
      </c>
    </row>
    <row r="643" spans="1:35" x14ac:dyDescent="0.25">
      <c r="A643" t="s">
        <v>694</v>
      </c>
      <c r="B643" t="s">
        <v>47</v>
      </c>
      <c r="C643" t="s">
        <v>33</v>
      </c>
      <c r="D643" s="1">
        <v>42792</v>
      </c>
      <c r="E643">
        <v>7</v>
      </c>
      <c r="F643">
        <v>34573</v>
      </c>
      <c r="G643" s="1">
        <v>45316</v>
      </c>
      <c r="H643" t="s">
        <v>52</v>
      </c>
      <c r="I643">
        <v>78</v>
      </c>
      <c r="J643">
        <v>31</v>
      </c>
      <c r="K643">
        <v>13</v>
      </c>
      <c r="L643">
        <v>5882</v>
      </c>
      <c r="M643">
        <v>30437</v>
      </c>
      <c r="N643">
        <v>188</v>
      </c>
      <c r="O643">
        <v>2441</v>
      </c>
      <c r="P643">
        <v>7321533</v>
      </c>
      <c r="Q643">
        <v>1755176</v>
      </c>
      <c r="R643">
        <v>494879</v>
      </c>
      <c r="S643">
        <v>9571589</v>
      </c>
      <c r="T643">
        <v>11714</v>
      </c>
      <c r="U643">
        <v>6</v>
      </c>
      <c r="V643" s="24">
        <f t="shared" si="30"/>
        <v>1.2284271610520764E-2</v>
      </c>
      <c r="W643">
        <v>326</v>
      </c>
      <c r="X643">
        <v>196</v>
      </c>
      <c r="Y643" t="s">
        <v>35</v>
      </c>
      <c r="Z643">
        <v>683</v>
      </c>
      <c r="AA643">
        <v>122</v>
      </c>
      <c r="AB643">
        <v>1</v>
      </c>
      <c r="AC643">
        <f t="shared" si="31"/>
        <v>2999.3990167963948</v>
      </c>
      <c r="AD643">
        <f>IF(SUBTOTAL(103,tablo1[[#This Row],[MachineID]]), tablo1[[#This Row],[ConditionMonitoringScore]], "")</f>
        <v>683</v>
      </c>
      <c r="AE643">
        <f>IF(SUBTOTAL(103,tablo1[[#This Row],[MachineID]]), tablo1[[#This Row],[TimeToFailure]], "")</f>
        <v>5882</v>
      </c>
      <c r="AH643">
        <f t="shared" si="32"/>
        <v>34.95145631067961</v>
      </c>
      <c r="AI643" t="str">
        <f>IF(OR(tablo1[[#This Row],[visibletimetofailure]]&lt;5000,tablo1[[#This Row],[visibleconditionscore]]&lt;300),"YES","NO")</f>
        <v>NO</v>
      </c>
    </row>
    <row r="644" spans="1:35" x14ac:dyDescent="0.25">
      <c r="A644" t="s">
        <v>695</v>
      </c>
      <c r="B644" t="s">
        <v>47</v>
      </c>
      <c r="C644" t="s">
        <v>45</v>
      </c>
      <c r="D644" s="1">
        <v>39142</v>
      </c>
      <c r="E644">
        <v>17</v>
      </c>
      <c r="F644">
        <v>51697</v>
      </c>
      <c r="G644" s="1">
        <v>45330</v>
      </c>
      <c r="H644" t="s">
        <v>48</v>
      </c>
      <c r="I644">
        <v>50</v>
      </c>
      <c r="J644">
        <v>17</v>
      </c>
      <c r="K644">
        <v>23</v>
      </c>
      <c r="L644">
        <v>1312</v>
      </c>
      <c r="M644">
        <v>21872</v>
      </c>
      <c r="N644">
        <v>153</v>
      </c>
      <c r="O644">
        <v>3514</v>
      </c>
      <c r="P644">
        <v>10541191</v>
      </c>
      <c r="Q644">
        <v>204730</v>
      </c>
      <c r="R644">
        <v>875803</v>
      </c>
      <c r="S644">
        <v>13464294</v>
      </c>
      <c r="T644">
        <v>9838</v>
      </c>
      <c r="U644">
        <v>7</v>
      </c>
      <c r="V644" s="24">
        <f t="shared" si="30"/>
        <v>2.2043861632376215E-2</v>
      </c>
      <c r="W644">
        <v>585</v>
      </c>
      <c r="X644">
        <v>409</v>
      </c>
      <c r="Y644" t="s">
        <v>35</v>
      </c>
      <c r="Z644">
        <v>479</v>
      </c>
      <c r="AA644">
        <v>166</v>
      </c>
      <c r="AB644">
        <v>4</v>
      </c>
      <c r="AC644">
        <f t="shared" si="31"/>
        <v>2999.7697780307344</v>
      </c>
      <c r="AD644">
        <f>IF(SUBTOTAL(103,tablo1[[#This Row],[MachineID]]), tablo1[[#This Row],[ConditionMonitoringScore]], "")</f>
        <v>479</v>
      </c>
      <c r="AE644">
        <f>IF(SUBTOTAL(103,tablo1[[#This Row],[MachineID]]), tablo1[[#This Row],[TimeToFailure]], "")</f>
        <v>1312</v>
      </c>
      <c r="AH644">
        <f t="shared" si="32"/>
        <v>49.190938511326863</v>
      </c>
      <c r="AI644" t="str">
        <f>IF(OR(tablo1[[#This Row],[visibletimetofailure]]&lt;5000,tablo1[[#This Row],[visibleconditionscore]]&lt;300),"YES","NO")</f>
        <v>YES</v>
      </c>
    </row>
    <row r="645" spans="1:35" x14ac:dyDescent="0.25">
      <c r="A645" t="s">
        <v>696</v>
      </c>
      <c r="B645" t="s">
        <v>47</v>
      </c>
      <c r="C645" t="s">
        <v>58</v>
      </c>
      <c r="D645" s="1">
        <v>39142</v>
      </c>
      <c r="E645">
        <v>17</v>
      </c>
      <c r="F645">
        <v>69802</v>
      </c>
      <c r="G645" s="1">
        <v>45325</v>
      </c>
      <c r="H645" t="s">
        <v>48</v>
      </c>
      <c r="I645">
        <v>55</v>
      </c>
      <c r="J645">
        <v>22</v>
      </c>
      <c r="K645">
        <v>28</v>
      </c>
      <c r="L645">
        <v>1390</v>
      </c>
      <c r="M645">
        <v>26405</v>
      </c>
      <c r="N645">
        <v>242</v>
      </c>
      <c r="O645">
        <v>6788</v>
      </c>
      <c r="P645">
        <v>20362557</v>
      </c>
      <c r="Q645">
        <v>2443917</v>
      </c>
      <c r="R645">
        <v>541635</v>
      </c>
      <c r="S645">
        <v>23348109</v>
      </c>
      <c r="T645">
        <v>11538</v>
      </c>
      <c r="U645">
        <v>8</v>
      </c>
      <c r="V645" s="24">
        <f t="shared" si="30"/>
        <v>2.3814906925917551E-2</v>
      </c>
      <c r="W645">
        <v>632</v>
      </c>
      <c r="X645">
        <v>506</v>
      </c>
      <c r="Y645" t="s">
        <v>35</v>
      </c>
      <c r="Z645">
        <v>408</v>
      </c>
      <c r="AA645">
        <v>185</v>
      </c>
      <c r="AB645">
        <v>5</v>
      </c>
      <c r="AC645">
        <f t="shared" si="31"/>
        <v>2999.7874189746613</v>
      </c>
      <c r="AD645">
        <f>IF(SUBTOTAL(103,tablo1[[#This Row],[MachineID]]), tablo1[[#This Row],[ConditionMonitoringScore]], "")</f>
        <v>408</v>
      </c>
      <c r="AE645">
        <f>IF(SUBTOTAL(103,tablo1[[#This Row],[MachineID]]), tablo1[[#This Row],[TimeToFailure]], "")</f>
        <v>1390</v>
      </c>
      <c r="AH645">
        <f t="shared" si="32"/>
        <v>55.339805825242713</v>
      </c>
      <c r="AI645" t="str">
        <f>IF(OR(tablo1[[#This Row],[visibletimetofailure]]&lt;5000,tablo1[[#This Row],[visibleconditionscore]]&lt;300),"YES","NO")</f>
        <v>YES</v>
      </c>
    </row>
    <row r="646" spans="1:35" x14ac:dyDescent="0.25">
      <c r="A646" t="s">
        <v>697</v>
      </c>
      <c r="B646" t="s">
        <v>32</v>
      </c>
      <c r="C646" t="s">
        <v>39</v>
      </c>
      <c r="D646" s="1">
        <v>44617</v>
      </c>
      <c r="E646">
        <v>2</v>
      </c>
      <c r="F646">
        <v>9572</v>
      </c>
      <c r="G646" s="1">
        <v>45260</v>
      </c>
      <c r="H646" t="s">
        <v>52</v>
      </c>
      <c r="I646">
        <v>102</v>
      </c>
      <c r="J646">
        <v>87</v>
      </c>
      <c r="K646">
        <v>1</v>
      </c>
      <c r="L646">
        <v>9137</v>
      </c>
      <c r="M646">
        <v>61670</v>
      </c>
      <c r="N646">
        <v>223</v>
      </c>
      <c r="O646">
        <v>223</v>
      </c>
      <c r="P646">
        <v>223123</v>
      </c>
      <c r="Q646">
        <v>422517</v>
      </c>
      <c r="R646">
        <v>79152</v>
      </c>
      <c r="S646">
        <v>724792</v>
      </c>
      <c r="T646">
        <v>870</v>
      </c>
      <c r="U646">
        <v>1</v>
      </c>
      <c r="V646" s="24">
        <f t="shared" si="30"/>
        <v>1.0437862687467029E-2</v>
      </c>
      <c r="W646">
        <v>277</v>
      </c>
      <c r="X646">
        <v>28</v>
      </c>
      <c r="Y646" t="s">
        <v>49</v>
      </c>
      <c r="Z646">
        <v>733</v>
      </c>
      <c r="AA646">
        <v>94</v>
      </c>
      <c r="AB646">
        <v>2</v>
      </c>
      <c r="AC646">
        <f t="shared" si="31"/>
        <v>1000.5515695067264</v>
      </c>
      <c r="AD646">
        <f>IF(SUBTOTAL(103,tablo1[[#This Row],[MachineID]]), tablo1[[#This Row],[ConditionMonitoringScore]], "")</f>
        <v>733</v>
      </c>
      <c r="AE646">
        <f>IF(SUBTOTAL(103,tablo1[[#This Row],[MachineID]]), tablo1[[#This Row],[TimeToFailure]], "")</f>
        <v>9137</v>
      </c>
      <c r="AH646">
        <f t="shared" si="32"/>
        <v>25.889967637540451</v>
      </c>
      <c r="AI646" t="str">
        <f>IF(OR(tablo1[[#This Row],[visibletimetofailure]]&lt;5000,tablo1[[#This Row],[visibleconditionscore]]&lt;300),"YES","NO")</f>
        <v>NO</v>
      </c>
    </row>
    <row r="647" spans="1:35" x14ac:dyDescent="0.25">
      <c r="A647" t="s">
        <v>698</v>
      </c>
      <c r="B647" t="s">
        <v>38</v>
      </c>
      <c r="C647" t="s">
        <v>39</v>
      </c>
      <c r="D647" s="1">
        <v>43157</v>
      </c>
      <c r="E647">
        <v>6</v>
      </c>
      <c r="F647">
        <v>19128</v>
      </c>
      <c r="G647" s="1">
        <v>45280</v>
      </c>
      <c r="H647" t="s">
        <v>34</v>
      </c>
      <c r="I647">
        <v>15</v>
      </c>
      <c r="J647">
        <v>67</v>
      </c>
      <c r="K647">
        <v>8</v>
      </c>
      <c r="L647">
        <v>5549</v>
      </c>
      <c r="M647">
        <v>31742</v>
      </c>
      <c r="N647">
        <v>153</v>
      </c>
      <c r="O647">
        <v>1226</v>
      </c>
      <c r="P647">
        <v>6129751</v>
      </c>
      <c r="Q647">
        <v>2154179</v>
      </c>
      <c r="R647">
        <v>1188166</v>
      </c>
      <c r="S647">
        <v>9472096</v>
      </c>
      <c r="T647">
        <v>3064</v>
      </c>
      <c r="U647">
        <v>8</v>
      </c>
      <c r="V647" s="24">
        <f t="shared" si="30"/>
        <v>1.3979953274549702E-2</v>
      </c>
      <c r="W647">
        <v>371</v>
      </c>
      <c r="X647">
        <v>297</v>
      </c>
      <c r="Y647" t="s">
        <v>62</v>
      </c>
      <c r="Z647">
        <v>644</v>
      </c>
      <c r="AA647">
        <v>112</v>
      </c>
      <c r="AB647">
        <v>5</v>
      </c>
      <c r="AC647">
        <f t="shared" si="31"/>
        <v>4999.7969004893966</v>
      </c>
      <c r="AD647">
        <f>IF(SUBTOTAL(103,tablo1[[#This Row],[MachineID]]), tablo1[[#This Row],[ConditionMonitoringScore]], "")</f>
        <v>644</v>
      </c>
      <c r="AE647">
        <f>IF(SUBTOTAL(103,tablo1[[#This Row],[MachineID]]), tablo1[[#This Row],[TimeToFailure]], "")</f>
        <v>5549</v>
      </c>
      <c r="AH647">
        <f t="shared" si="32"/>
        <v>31.715210355987054</v>
      </c>
      <c r="AI647" t="str">
        <f>IF(OR(tablo1[[#This Row],[visibletimetofailure]]&lt;5000,tablo1[[#This Row],[visibleconditionscore]]&lt;300),"YES","NO")</f>
        <v>NO</v>
      </c>
    </row>
    <row r="648" spans="1:35" x14ac:dyDescent="0.25">
      <c r="A648" t="s">
        <v>699</v>
      </c>
      <c r="B648" t="s">
        <v>38</v>
      </c>
      <c r="C648" t="s">
        <v>39</v>
      </c>
      <c r="D648" s="1">
        <v>38412</v>
      </c>
      <c r="E648">
        <v>19</v>
      </c>
      <c r="F648">
        <v>69236</v>
      </c>
      <c r="G648" s="1">
        <v>45323</v>
      </c>
      <c r="H648" t="s">
        <v>34</v>
      </c>
      <c r="I648">
        <v>64</v>
      </c>
      <c r="J648">
        <v>24</v>
      </c>
      <c r="K648">
        <v>36</v>
      </c>
      <c r="L648">
        <v>1512</v>
      </c>
      <c r="M648">
        <v>19693</v>
      </c>
      <c r="N648">
        <v>172</v>
      </c>
      <c r="O648">
        <v>6185</v>
      </c>
      <c r="P648">
        <v>18553838</v>
      </c>
      <c r="Q648">
        <v>2047714</v>
      </c>
      <c r="R648">
        <v>666938</v>
      </c>
      <c r="S648">
        <v>2126849</v>
      </c>
      <c r="T648">
        <v>15461</v>
      </c>
      <c r="U648">
        <v>7</v>
      </c>
      <c r="V648" s="24">
        <f t="shared" si="30"/>
        <v>2.6829452106413444E-2</v>
      </c>
      <c r="W648">
        <v>712</v>
      </c>
      <c r="X648">
        <v>498</v>
      </c>
      <c r="Y648" t="s">
        <v>35</v>
      </c>
      <c r="Z648">
        <v>329</v>
      </c>
      <c r="AA648">
        <v>222</v>
      </c>
      <c r="AB648">
        <v>5</v>
      </c>
      <c r="AC648">
        <f t="shared" si="31"/>
        <v>2999.8121261115602</v>
      </c>
      <c r="AD648">
        <f>IF(SUBTOTAL(103,tablo1[[#This Row],[MachineID]]), tablo1[[#This Row],[ConditionMonitoringScore]], "")</f>
        <v>329</v>
      </c>
      <c r="AE648">
        <f>IF(SUBTOTAL(103,tablo1[[#This Row],[MachineID]]), tablo1[[#This Row],[TimeToFailure]], "")</f>
        <v>1512</v>
      </c>
      <c r="AH648">
        <f t="shared" si="32"/>
        <v>67.313915857605181</v>
      </c>
      <c r="AI648" t="str">
        <f>IF(OR(tablo1[[#This Row],[visibletimetofailure]]&lt;5000,tablo1[[#This Row],[visibleconditionscore]]&lt;300),"YES","NO")</f>
        <v>YES</v>
      </c>
    </row>
    <row r="649" spans="1:35" x14ac:dyDescent="0.25">
      <c r="A649" t="s">
        <v>700</v>
      </c>
      <c r="B649" t="s">
        <v>32</v>
      </c>
      <c r="C649" t="s">
        <v>33</v>
      </c>
      <c r="D649" s="1">
        <v>44617</v>
      </c>
      <c r="E649">
        <v>2</v>
      </c>
      <c r="F649">
        <v>7988</v>
      </c>
      <c r="G649" s="1">
        <v>45302</v>
      </c>
      <c r="H649" t="s">
        <v>48</v>
      </c>
      <c r="I649">
        <v>33</v>
      </c>
      <c r="J649">
        <v>45</v>
      </c>
      <c r="K649">
        <v>2</v>
      </c>
      <c r="L649">
        <v>6588</v>
      </c>
      <c r="M649">
        <v>45278</v>
      </c>
      <c r="N649">
        <v>104</v>
      </c>
      <c r="O649">
        <v>208</v>
      </c>
      <c r="P649">
        <v>1041406</v>
      </c>
      <c r="Q649">
        <v>493092</v>
      </c>
      <c r="R649">
        <v>227772</v>
      </c>
      <c r="S649">
        <v>176227</v>
      </c>
      <c r="T649">
        <v>229</v>
      </c>
      <c r="U649">
        <v>3</v>
      </c>
      <c r="V649" s="24">
        <f t="shared" si="30"/>
        <v>6.8204084708719569E-3</v>
      </c>
      <c r="W649">
        <v>181</v>
      </c>
      <c r="X649">
        <v>54</v>
      </c>
      <c r="Y649" t="s">
        <v>62</v>
      </c>
      <c r="Z649">
        <v>823</v>
      </c>
      <c r="AA649">
        <v>74</v>
      </c>
      <c r="AB649">
        <v>4</v>
      </c>
      <c r="AC649">
        <f t="shared" si="31"/>
        <v>5006.7596153846152</v>
      </c>
      <c r="AD649">
        <f>IF(SUBTOTAL(103,tablo1[[#This Row],[MachineID]]), tablo1[[#This Row],[ConditionMonitoringScore]], "")</f>
        <v>823</v>
      </c>
      <c r="AE649">
        <f>IF(SUBTOTAL(103,tablo1[[#This Row],[MachineID]]), tablo1[[#This Row],[TimeToFailure]], "")</f>
        <v>6588</v>
      </c>
      <c r="AH649">
        <f t="shared" si="32"/>
        <v>19.417475728155338</v>
      </c>
      <c r="AI649" t="str">
        <f>IF(OR(tablo1[[#This Row],[visibletimetofailure]]&lt;5000,tablo1[[#This Row],[visibleconditionscore]]&lt;300),"YES","NO")</f>
        <v>NO</v>
      </c>
    </row>
    <row r="650" spans="1:35" x14ac:dyDescent="0.25">
      <c r="A650" t="s">
        <v>701</v>
      </c>
      <c r="B650" t="s">
        <v>42</v>
      </c>
      <c r="C650" t="s">
        <v>39</v>
      </c>
      <c r="D650" s="1">
        <v>39872</v>
      </c>
      <c r="E650">
        <v>15</v>
      </c>
      <c r="F650">
        <v>60705</v>
      </c>
      <c r="G650" s="1">
        <v>45293</v>
      </c>
      <c r="H650" t="s">
        <v>34</v>
      </c>
      <c r="I650">
        <v>58</v>
      </c>
      <c r="J650">
        <v>54</v>
      </c>
      <c r="K650">
        <v>15</v>
      </c>
      <c r="L650">
        <v>1331</v>
      </c>
      <c r="M650">
        <v>39162</v>
      </c>
      <c r="N650">
        <v>144</v>
      </c>
      <c r="O650">
        <v>2155</v>
      </c>
      <c r="P650">
        <v>6465638</v>
      </c>
      <c r="Q650">
        <v>1137135</v>
      </c>
      <c r="R650">
        <v>586177</v>
      </c>
      <c r="S650">
        <v>818895</v>
      </c>
      <c r="T650">
        <v>4094</v>
      </c>
      <c r="U650">
        <v>4</v>
      </c>
      <c r="V650" s="24">
        <f t="shared" si="30"/>
        <v>2.3098952445549777E-2</v>
      </c>
      <c r="W650">
        <v>613</v>
      </c>
      <c r="X650">
        <v>245</v>
      </c>
      <c r="Y650" t="s">
        <v>35</v>
      </c>
      <c r="Z650">
        <v>444</v>
      </c>
      <c r="AA650">
        <v>184</v>
      </c>
      <c r="AB650">
        <v>4</v>
      </c>
      <c r="AC650">
        <f t="shared" si="31"/>
        <v>3000.2960556844546</v>
      </c>
      <c r="AD650">
        <f>IF(SUBTOTAL(103,tablo1[[#This Row],[MachineID]]), tablo1[[#This Row],[ConditionMonitoringScore]], "")</f>
        <v>444</v>
      </c>
      <c r="AE650">
        <f>IF(SUBTOTAL(103,tablo1[[#This Row],[MachineID]]), tablo1[[#This Row],[TimeToFailure]], "")</f>
        <v>1331</v>
      </c>
      <c r="AH650">
        <f t="shared" si="32"/>
        <v>55.016181229773466</v>
      </c>
      <c r="AI650" t="str">
        <f>IF(OR(tablo1[[#This Row],[visibletimetofailure]]&lt;5000,tablo1[[#This Row],[visibleconditionscore]]&lt;300),"YES","NO")</f>
        <v>YES</v>
      </c>
    </row>
    <row r="651" spans="1:35" x14ac:dyDescent="0.25">
      <c r="A651" t="s">
        <v>702</v>
      </c>
      <c r="B651" t="s">
        <v>47</v>
      </c>
      <c r="C651" t="s">
        <v>33</v>
      </c>
      <c r="D651" s="1">
        <v>39142</v>
      </c>
      <c r="E651">
        <v>17</v>
      </c>
      <c r="F651">
        <v>59211</v>
      </c>
      <c r="G651" s="1">
        <v>45249</v>
      </c>
      <c r="H651" t="s">
        <v>48</v>
      </c>
      <c r="I651">
        <v>112</v>
      </c>
      <c r="J651">
        <v>98</v>
      </c>
      <c r="K651">
        <v>16</v>
      </c>
      <c r="L651">
        <v>1825</v>
      </c>
      <c r="M651">
        <v>36211</v>
      </c>
      <c r="N651">
        <v>260</v>
      </c>
      <c r="O651">
        <v>4155</v>
      </c>
      <c r="P651">
        <v>4154672</v>
      </c>
      <c r="Q651">
        <v>2609948</v>
      </c>
      <c r="R651">
        <v>679987</v>
      </c>
      <c r="S651">
        <v>7444607</v>
      </c>
      <c r="T651">
        <v>10802</v>
      </c>
      <c r="U651">
        <v>6</v>
      </c>
      <c r="V651" s="24">
        <f t="shared" si="30"/>
        <v>2.9429497324591151E-2</v>
      </c>
      <c r="W651">
        <v>781</v>
      </c>
      <c r="X651">
        <v>469</v>
      </c>
      <c r="Y651" t="s">
        <v>49</v>
      </c>
      <c r="Z651">
        <v>287</v>
      </c>
      <c r="AA651">
        <v>232</v>
      </c>
      <c r="AB651">
        <v>4</v>
      </c>
      <c r="AC651">
        <f t="shared" si="31"/>
        <v>999.92105896510225</v>
      </c>
      <c r="AD651">
        <f>IF(SUBTOTAL(103,tablo1[[#This Row],[MachineID]]), tablo1[[#This Row],[ConditionMonitoringScore]], "")</f>
        <v>287</v>
      </c>
      <c r="AE651">
        <f>IF(SUBTOTAL(103,tablo1[[#This Row],[MachineID]]), tablo1[[#This Row],[TimeToFailure]], "")</f>
        <v>1825</v>
      </c>
      <c r="AH651">
        <f t="shared" si="32"/>
        <v>70.550161812297731</v>
      </c>
      <c r="AI651" t="str">
        <f>IF(OR(tablo1[[#This Row],[visibletimetofailure]]&lt;5000,tablo1[[#This Row],[visibleconditionscore]]&lt;300),"YES","NO")</f>
        <v>YES</v>
      </c>
    </row>
    <row r="652" spans="1:35" x14ac:dyDescent="0.25">
      <c r="A652" t="s">
        <v>703</v>
      </c>
      <c r="B652" t="s">
        <v>38</v>
      </c>
      <c r="C652" t="s">
        <v>45</v>
      </c>
      <c r="D652" s="1">
        <v>39872</v>
      </c>
      <c r="E652">
        <v>15</v>
      </c>
      <c r="F652">
        <v>58350</v>
      </c>
      <c r="G652" s="1">
        <v>45308</v>
      </c>
      <c r="H652" t="s">
        <v>48</v>
      </c>
      <c r="I652">
        <v>46</v>
      </c>
      <c r="J652">
        <v>39</v>
      </c>
      <c r="K652">
        <v>20</v>
      </c>
      <c r="L652">
        <v>1547</v>
      </c>
      <c r="M652">
        <v>29013</v>
      </c>
      <c r="N652">
        <v>97</v>
      </c>
      <c r="O652">
        <v>1946</v>
      </c>
      <c r="P652">
        <v>5838944</v>
      </c>
      <c r="Q652">
        <v>319882</v>
      </c>
      <c r="R652">
        <v>103043</v>
      </c>
      <c r="S652">
        <v>6261868</v>
      </c>
      <c r="T652">
        <v>4281</v>
      </c>
      <c r="U652">
        <v>2</v>
      </c>
      <c r="V652" s="24">
        <f t="shared" si="30"/>
        <v>2.162936167005803E-2</v>
      </c>
      <c r="W652">
        <v>574</v>
      </c>
      <c r="X652">
        <v>115</v>
      </c>
      <c r="Y652" t="s">
        <v>35</v>
      </c>
      <c r="Z652">
        <v>484</v>
      </c>
      <c r="AA652">
        <v>177</v>
      </c>
      <c r="AB652">
        <v>1</v>
      </c>
      <c r="AC652">
        <f t="shared" si="31"/>
        <v>3000.4850976361768</v>
      </c>
      <c r="AD652">
        <f>IF(SUBTOTAL(103,tablo1[[#This Row],[MachineID]]), tablo1[[#This Row],[ConditionMonitoringScore]], "")</f>
        <v>484</v>
      </c>
      <c r="AE652">
        <f>IF(SUBTOTAL(103,tablo1[[#This Row],[MachineID]]), tablo1[[#This Row],[TimeToFailure]], "")</f>
        <v>1547</v>
      </c>
      <c r="AH652">
        <f t="shared" si="32"/>
        <v>52.750809061488667</v>
      </c>
      <c r="AI652" t="str">
        <f>IF(OR(tablo1[[#This Row],[visibletimetofailure]]&lt;5000,tablo1[[#This Row],[visibleconditionscore]]&lt;300),"YES","NO")</f>
        <v>YES</v>
      </c>
    </row>
    <row r="653" spans="1:35" x14ac:dyDescent="0.25">
      <c r="A653" t="s">
        <v>704</v>
      </c>
      <c r="B653" t="s">
        <v>42</v>
      </c>
      <c r="C653" t="s">
        <v>58</v>
      </c>
      <c r="D653" s="1">
        <v>43157</v>
      </c>
      <c r="E653">
        <v>6</v>
      </c>
      <c r="F653">
        <v>20928</v>
      </c>
      <c r="G653" s="1">
        <v>45265</v>
      </c>
      <c r="H653" t="s">
        <v>48</v>
      </c>
      <c r="I653">
        <v>51</v>
      </c>
      <c r="J653">
        <v>82</v>
      </c>
      <c r="K653">
        <v>4</v>
      </c>
      <c r="L653">
        <v>5228</v>
      </c>
      <c r="M653">
        <v>43034</v>
      </c>
      <c r="N653">
        <v>232</v>
      </c>
      <c r="O653">
        <v>928</v>
      </c>
      <c r="P653">
        <v>2784294</v>
      </c>
      <c r="Q653">
        <v>3554676</v>
      </c>
      <c r="R653">
        <v>1094226</v>
      </c>
      <c r="S653">
        <v>7433196</v>
      </c>
      <c r="T653">
        <v>2041</v>
      </c>
      <c r="U653">
        <v>8</v>
      </c>
      <c r="V653" s="24">
        <f t="shared" si="30"/>
        <v>1.5223453161504258E-2</v>
      </c>
      <c r="W653">
        <v>404</v>
      </c>
      <c r="X653">
        <v>323</v>
      </c>
      <c r="Y653" t="s">
        <v>35</v>
      </c>
      <c r="Z653">
        <v>614</v>
      </c>
      <c r="AA653">
        <v>128</v>
      </c>
      <c r="AB653">
        <v>2</v>
      </c>
      <c r="AC653">
        <f t="shared" si="31"/>
        <v>3000.3168103448274</v>
      </c>
      <c r="AD653">
        <f>IF(SUBTOTAL(103,tablo1[[#This Row],[MachineID]]), tablo1[[#This Row],[ConditionMonitoringScore]], "")</f>
        <v>614</v>
      </c>
      <c r="AE653">
        <f>IF(SUBTOTAL(103,tablo1[[#This Row],[MachineID]]), tablo1[[#This Row],[TimeToFailure]], "")</f>
        <v>5228</v>
      </c>
      <c r="AH653">
        <f t="shared" si="32"/>
        <v>36.893203883495147</v>
      </c>
      <c r="AI653" t="str">
        <f>IF(OR(tablo1[[#This Row],[visibletimetofailure]]&lt;5000,tablo1[[#This Row],[visibleconditionscore]]&lt;300),"YES","NO")</f>
        <v>NO</v>
      </c>
    </row>
    <row r="654" spans="1:35" x14ac:dyDescent="0.25">
      <c r="A654" t="s">
        <v>705</v>
      </c>
      <c r="B654" t="s">
        <v>38</v>
      </c>
      <c r="C654" t="s">
        <v>39</v>
      </c>
      <c r="D654" s="1">
        <v>40237</v>
      </c>
      <c r="E654">
        <v>14</v>
      </c>
      <c r="F654">
        <v>69314</v>
      </c>
      <c r="G654" s="1">
        <v>45227</v>
      </c>
      <c r="H654" t="s">
        <v>48</v>
      </c>
      <c r="I654">
        <v>71</v>
      </c>
      <c r="J654">
        <v>120</v>
      </c>
      <c r="K654">
        <v>30</v>
      </c>
      <c r="L654">
        <v>2200</v>
      </c>
      <c r="M654">
        <v>24139</v>
      </c>
      <c r="N654">
        <v>152</v>
      </c>
      <c r="O654">
        <v>4549</v>
      </c>
      <c r="P654">
        <v>13648285</v>
      </c>
      <c r="Q654">
        <v>74557</v>
      </c>
      <c r="R654">
        <v>292716</v>
      </c>
      <c r="S654">
        <v>14686571</v>
      </c>
      <c r="T654">
        <v>11828</v>
      </c>
      <c r="U654">
        <v>4</v>
      </c>
      <c r="V654" s="24">
        <f t="shared" si="30"/>
        <v>2.7432361142512622E-2</v>
      </c>
      <c r="W654">
        <v>728</v>
      </c>
      <c r="X654">
        <v>291</v>
      </c>
      <c r="Y654" t="s">
        <v>35</v>
      </c>
      <c r="Z654">
        <v>337</v>
      </c>
      <c r="AA654">
        <v>214</v>
      </c>
      <c r="AB654">
        <v>4</v>
      </c>
      <c r="AC654">
        <f t="shared" si="31"/>
        <v>3000.2824796658606</v>
      </c>
      <c r="AD654">
        <f>IF(SUBTOTAL(103,tablo1[[#This Row],[MachineID]]), tablo1[[#This Row],[ConditionMonitoringScore]], "")</f>
        <v>337</v>
      </c>
      <c r="AE654">
        <f>IF(SUBTOTAL(103,tablo1[[#This Row],[MachineID]]), tablo1[[#This Row],[TimeToFailure]], "")</f>
        <v>2200</v>
      </c>
      <c r="AH654">
        <f t="shared" si="32"/>
        <v>64.724919093851128</v>
      </c>
      <c r="AI654" t="str">
        <f>IF(OR(tablo1[[#This Row],[visibletimetofailure]]&lt;5000,tablo1[[#This Row],[visibleconditionscore]]&lt;300),"YES","NO")</f>
        <v>YES</v>
      </c>
    </row>
    <row r="655" spans="1:35" x14ac:dyDescent="0.25">
      <c r="A655" t="s">
        <v>706</v>
      </c>
      <c r="B655" t="s">
        <v>47</v>
      </c>
      <c r="C655" t="s">
        <v>33</v>
      </c>
      <c r="D655" s="1">
        <v>44252</v>
      </c>
      <c r="E655">
        <v>3</v>
      </c>
      <c r="F655">
        <v>11457</v>
      </c>
      <c r="G655" s="1">
        <v>45335</v>
      </c>
      <c r="H655" t="s">
        <v>52</v>
      </c>
      <c r="I655">
        <v>32</v>
      </c>
      <c r="J655">
        <v>12</v>
      </c>
      <c r="K655">
        <v>3</v>
      </c>
      <c r="L655">
        <v>9043</v>
      </c>
      <c r="M655">
        <v>45700</v>
      </c>
      <c r="N655">
        <v>42</v>
      </c>
      <c r="O655">
        <v>127</v>
      </c>
      <c r="P655">
        <v>636046</v>
      </c>
      <c r="Q655">
        <v>61293</v>
      </c>
      <c r="R655">
        <v>137367</v>
      </c>
      <c r="S655">
        <v>834706</v>
      </c>
      <c r="T655">
        <v>432</v>
      </c>
      <c r="U655">
        <v>1</v>
      </c>
      <c r="V655" s="24">
        <f t="shared" si="30"/>
        <v>3.3536815133016805E-3</v>
      </c>
      <c r="W655">
        <v>89</v>
      </c>
      <c r="X655">
        <v>9</v>
      </c>
      <c r="Y655" t="s">
        <v>62</v>
      </c>
      <c r="Z655">
        <v>947</v>
      </c>
      <c r="AA655">
        <v>31</v>
      </c>
      <c r="AB655">
        <v>4</v>
      </c>
      <c r="AC655">
        <f t="shared" si="31"/>
        <v>5008.2362204724413</v>
      </c>
      <c r="AD655">
        <f>IF(SUBTOTAL(103,tablo1[[#This Row],[MachineID]]), tablo1[[#This Row],[ConditionMonitoringScore]], "")</f>
        <v>947</v>
      </c>
      <c r="AE655">
        <f>IF(SUBTOTAL(103,tablo1[[#This Row],[MachineID]]), tablo1[[#This Row],[TimeToFailure]], "")</f>
        <v>9043</v>
      </c>
      <c r="AH655">
        <f t="shared" si="32"/>
        <v>5.5016181229773462</v>
      </c>
      <c r="AI655" t="str">
        <f>IF(OR(tablo1[[#This Row],[visibletimetofailure]]&lt;5000,tablo1[[#This Row],[visibleconditionscore]]&lt;300),"YES","NO")</f>
        <v>NO</v>
      </c>
    </row>
    <row r="656" spans="1:35" x14ac:dyDescent="0.25">
      <c r="A656" t="s">
        <v>707</v>
      </c>
      <c r="B656" t="s">
        <v>42</v>
      </c>
      <c r="C656" t="s">
        <v>39</v>
      </c>
      <c r="D656" s="1">
        <v>38412</v>
      </c>
      <c r="E656">
        <v>19</v>
      </c>
      <c r="F656">
        <v>94848</v>
      </c>
      <c r="G656" s="1">
        <v>45253</v>
      </c>
      <c r="H656" t="s">
        <v>52</v>
      </c>
      <c r="I656">
        <v>50</v>
      </c>
      <c r="J656">
        <v>94</v>
      </c>
      <c r="K656">
        <v>31</v>
      </c>
      <c r="L656">
        <v>2085</v>
      </c>
      <c r="M656">
        <v>31521</v>
      </c>
      <c r="N656">
        <v>264</v>
      </c>
      <c r="O656">
        <v>8198</v>
      </c>
      <c r="P656">
        <v>24593819</v>
      </c>
      <c r="Q656">
        <v>2547105</v>
      </c>
      <c r="R656">
        <v>798034</v>
      </c>
      <c r="S656">
        <v>27938958</v>
      </c>
      <c r="T656">
        <v>10657</v>
      </c>
      <c r="U656">
        <v>7</v>
      </c>
      <c r="V656" s="24">
        <f t="shared" si="30"/>
        <v>3.127590624764489E-2</v>
      </c>
      <c r="W656">
        <v>830</v>
      </c>
      <c r="X656">
        <v>581</v>
      </c>
      <c r="Y656" t="s">
        <v>35</v>
      </c>
      <c r="Z656">
        <v>249</v>
      </c>
      <c r="AA656">
        <v>240</v>
      </c>
      <c r="AB656">
        <v>2</v>
      </c>
      <c r="AC656">
        <f t="shared" si="31"/>
        <v>2999.9779214442547</v>
      </c>
      <c r="AD656">
        <f>IF(SUBTOTAL(103,tablo1[[#This Row],[MachineID]]), tablo1[[#This Row],[ConditionMonitoringScore]], "")</f>
        <v>249</v>
      </c>
      <c r="AE656">
        <f>IF(SUBTOTAL(103,tablo1[[#This Row],[MachineID]]), tablo1[[#This Row],[TimeToFailure]], "")</f>
        <v>2085</v>
      </c>
      <c r="AH656">
        <f t="shared" si="32"/>
        <v>73.139158576051784</v>
      </c>
      <c r="AI656" t="str">
        <f>IF(OR(tablo1[[#This Row],[visibletimetofailure]]&lt;5000,tablo1[[#This Row],[visibleconditionscore]]&lt;300),"YES","NO")</f>
        <v>YES</v>
      </c>
    </row>
    <row r="657" spans="1:35" x14ac:dyDescent="0.25">
      <c r="A657" t="s">
        <v>708</v>
      </c>
      <c r="B657" t="s">
        <v>54</v>
      </c>
      <c r="C657" t="s">
        <v>45</v>
      </c>
      <c r="D657" s="1">
        <v>39872</v>
      </c>
      <c r="E657">
        <v>15</v>
      </c>
      <c r="F657">
        <v>45525</v>
      </c>
      <c r="G657" s="1">
        <v>45242</v>
      </c>
      <c r="H657" t="s">
        <v>48</v>
      </c>
      <c r="I657">
        <v>178</v>
      </c>
      <c r="J657">
        <v>105</v>
      </c>
      <c r="K657">
        <v>91</v>
      </c>
      <c r="L657">
        <v>327</v>
      </c>
      <c r="M657">
        <v>5000</v>
      </c>
      <c r="N657">
        <v>245</v>
      </c>
      <c r="O657">
        <v>22258</v>
      </c>
      <c r="P657">
        <v>22258171</v>
      </c>
      <c r="Q657">
        <v>1680305</v>
      </c>
      <c r="R657">
        <v>505061</v>
      </c>
      <c r="S657">
        <v>24443537</v>
      </c>
      <c r="T657">
        <v>62322</v>
      </c>
      <c r="U657">
        <v>4</v>
      </c>
      <c r="V657" s="24">
        <f t="shared" si="30"/>
        <v>2.6075815811289472E-2</v>
      </c>
      <c r="W657">
        <v>692</v>
      </c>
      <c r="X657">
        <v>277</v>
      </c>
      <c r="Y657" t="s">
        <v>49</v>
      </c>
      <c r="Z657">
        <v>396</v>
      </c>
      <c r="AA657">
        <v>209</v>
      </c>
      <c r="AB657">
        <v>5</v>
      </c>
      <c r="AC657">
        <f t="shared" si="31"/>
        <v>1000.0076826309642</v>
      </c>
      <c r="AD657">
        <f>IF(SUBTOTAL(103,tablo1[[#This Row],[MachineID]]), tablo1[[#This Row],[ConditionMonitoringScore]], "")</f>
        <v>396</v>
      </c>
      <c r="AE657">
        <f>IF(SUBTOTAL(103,tablo1[[#This Row],[MachineID]]), tablo1[[#This Row],[TimeToFailure]], "")</f>
        <v>327</v>
      </c>
      <c r="AH657">
        <f t="shared" si="32"/>
        <v>63.10679611650486</v>
      </c>
      <c r="AI657" t="str">
        <f>IF(OR(tablo1[[#This Row],[visibletimetofailure]]&lt;5000,tablo1[[#This Row],[visibleconditionscore]]&lt;300),"YES","NO")</f>
        <v>YES</v>
      </c>
    </row>
    <row r="658" spans="1:35" x14ac:dyDescent="0.25">
      <c r="A658" t="s">
        <v>709</v>
      </c>
      <c r="B658" t="s">
        <v>54</v>
      </c>
      <c r="C658" t="s">
        <v>58</v>
      </c>
      <c r="D658" s="1">
        <v>38412</v>
      </c>
      <c r="E658">
        <v>19</v>
      </c>
      <c r="F658">
        <v>91846</v>
      </c>
      <c r="G658" s="1">
        <v>45241</v>
      </c>
      <c r="H658" t="s">
        <v>48</v>
      </c>
      <c r="I658">
        <v>140</v>
      </c>
      <c r="J658">
        <v>106</v>
      </c>
      <c r="K658">
        <v>32</v>
      </c>
      <c r="L658">
        <v>1559</v>
      </c>
      <c r="M658">
        <v>28276</v>
      </c>
      <c r="N658">
        <v>330</v>
      </c>
      <c r="O658">
        <v>10551</v>
      </c>
      <c r="P658">
        <v>10550921</v>
      </c>
      <c r="Q658">
        <v>3910086</v>
      </c>
      <c r="R658">
        <v>720129</v>
      </c>
      <c r="S658">
        <v>15181136</v>
      </c>
      <c r="T658">
        <v>48534</v>
      </c>
      <c r="U658">
        <v>6</v>
      </c>
      <c r="V658" s="24">
        <f t="shared" si="30"/>
        <v>3.0899088100082898E-2</v>
      </c>
      <c r="W658">
        <v>820</v>
      </c>
      <c r="X658">
        <v>492</v>
      </c>
      <c r="Y658" t="s">
        <v>49</v>
      </c>
      <c r="Z658">
        <v>284</v>
      </c>
      <c r="AA658">
        <v>242</v>
      </c>
      <c r="AB658">
        <v>2</v>
      </c>
      <c r="AC658">
        <f t="shared" si="31"/>
        <v>999.99251255805132</v>
      </c>
      <c r="AD658">
        <f>IF(SUBTOTAL(103,tablo1[[#This Row],[MachineID]]), tablo1[[#This Row],[ConditionMonitoringScore]], "")</f>
        <v>284</v>
      </c>
      <c r="AE658">
        <f>IF(SUBTOTAL(103,tablo1[[#This Row],[MachineID]]), tablo1[[#This Row],[TimeToFailure]], "")</f>
        <v>1559</v>
      </c>
      <c r="AH658">
        <f t="shared" si="32"/>
        <v>73.786407766990294</v>
      </c>
      <c r="AI658" t="str">
        <f>IF(OR(tablo1[[#This Row],[visibletimetofailure]]&lt;5000,tablo1[[#This Row],[visibleconditionscore]]&lt;300),"YES","NO")</f>
        <v>YES</v>
      </c>
    </row>
    <row r="659" spans="1:35" x14ac:dyDescent="0.25">
      <c r="A659" t="s">
        <v>710</v>
      </c>
      <c r="B659" t="s">
        <v>32</v>
      </c>
      <c r="C659" t="s">
        <v>33</v>
      </c>
      <c r="D659" s="1">
        <v>38777</v>
      </c>
      <c r="E659">
        <v>18</v>
      </c>
      <c r="F659">
        <v>83052</v>
      </c>
      <c r="G659" s="1">
        <v>45246</v>
      </c>
      <c r="H659" t="s">
        <v>48</v>
      </c>
      <c r="I659">
        <v>47</v>
      </c>
      <c r="J659">
        <v>101</v>
      </c>
      <c r="K659">
        <v>161</v>
      </c>
      <c r="L659">
        <v>472</v>
      </c>
      <c r="M659">
        <v>5170</v>
      </c>
      <c r="N659">
        <v>230</v>
      </c>
      <c r="O659">
        <v>37035</v>
      </c>
      <c r="P659">
        <v>111106355</v>
      </c>
      <c r="Q659">
        <v>2471403</v>
      </c>
      <c r="R659">
        <v>685578</v>
      </c>
      <c r="S659">
        <v>114263336</v>
      </c>
      <c r="T659">
        <v>111106</v>
      </c>
      <c r="U659">
        <v>9</v>
      </c>
      <c r="V659" s="24">
        <f t="shared" si="30"/>
        <v>2.9806315472153139E-2</v>
      </c>
      <c r="W659">
        <v>791</v>
      </c>
      <c r="X659">
        <v>712</v>
      </c>
      <c r="Y659" t="s">
        <v>35</v>
      </c>
      <c r="Z659">
        <v>300</v>
      </c>
      <c r="AA659">
        <v>235</v>
      </c>
      <c r="AB659">
        <v>1</v>
      </c>
      <c r="AC659">
        <f t="shared" si="31"/>
        <v>3000.0365870122855</v>
      </c>
      <c r="AD659">
        <f>IF(SUBTOTAL(103,tablo1[[#This Row],[MachineID]]), tablo1[[#This Row],[ConditionMonitoringScore]], "")</f>
        <v>300</v>
      </c>
      <c r="AE659">
        <f>IF(SUBTOTAL(103,tablo1[[#This Row],[MachineID]]), tablo1[[#This Row],[TimeToFailure]], "")</f>
        <v>472</v>
      </c>
      <c r="AH659">
        <f t="shared" si="32"/>
        <v>71.52103559870551</v>
      </c>
      <c r="AI659" t="str">
        <f>IF(OR(tablo1[[#This Row],[visibletimetofailure]]&lt;5000,tablo1[[#This Row],[visibleconditionscore]]&lt;300),"YES","NO")</f>
        <v>YES</v>
      </c>
    </row>
    <row r="660" spans="1:35" x14ac:dyDescent="0.25">
      <c r="A660" t="s">
        <v>711</v>
      </c>
      <c r="B660" t="s">
        <v>38</v>
      </c>
      <c r="C660" t="s">
        <v>39</v>
      </c>
      <c r="D660" s="1">
        <v>39872</v>
      </c>
      <c r="E660">
        <v>15</v>
      </c>
      <c r="F660">
        <v>46830</v>
      </c>
      <c r="G660" s="1">
        <v>45264</v>
      </c>
      <c r="H660" t="s">
        <v>48</v>
      </c>
      <c r="I660">
        <v>89</v>
      </c>
      <c r="J660">
        <v>83</v>
      </c>
      <c r="K660">
        <v>94</v>
      </c>
      <c r="L660">
        <v>399</v>
      </c>
      <c r="M660">
        <v>5000</v>
      </c>
      <c r="N660">
        <v>169</v>
      </c>
      <c r="O660">
        <v>15887</v>
      </c>
      <c r="P660">
        <v>4766091</v>
      </c>
      <c r="Q660">
        <v>588193</v>
      </c>
      <c r="R660">
        <v>386198</v>
      </c>
      <c r="S660">
        <v>48635302</v>
      </c>
      <c r="T660">
        <v>34951</v>
      </c>
      <c r="U660">
        <v>3</v>
      </c>
      <c r="V660" s="24">
        <f t="shared" si="30"/>
        <v>2.4417815962016729E-2</v>
      </c>
      <c r="W660">
        <v>648</v>
      </c>
      <c r="X660">
        <v>195</v>
      </c>
      <c r="Y660" t="s">
        <v>35</v>
      </c>
      <c r="Z660">
        <v>433</v>
      </c>
      <c r="AA660">
        <v>199</v>
      </c>
      <c r="AB660">
        <v>1</v>
      </c>
      <c r="AC660">
        <f t="shared" si="31"/>
        <v>299.99943349908733</v>
      </c>
      <c r="AD660">
        <f>IF(SUBTOTAL(103,tablo1[[#This Row],[MachineID]]), tablo1[[#This Row],[ConditionMonitoringScore]], "")</f>
        <v>433</v>
      </c>
      <c r="AE660">
        <f>IF(SUBTOTAL(103,tablo1[[#This Row],[MachineID]]), tablo1[[#This Row],[TimeToFailure]], "")</f>
        <v>399</v>
      </c>
      <c r="AH660">
        <f t="shared" si="32"/>
        <v>59.870550161812297</v>
      </c>
      <c r="AI660" t="str">
        <f>IF(OR(tablo1[[#This Row],[visibletimetofailure]]&lt;5000,tablo1[[#This Row],[visibleconditionscore]]&lt;300),"YES","NO")</f>
        <v>YES</v>
      </c>
    </row>
    <row r="661" spans="1:35" x14ac:dyDescent="0.25">
      <c r="A661" t="s">
        <v>712</v>
      </c>
      <c r="B661" t="s">
        <v>47</v>
      </c>
      <c r="C661" t="s">
        <v>39</v>
      </c>
      <c r="D661" s="1">
        <v>44617</v>
      </c>
      <c r="E661">
        <v>2</v>
      </c>
      <c r="F661">
        <v>9042</v>
      </c>
      <c r="G661" s="1">
        <v>45230</v>
      </c>
      <c r="H661" t="s">
        <v>34</v>
      </c>
      <c r="I661">
        <v>68</v>
      </c>
      <c r="J661">
        <v>117</v>
      </c>
      <c r="K661">
        <v>1</v>
      </c>
      <c r="L661">
        <v>10393</v>
      </c>
      <c r="M661">
        <v>79608</v>
      </c>
      <c r="N661">
        <v>82</v>
      </c>
      <c r="O661">
        <v>82</v>
      </c>
      <c r="P661">
        <v>245525</v>
      </c>
      <c r="Q661">
        <v>624156</v>
      </c>
      <c r="R661">
        <v>482548</v>
      </c>
      <c r="S661">
        <v>1352229</v>
      </c>
      <c r="T661">
        <v>204</v>
      </c>
      <c r="U661">
        <v>6</v>
      </c>
      <c r="V661" s="24">
        <f t="shared" si="30"/>
        <v>1.2736453387595147E-2</v>
      </c>
      <c r="W661">
        <v>338</v>
      </c>
      <c r="X661">
        <v>203</v>
      </c>
      <c r="Y661" t="s">
        <v>35</v>
      </c>
      <c r="Z661">
        <v>681</v>
      </c>
      <c r="AA661">
        <v>106</v>
      </c>
      <c r="AB661">
        <v>3</v>
      </c>
      <c r="AC661">
        <f t="shared" si="31"/>
        <v>2994.2073170731705</v>
      </c>
      <c r="AD661">
        <f>IF(SUBTOTAL(103,tablo1[[#This Row],[MachineID]]), tablo1[[#This Row],[ConditionMonitoringScore]], "")</f>
        <v>681</v>
      </c>
      <c r="AE661">
        <f>IF(SUBTOTAL(103,tablo1[[#This Row],[MachineID]]), tablo1[[#This Row],[TimeToFailure]], "")</f>
        <v>10393</v>
      </c>
      <c r="AH661">
        <f t="shared" si="32"/>
        <v>29.773462783171524</v>
      </c>
      <c r="AI661" t="str">
        <f>IF(OR(tablo1[[#This Row],[visibletimetofailure]]&lt;5000,tablo1[[#This Row],[visibleconditionscore]]&lt;300),"YES","NO")</f>
        <v>NO</v>
      </c>
    </row>
    <row r="662" spans="1:35" x14ac:dyDescent="0.25">
      <c r="A662" t="s">
        <v>713</v>
      </c>
      <c r="B662" t="s">
        <v>47</v>
      </c>
      <c r="C662" t="s">
        <v>33</v>
      </c>
      <c r="D662" s="1">
        <v>44982</v>
      </c>
      <c r="E662">
        <v>1</v>
      </c>
      <c r="F662">
        <v>3650</v>
      </c>
      <c r="G662" s="1">
        <v>45284</v>
      </c>
      <c r="H662" t="s">
        <v>48</v>
      </c>
      <c r="I662">
        <v>17</v>
      </c>
      <c r="J662">
        <v>63</v>
      </c>
      <c r="K662">
        <v>1</v>
      </c>
      <c r="L662">
        <v>11287</v>
      </c>
      <c r="M662">
        <v>79969</v>
      </c>
      <c r="N662">
        <v>160</v>
      </c>
      <c r="O662">
        <v>160</v>
      </c>
      <c r="P662">
        <v>797734</v>
      </c>
      <c r="Q662">
        <v>716415</v>
      </c>
      <c r="R662">
        <v>162365</v>
      </c>
      <c r="S662">
        <v>1676514</v>
      </c>
      <c r="T662">
        <v>574</v>
      </c>
      <c r="U662">
        <v>3</v>
      </c>
      <c r="V662" s="24">
        <f t="shared" si="30"/>
        <v>8.2899992463637048E-3</v>
      </c>
      <c r="W662">
        <v>220</v>
      </c>
      <c r="X662">
        <v>66</v>
      </c>
      <c r="Y662" t="s">
        <v>62</v>
      </c>
      <c r="Z662">
        <v>763</v>
      </c>
      <c r="AA662">
        <v>94</v>
      </c>
      <c r="AB662">
        <v>5</v>
      </c>
      <c r="AC662">
        <f t="shared" si="31"/>
        <v>4985.8374999999996</v>
      </c>
      <c r="AD662">
        <f>IF(SUBTOTAL(103,tablo1[[#This Row],[MachineID]]), tablo1[[#This Row],[ConditionMonitoringScore]], "")</f>
        <v>763</v>
      </c>
      <c r="AE662">
        <f>IF(SUBTOTAL(103,tablo1[[#This Row],[MachineID]]), tablo1[[#This Row],[TimeToFailure]], "")</f>
        <v>11287</v>
      </c>
      <c r="AH662">
        <f t="shared" si="32"/>
        <v>25.889967637540451</v>
      </c>
      <c r="AI662" t="str">
        <f>IF(OR(tablo1[[#This Row],[visibletimetofailure]]&lt;5000,tablo1[[#This Row],[visibleconditionscore]]&lt;300),"YES","NO")</f>
        <v>NO</v>
      </c>
    </row>
    <row r="663" spans="1:35" x14ac:dyDescent="0.25">
      <c r="A663" t="s">
        <v>714</v>
      </c>
      <c r="B663" t="s">
        <v>32</v>
      </c>
      <c r="C663" t="s">
        <v>33</v>
      </c>
      <c r="D663" s="1">
        <v>41697</v>
      </c>
      <c r="E663">
        <v>10</v>
      </c>
      <c r="F663">
        <v>44280</v>
      </c>
      <c r="G663" s="1">
        <v>45289</v>
      </c>
      <c r="H663" t="s">
        <v>52</v>
      </c>
      <c r="I663">
        <v>72</v>
      </c>
      <c r="J663">
        <v>58</v>
      </c>
      <c r="K663">
        <v>10</v>
      </c>
      <c r="L663">
        <v>6331</v>
      </c>
      <c r="M663">
        <v>42583</v>
      </c>
      <c r="N663">
        <v>252</v>
      </c>
      <c r="O663">
        <v>2524</v>
      </c>
      <c r="P663">
        <v>7570937</v>
      </c>
      <c r="Q663">
        <v>29376</v>
      </c>
      <c r="R663">
        <v>145552</v>
      </c>
      <c r="S663">
        <v>8010249</v>
      </c>
      <c r="T663">
        <v>5804</v>
      </c>
      <c r="U663">
        <v>1</v>
      </c>
      <c r="V663" s="24">
        <f t="shared" si="30"/>
        <v>1.8237998342000152E-2</v>
      </c>
      <c r="W663">
        <v>484</v>
      </c>
      <c r="X663">
        <v>48</v>
      </c>
      <c r="Y663" t="s">
        <v>35</v>
      </c>
      <c r="Z663">
        <v>541</v>
      </c>
      <c r="AA663">
        <v>161</v>
      </c>
      <c r="AB663">
        <v>1</v>
      </c>
      <c r="AC663">
        <f t="shared" si="31"/>
        <v>2999.5788431061806</v>
      </c>
      <c r="AD663">
        <f>IF(SUBTOTAL(103,tablo1[[#This Row],[MachineID]]), tablo1[[#This Row],[ConditionMonitoringScore]], "")</f>
        <v>541</v>
      </c>
      <c r="AE663">
        <f>IF(SUBTOTAL(103,tablo1[[#This Row],[MachineID]]), tablo1[[#This Row],[TimeToFailure]], "")</f>
        <v>6331</v>
      </c>
      <c r="AH663">
        <f t="shared" si="32"/>
        <v>47.572815533980581</v>
      </c>
      <c r="AI663" t="str">
        <f>IF(OR(tablo1[[#This Row],[visibletimetofailure]]&lt;5000,tablo1[[#This Row],[visibleconditionscore]]&lt;300),"YES","NO")</f>
        <v>NO</v>
      </c>
    </row>
    <row r="664" spans="1:35" x14ac:dyDescent="0.25">
      <c r="A664" t="s">
        <v>715</v>
      </c>
      <c r="B664" t="s">
        <v>54</v>
      </c>
      <c r="C664" t="s">
        <v>45</v>
      </c>
      <c r="D664" s="1">
        <v>43157</v>
      </c>
      <c r="E664">
        <v>6</v>
      </c>
      <c r="F664">
        <v>25740</v>
      </c>
      <c r="G664" s="1">
        <v>45281</v>
      </c>
      <c r="H664" t="s">
        <v>48</v>
      </c>
      <c r="I664">
        <v>56</v>
      </c>
      <c r="J664">
        <v>66</v>
      </c>
      <c r="K664">
        <v>6</v>
      </c>
      <c r="L664">
        <v>5953</v>
      </c>
      <c r="M664">
        <v>51621</v>
      </c>
      <c r="N664">
        <v>111</v>
      </c>
      <c r="O664">
        <v>669</v>
      </c>
      <c r="P664">
        <v>2005891</v>
      </c>
      <c r="Q664">
        <v>1152855</v>
      </c>
      <c r="R664">
        <v>844821</v>
      </c>
      <c r="S664">
        <v>4003567</v>
      </c>
      <c r="T664">
        <v>2674</v>
      </c>
      <c r="U664">
        <v>6</v>
      </c>
      <c r="V664" s="24">
        <f t="shared" si="30"/>
        <v>1.3414726053206722E-2</v>
      </c>
      <c r="W664">
        <v>356</v>
      </c>
      <c r="X664">
        <v>214</v>
      </c>
      <c r="Y664" t="s">
        <v>35</v>
      </c>
      <c r="Z664">
        <v>667</v>
      </c>
      <c r="AA664">
        <v>111</v>
      </c>
      <c r="AB664">
        <v>2</v>
      </c>
      <c r="AC664">
        <f t="shared" si="31"/>
        <v>2998.3423019431989</v>
      </c>
      <c r="AD664">
        <f>IF(SUBTOTAL(103,tablo1[[#This Row],[MachineID]]), tablo1[[#This Row],[ConditionMonitoringScore]], "")</f>
        <v>667</v>
      </c>
      <c r="AE664">
        <f>IF(SUBTOTAL(103,tablo1[[#This Row],[MachineID]]), tablo1[[#This Row],[TimeToFailure]], "")</f>
        <v>5953</v>
      </c>
      <c r="AH664">
        <f t="shared" si="32"/>
        <v>31.391585760517799</v>
      </c>
      <c r="AI664" t="str">
        <f>IF(OR(tablo1[[#This Row],[visibletimetofailure]]&lt;5000,tablo1[[#This Row],[visibleconditionscore]]&lt;300),"YES","NO")</f>
        <v>NO</v>
      </c>
    </row>
    <row r="665" spans="1:35" x14ac:dyDescent="0.25">
      <c r="A665" t="s">
        <v>716</v>
      </c>
      <c r="B665" t="s">
        <v>38</v>
      </c>
      <c r="C665" t="s">
        <v>58</v>
      </c>
      <c r="D665" s="1">
        <v>40967</v>
      </c>
      <c r="E665">
        <v>12</v>
      </c>
      <c r="F665">
        <v>59172</v>
      </c>
      <c r="G665" s="1">
        <v>45299</v>
      </c>
      <c r="H665" t="s">
        <v>48</v>
      </c>
      <c r="I665">
        <v>174</v>
      </c>
      <c r="J665">
        <v>48</v>
      </c>
      <c r="K665">
        <v>25</v>
      </c>
      <c r="L665">
        <v>1861</v>
      </c>
      <c r="M665">
        <v>24694</v>
      </c>
      <c r="N665">
        <v>202</v>
      </c>
      <c r="O665">
        <v>5051</v>
      </c>
      <c r="P665">
        <v>5050815</v>
      </c>
      <c r="Q665">
        <v>1568623</v>
      </c>
      <c r="R665">
        <v>376623</v>
      </c>
      <c r="S665">
        <v>6996061</v>
      </c>
      <c r="T665">
        <v>11616</v>
      </c>
      <c r="U665">
        <v>5</v>
      </c>
      <c r="V665" s="24">
        <f t="shared" si="30"/>
        <v>1.906699826663652E-2</v>
      </c>
      <c r="W665">
        <v>506</v>
      </c>
      <c r="X665">
        <v>253</v>
      </c>
      <c r="Y665" t="s">
        <v>49</v>
      </c>
      <c r="Z665">
        <v>537</v>
      </c>
      <c r="AA665">
        <v>149</v>
      </c>
      <c r="AB665">
        <v>1</v>
      </c>
      <c r="AC665">
        <f t="shared" si="31"/>
        <v>999.9633735893882</v>
      </c>
      <c r="AD665">
        <f>IF(SUBTOTAL(103,tablo1[[#This Row],[MachineID]]), tablo1[[#This Row],[ConditionMonitoringScore]], "")</f>
        <v>537</v>
      </c>
      <c r="AE665">
        <f>IF(SUBTOTAL(103,tablo1[[#This Row],[MachineID]]), tablo1[[#This Row],[TimeToFailure]], "")</f>
        <v>1861</v>
      </c>
      <c r="AH665">
        <f t="shared" si="32"/>
        <v>43.689320388349515</v>
      </c>
      <c r="AI665" t="str">
        <f>IF(OR(tablo1[[#This Row],[visibletimetofailure]]&lt;5000,tablo1[[#This Row],[visibleconditionscore]]&lt;300),"YES","NO")</f>
        <v>YES</v>
      </c>
    </row>
    <row r="666" spans="1:35" x14ac:dyDescent="0.25">
      <c r="A666" t="s">
        <v>717</v>
      </c>
      <c r="B666" t="s">
        <v>47</v>
      </c>
      <c r="C666" t="s">
        <v>58</v>
      </c>
      <c r="D666" s="1">
        <v>42792</v>
      </c>
      <c r="E666">
        <v>7</v>
      </c>
      <c r="F666">
        <v>32375</v>
      </c>
      <c r="G666" s="1">
        <v>45226</v>
      </c>
      <c r="H666" t="s">
        <v>52</v>
      </c>
      <c r="I666">
        <v>76</v>
      </c>
      <c r="J666">
        <v>121</v>
      </c>
      <c r="K666">
        <v>11</v>
      </c>
      <c r="L666">
        <v>752</v>
      </c>
      <c r="M666">
        <v>31764</v>
      </c>
      <c r="N666">
        <v>75</v>
      </c>
      <c r="O666">
        <v>820</v>
      </c>
      <c r="P666">
        <v>2461163</v>
      </c>
      <c r="Q666">
        <v>266457</v>
      </c>
      <c r="R666">
        <v>150011</v>
      </c>
      <c r="S666">
        <v>2877631</v>
      </c>
      <c r="T666">
        <v>1230</v>
      </c>
      <c r="U666">
        <v>2</v>
      </c>
      <c r="V666" s="24">
        <f t="shared" si="30"/>
        <v>2.0762679930665461E-2</v>
      </c>
      <c r="W666">
        <v>551</v>
      </c>
      <c r="X666">
        <v>110</v>
      </c>
      <c r="Y666" t="s">
        <v>35</v>
      </c>
      <c r="Z666">
        <v>459</v>
      </c>
      <c r="AA666">
        <v>171</v>
      </c>
      <c r="AB666">
        <v>3</v>
      </c>
      <c r="AC666">
        <f t="shared" si="31"/>
        <v>3001.4182926829267</v>
      </c>
      <c r="AD666">
        <f>IF(SUBTOTAL(103,tablo1[[#This Row],[MachineID]]), tablo1[[#This Row],[ConditionMonitoringScore]], "")</f>
        <v>459</v>
      </c>
      <c r="AE666">
        <f>IF(SUBTOTAL(103,tablo1[[#This Row],[MachineID]]), tablo1[[#This Row],[TimeToFailure]], "")</f>
        <v>752</v>
      </c>
      <c r="AH666">
        <f t="shared" si="32"/>
        <v>50.809061488673137</v>
      </c>
      <c r="AI666" t="str">
        <f>IF(OR(tablo1[[#This Row],[visibletimetofailure]]&lt;5000,tablo1[[#This Row],[visibleconditionscore]]&lt;300),"YES","NO")</f>
        <v>YES</v>
      </c>
    </row>
    <row r="667" spans="1:35" x14ac:dyDescent="0.25">
      <c r="A667" t="s">
        <v>718</v>
      </c>
      <c r="B667" t="s">
        <v>32</v>
      </c>
      <c r="C667" t="s">
        <v>39</v>
      </c>
      <c r="D667" s="1">
        <v>43157</v>
      </c>
      <c r="E667">
        <v>6</v>
      </c>
      <c r="F667">
        <v>19878</v>
      </c>
      <c r="G667" s="1">
        <v>45290</v>
      </c>
      <c r="H667" t="s">
        <v>34</v>
      </c>
      <c r="I667">
        <v>74</v>
      </c>
      <c r="J667">
        <v>57</v>
      </c>
      <c r="K667">
        <v>2</v>
      </c>
      <c r="L667">
        <v>12521</v>
      </c>
      <c r="M667">
        <v>78165</v>
      </c>
      <c r="N667">
        <v>242</v>
      </c>
      <c r="O667">
        <v>484</v>
      </c>
      <c r="P667">
        <v>1452985</v>
      </c>
      <c r="Q667">
        <v>2908997</v>
      </c>
      <c r="R667">
        <v>784674</v>
      </c>
      <c r="S667">
        <v>5146656</v>
      </c>
      <c r="T667">
        <v>1113</v>
      </c>
      <c r="U667">
        <v>10</v>
      </c>
      <c r="V667" s="24">
        <f t="shared" si="30"/>
        <v>1.1681362574421584E-2</v>
      </c>
      <c r="W667">
        <v>310</v>
      </c>
      <c r="X667">
        <v>310</v>
      </c>
      <c r="Y667" t="s">
        <v>35</v>
      </c>
      <c r="Z667">
        <v>728</v>
      </c>
      <c r="AA667">
        <v>100</v>
      </c>
      <c r="AB667">
        <v>2</v>
      </c>
      <c r="AC667">
        <f t="shared" si="31"/>
        <v>3002.0351239669421</v>
      </c>
      <c r="AD667">
        <f>IF(SUBTOTAL(103,tablo1[[#This Row],[MachineID]]), tablo1[[#This Row],[ConditionMonitoringScore]], "")</f>
        <v>728</v>
      </c>
      <c r="AE667">
        <f>IF(SUBTOTAL(103,tablo1[[#This Row],[MachineID]]), tablo1[[#This Row],[TimeToFailure]], "")</f>
        <v>12521</v>
      </c>
      <c r="AH667">
        <f t="shared" si="32"/>
        <v>27.831715210355988</v>
      </c>
      <c r="AI667" t="str">
        <f>IF(OR(tablo1[[#This Row],[visibletimetofailure]]&lt;5000,tablo1[[#This Row],[visibleconditionscore]]&lt;300),"YES","NO")</f>
        <v>NO</v>
      </c>
    </row>
    <row r="668" spans="1:35" x14ac:dyDescent="0.25">
      <c r="A668" t="s">
        <v>719</v>
      </c>
      <c r="B668" t="s">
        <v>47</v>
      </c>
      <c r="C668" t="s">
        <v>39</v>
      </c>
      <c r="D668" s="1">
        <v>44252</v>
      </c>
      <c r="E668">
        <v>3</v>
      </c>
      <c r="F668">
        <v>11508</v>
      </c>
      <c r="G668" s="1">
        <v>45307</v>
      </c>
      <c r="H668" t="s">
        <v>34</v>
      </c>
      <c r="I668">
        <v>70</v>
      </c>
      <c r="J668">
        <v>40</v>
      </c>
      <c r="K668">
        <v>4</v>
      </c>
      <c r="L668">
        <v>8666</v>
      </c>
      <c r="M668">
        <v>48524</v>
      </c>
      <c r="N668">
        <v>206</v>
      </c>
      <c r="O668">
        <v>824</v>
      </c>
      <c r="P668">
        <v>2472456</v>
      </c>
      <c r="Q668">
        <v>298359</v>
      </c>
      <c r="R668">
        <v>84618</v>
      </c>
      <c r="S668">
        <v>2855433</v>
      </c>
      <c r="T668">
        <v>3708</v>
      </c>
      <c r="U668">
        <v>1</v>
      </c>
      <c r="V668" s="24">
        <f t="shared" si="30"/>
        <v>6.518953952822368E-3</v>
      </c>
      <c r="W668">
        <v>173</v>
      </c>
      <c r="X668">
        <v>17</v>
      </c>
      <c r="Y668" t="s">
        <v>35</v>
      </c>
      <c r="Z668">
        <v>854</v>
      </c>
      <c r="AA668">
        <v>57</v>
      </c>
      <c r="AB668">
        <v>1</v>
      </c>
      <c r="AC668">
        <f t="shared" si="31"/>
        <v>3000.5533980582522</v>
      </c>
      <c r="AD668">
        <f>IF(SUBTOTAL(103,tablo1[[#This Row],[MachineID]]), tablo1[[#This Row],[ConditionMonitoringScore]], "")</f>
        <v>854</v>
      </c>
      <c r="AE668">
        <f>IF(SUBTOTAL(103,tablo1[[#This Row],[MachineID]]), tablo1[[#This Row],[TimeToFailure]], "")</f>
        <v>8666</v>
      </c>
      <c r="AH668">
        <f t="shared" si="32"/>
        <v>13.915857605177994</v>
      </c>
      <c r="AI668" t="str">
        <f>IF(OR(tablo1[[#This Row],[visibletimetofailure]]&lt;5000,tablo1[[#This Row],[visibleconditionscore]]&lt;300),"YES","NO")</f>
        <v>NO</v>
      </c>
    </row>
    <row r="669" spans="1:35" x14ac:dyDescent="0.25">
      <c r="A669" t="s">
        <v>720</v>
      </c>
      <c r="B669" t="s">
        <v>32</v>
      </c>
      <c r="C669" t="s">
        <v>33</v>
      </c>
      <c r="D669" s="1">
        <v>44982</v>
      </c>
      <c r="E669">
        <v>1</v>
      </c>
      <c r="F669">
        <v>3005</v>
      </c>
      <c r="G669" s="1">
        <v>45239</v>
      </c>
      <c r="H669" t="s">
        <v>52</v>
      </c>
      <c r="I669">
        <v>59</v>
      </c>
      <c r="J669">
        <v>108</v>
      </c>
      <c r="K669">
        <v>2</v>
      </c>
      <c r="L669">
        <v>7364</v>
      </c>
      <c r="M669">
        <v>72669</v>
      </c>
      <c r="N669">
        <v>64</v>
      </c>
      <c r="O669">
        <v>128</v>
      </c>
      <c r="P669">
        <v>385486</v>
      </c>
      <c r="Q669">
        <v>269744</v>
      </c>
      <c r="R669">
        <v>542035</v>
      </c>
      <c r="S669">
        <v>1197265</v>
      </c>
      <c r="T669">
        <v>244</v>
      </c>
      <c r="U669">
        <v>4</v>
      </c>
      <c r="V669" s="24">
        <f t="shared" si="30"/>
        <v>1.0965408094053809E-2</v>
      </c>
      <c r="W669">
        <v>291</v>
      </c>
      <c r="X669">
        <v>116</v>
      </c>
      <c r="Y669" t="s">
        <v>35</v>
      </c>
      <c r="Z669">
        <v>720</v>
      </c>
      <c r="AA669">
        <v>109</v>
      </c>
      <c r="AB669">
        <v>2</v>
      </c>
      <c r="AC669">
        <f t="shared" si="31"/>
        <v>3011.609375</v>
      </c>
      <c r="AD669">
        <f>IF(SUBTOTAL(103,tablo1[[#This Row],[MachineID]]), tablo1[[#This Row],[ConditionMonitoringScore]], "")</f>
        <v>720</v>
      </c>
      <c r="AE669">
        <f>IF(SUBTOTAL(103,tablo1[[#This Row],[MachineID]]), tablo1[[#This Row],[TimeToFailure]], "")</f>
        <v>7364</v>
      </c>
      <c r="AH669">
        <f t="shared" si="32"/>
        <v>30.744336569579289</v>
      </c>
      <c r="AI669" t="str">
        <f>IF(OR(tablo1[[#This Row],[visibletimetofailure]]&lt;5000,tablo1[[#This Row],[visibleconditionscore]]&lt;300),"YES","NO")</f>
        <v>NO</v>
      </c>
    </row>
    <row r="670" spans="1:35" x14ac:dyDescent="0.25">
      <c r="A670" t="s">
        <v>721</v>
      </c>
      <c r="B670" t="s">
        <v>47</v>
      </c>
      <c r="C670" t="s">
        <v>45</v>
      </c>
      <c r="D670" s="1">
        <v>39872</v>
      </c>
      <c r="E670">
        <v>15</v>
      </c>
      <c r="F670">
        <v>66630</v>
      </c>
      <c r="G670" s="1">
        <v>45262</v>
      </c>
      <c r="H670" t="s">
        <v>48</v>
      </c>
      <c r="I670">
        <v>35</v>
      </c>
      <c r="J670">
        <v>85</v>
      </c>
      <c r="K670">
        <v>22</v>
      </c>
      <c r="L670">
        <v>2733</v>
      </c>
      <c r="M670">
        <v>30412</v>
      </c>
      <c r="N670">
        <v>168</v>
      </c>
      <c r="O670">
        <v>3702</v>
      </c>
      <c r="P670">
        <v>18509549</v>
      </c>
      <c r="Q670">
        <v>243622</v>
      </c>
      <c r="R670">
        <v>809461</v>
      </c>
      <c r="S670">
        <v>21755231</v>
      </c>
      <c r="T670">
        <v>15918</v>
      </c>
      <c r="U670">
        <v>9</v>
      </c>
      <c r="V670" s="24">
        <f t="shared" si="30"/>
        <v>2.5585952219458891E-2</v>
      </c>
      <c r="W670">
        <v>679</v>
      </c>
      <c r="X670">
        <v>611</v>
      </c>
      <c r="Y670" t="s">
        <v>62</v>
      </c>
      <c r="Z670">
        <v>385</v>
      </c>
      <c r="AA670">
        <v>214</v>
      </c>
      <c r="AB670">
        <v>1</v>
      </c>
      <c r="AC670">
        <f t="shared" si="31"/>
        <v>4999.8781739600217</v>
      </c>
      <c r="AD670">
        <f>IF(SUBTOTAL(103,tablo1[[#This Row],[MachineID]]), tablo1[[#This Row],[ConditionMonitoringScore]], "")</f>
        <v>385</v>
      </c>
      <c r="AE670">
        <f>IF(SUBTOTAL(103,tablo1[[#This Row],[MachineID]]), tablo1[[#This Row],[TimeToFailure]], "")</f>
        <v>2733</v>
      </c>
      <c r="AH670">
        <f t="shared" si="32"/>
        <v>64.724919093851128</v>
      </c>
      <c r="AI670" t="str">
        <f>IF(OR(tablo1[[#This Row],[visibletimetofailure]]&lt;5000,tablo1[[#This Row],[visibleconditionscore]]&lt;300),"YES","NO")</f>
        <v>YES</v>
      </c>
    </row>
    <row r="671" spans="1:35" x14ac:dyDescent="0.25">
      <c r="A671" t="s">
        <v>722</v>
      </c>
      <c r="B671" t="s">
        <v>54</v>
      </c>
      <c r="C671" t="s">
        <v>45</v>
      </c>
      <c r="D671" s="1">
        <v>38777</v>
      </c>
      <c r="E671">
        <v>18</v>
      </c>
      <c r="F671">
        <v>54396</v>
      </c>
      <c r="G671" s="1">
        <v>45307</v>
      </c>
      <c r="H671" t="s">
        <v>52</v>
      </c>
      <c r="I671">
        <v>87</v>
      </c>
      <c r="J671">
        <v>40</v>
      </c>
      <c r="K671">
        <v>18</v>
      </c>
      <c r="L671">
        <v>1584</v>
      </c>
      <c r="M671">
        <v>32179</v>
      </c>
      <c r="N671">
        <v>162</v>
      </c>
      <c r="O671">
        <v>2920</v>
      </c>
      <c r="P671">
        <v>8759334</v>
      </c>
      <c r="Q671">
        <v>1184568</v>
      </c>
      <c r="R671">
        <v>479119</v>
      </c>
      <c r="S671">
        <v>10423021</v>
      </c>
      <c r="T671">
        <v>10219</v>
      </c>
      <c r="U671">
        <v>4</v>
      </c>
      <c r="V671" s="24">
        <f t="shared" si="30"/>
        <v>2.4568543221041527E-2</v>
      </c>
      <c r="W671">
        <v>652</v>
      </c>
      <c r="X671">
        <v>261</v>
      </c>
      <c r="Y671" t="s">
        <v>35</v>
      </c>
      <c r="Z671">
        <v>430</v>
      </c>
      <c r="AA671">
        <v>199</v>
      </c>
      <c r="AB671">
        <v>4</v>
      </c>
      <c r="AC671">
        <f t="shared" si="31"/>
        <v>2999.7719178082193</v>
      </c>
      <c r="AD671">
        <f>IF(SUBTOTAL(103,tablo1[[#This Row],[MachineID]]), tablo1[[#This Row],[ConditionMonitoringScore]], "")</f>
        <v>430</v>
      </c>
      <c r="AE671">
        <f>IF(SUBTOTAL(103,tablo1[[#This Row],[MachineID]]), tablo1[[#This Row],[TimeToFailure]], "")</f>
        <v>1584</v>
      </c>
      <c r="AH671">
        <f t="shared" si="32"/>
        <v>59.870550161812297</v>
      </c>
      <c r="AI671" t="str">
        <f>IF(OR(tablo1[[#This Row],[visibletimetofailure]]&lt;5000,tablo1[[#This Row],[visibleconditionscore]]&lt;300),"YES","NO")</f>
        <v>YES</v>
      </c>
    </row>
    <row r="672" spans="1:35" x14ac:dyDescent="0.25">
      <c r="A672" t="s">
        <v>723</v>
      </c>
      <c r="B672" t="s">
        <v>32</v>
      </c>
      <c r="C672" t="s">
        <v>45</v>
      </c>
      <c r="D672" s="1">
        <v>43157</v>
      </c>
      <c r="E672">
        <v>6</v>
      </c>
      <c r="F672">
        <v>29724</v>
      </c>
      <c r="G672" s="1">
        <v>45253</v>
      </c>
      <c r="H672" t="s">
        <v>48</v>
      </c>
      <c r="I672">
        <v>124</v>
      </c>
      <c r="J672">
        <v>94</v>
      </c>
      <c r="K672">
        <v>6</v>
      </c>
      <c r="L672">
        <v>14616</v>
      </c>
      <c r="M672">
        <v>74065</v>
      </c>
      <c r="N672">
        <v>236</v>
      </c>
      <c r="O672">
        <v>1418</v>
      </c>
      <c r="P672">
        <v>1417938</v>
      </c>
      <c r="Q672">
        <v>1786079</v>
      </c>
      <c r="R672">
        <v>599746</v>
      </c>
      <c r="S672">
        <v>3803762</v>
      </c>
      <c r="T672">
        <v>3261</v>
      </c>
      <c r="U672">
        <v>4</v>
      </c>
      <c r="V672" s="24">
        <f t="shared" si="30"/>
        <v>1.462054412540508E-2</v>
      </c>
      <c r="W672">
        <v>388</v>
      </c>
      <c r="X672">
        <v>155</v>
      </c>
      <c r="Y672" t="s">
        <v>49</v>
      </c>
      <c r="Z672">
        <v>659</v>
      </c>
      <c r="AA672">
        <v>115</v>
      </c>
      <c r="AB672">
        <v>5</v>
      </c>
      <c r="AC672">
        <f t="shared" si="31"/>
        <v>999.95627644569822</v>
      </c>
      <c r="AD672">
        <f>IF(SUBTOTAL(103,tablo1[[#This Row],[MachineID]]), tablo1[[#This Row],[ConditionMonitoringScore]], "")</f>
        <v>659</v>
      </c>
      <c r="AE672">
        <f>IF(SUBTOTAL(103,tablo1[[#This Row],[MachineID]]), tablo1[[#This Row],[TimeToFailure]], "")</f>
        <v>14616</v>
      </c>
      <c r="AH672">
        <f t="shared" si="32"/>
        <v>32.686084142394819</v>
      </c>
      <c r="AI672" t="str">
        <f>IF(OR(tablo1[[#This Row],[visibletimetofailure]]&lt;5000,tablo1[[#This Row],[visibleconditionscore]]&lt;300),"YES","NO")</f>
        <v>NO</v>
      </c>
    </row>
    <row r="673" spans="1:35" x14ac:dyDescent="0.25">
      <c r="A673" t="s">
        <v>724</v>
      </c>
      <c r="B673" t="s">
        <v>54</v>
      </c>
      <c r="C673" t="s">
        <v>33</v>
      </c>
      <c r="D673" s="1">
        <v>44617</v>
      </c>
      <c r="E673">
        <v>2</v>
      </c>
      <c r="F673">
        <v>8474</v>
      </c>
      <c r="G673" s="1">
        <v>45288</v>
      </c>
      <c r="H673" t="s">
        <v>52</v>
      </c>
      <c r="I673">
        <v>68</v>
      </c>
      <c r="J673">
        <v>59</v>
      </c>
      <c r="K673">
        <v>3</v>
      </c>
      <c r="L673">
        <v>7090</v>
      </c>
      <c r="M673">
        <v>51557</v>
      </c>
      <c r="N673">
        <v>235</v>
      </c>
      <c r="O673">
        <v>704</v>
      </c>
      <c r="P673">
        <v>2113497</v>
      </c>
      <c r="Q673">
        <v>1782602</v>
      </c>
      <c r="R673">
        <v>453246</v>
      </c>
      <c r="S673">
        <v>4349346</v>
      </c>
      <c r="T673">
        <v>2395</v>
      </c>
      <c r="U673">
        <v>6</v>
      </c>
      <c r="V673" s="24">
        <f t="shared" si="30"/>
        <v>6.8580902856281555E-3</v>
      </c>
      <c r="W673">
        <v>182</v>
      </c>
      <c r="X673">
        <v>109</v>
      </c>
      <c r="Y673" t="s">
        <v>35</v>
      </c>
      <c r="Z673">
        <v>844</v>
      </c>
      <c r="AA673">
        <v>56</v>
      </c>
      <c r="AB673">
        <v>2</v>
      </c>
      <c r="AC673">
        <f t="shared" si="31"/>
        <v>3002.1264204545455</v>
      </c>
      <c r="AD673">
        <f>IF(SUBTOTAL(103,tablo1[[#This Row],[MachineID]]), tablo1[[#This Row],[ConditionMonitoringScore]], "")</f>
        <v>844</v>
      </c>
      <c r="AE673">
        <f>IF(SUBTOTAL(103,tablo1[[#This Row],[MachineID]]), tablo1[[#This Row],[TimeToFailure]], "")</f>
        <v>7090</v>
      </c>
      <c r="AH673">
        <f t="shared" si="32"/>
        <v>13.592233009708737</v>
      </c>
      <c r="AI673" t="str">
        <f>IF(OR(tablo1[[#This Row],[visibletimetofailure]]&lt;5000,tablo1[[#This Row],[visibleconditionscore]]&lt;300),"YES","NO")</f>
        <v>NO</v>
      </c>
    </row>
    <row r="674" spans="1:35" x14ac:dyDescent="0.25">
      <c r="A674" t="s">
        <v>725</v>
      </c>
      <c r="B674" t="s">
        <v>47</v>
      </c>
      <c r="C674" t="s">
        <v>45</v>
      </c>
      <c r="D674" s="1">
        <v>38777</v>
      </c>
      <c r="E674">
        <v>18</v>
      </c>
      <c r="F674">
        <v>81846</v>
      </c>
      <c r="G674" s="1">
        <v>45308</v>
      </c>
      <c r="H674" t="s">
        <v>48</v>
      </c>
      <c r="I674">
        <v>27</v>
      </c>
      <c r="J674">
        <v>39</v>
      </c>
      <c r="K674">
        <v>163</v>
      </c>
      <c r="L674">
        <v>409</v>
      </c>
      <c r="M674">
        <v>5000</v>
      </c>
      <c r="N674">
        <v>191</v>
      </c>
      <c r="O674">
        <v>31210</v>
      </c>
      <c r="P674">
        <v>156048407</v>
      </c>
      <c r="Q674">
        <v>2593567</v>
      </c>
      <c r="R674">
        <v>922725</v>
      </c>
      <c r="S674">
        <v>15956470</v>
      </c>
      <c r="T674">
        <v>56177</v>
      </c>
      <c r="U674">
        <v>9</v>
      </c>
      <c r="V674" s="24">
        <f t="shared" si="30"/>
        <v>2.6980179365438239E-2</v>
      </c>
      <c r="W674">
        <v>716</v>
      </c>
      <c r="X674">
        <v>644</v>
      </c>
      <c r="Y674" t="s">
        <v>62</v>
      </c>
      <c r="Z674">
        <v>322</v>
      </c>
      <c r="AA674">
        <v>222</v>
      </c>
      <c r="AB674">
        <v>5</v>
      </c>
      <c r="AC674">
        <f t="shared" si="31"/>
        <v>4999.9489586670943</v>
      </c>
      <c r="AD674">
        <f>IF(SUBTOTAL(103,tablo1[[#This Row],[MachineID]]), tablo1[[#This Row],[ConditionMonitoringScore]], "")</f>
        <v>322</v>
      </c>
      <c r="AE674">
        <f>IF(SUBTOTAL(103,tablo1[[#This Row],[MachineID]]), tablo1[[#This Row],[TimeToFailure]], "")</f>
        <v>409</v>
      </c>
      <c r="AH674">
        <f t="shared" si="32"/>
        <v>67.313915857605181</v>
      </c>
      <c r="AI674" t="str">
        <f>IF(OR(tablo1[[#This Row],[visibletimetofailure]]&lt;5000,tablo1[[#This Row],[visibleconditionscore]]&lt;300),"YES","NO")</f>
        <v>YES</v>
      </c>
    </row>
    <row r="675" spans="1:35" x14ac:dyDescent="0.25">
      <c r="A675" t="s">
        <v>726</v>
      </c>
      <c r="B675" t="s">
        <v>54</v>
      </c>
      <c r="C675" t="s">
        <v>45</v>
      </c>
      <c r="D675" s="1">
        <v>39872</v>
      </c>
      <c r="E675">
        <v>15</v>
      </c>
      <c r="F675">
        <v>56145</v>
      </c>
      <c r="G675" s="1">
        <v>45328</v>
      </c>
      <c r="H675" t="s">
        <v>34</v>
      </c>
      <c r="I675">
        <v>51</v>
      </c>
      <c r="J675">
        <v>19</v>
      </c>
      <c r="K675">
        <v>20</v>
      </c>
      <c r="L675">
        <v>1633</v>
      </c>
      <c r="M675">
        <v>29545</v>
      </c>
      <c r="N675">
        <v>283</v>
      </c>
      <c r="O675">
        <v>5653</v>
      </c>
      <c r="P675">
        <v>16959779</v>
      </c>
      <c r="Q675">
        <v>3875682</v>
      </c>
      <c r="R675">
        <v>748349</v>
      </c>
      <c r="S675">
        <v>2158381</v>
      </c>
      <c r="T675">
        <v>14698</v>
      </c>
      <c r="U675">
        <v>8</v>
      </c>
      <c r="V675" s="24">
        <f t="shared" si="30"/>
        <v>2.1365588966764638E-2</v>
      </c>
      <c r="W675">
        <v>567</v>
      </c>
      <c r="X675">
        <v>453</v>
      </c>
      <c r="Y675" t="s">
        <v>35</v>
      </c>
      <c r="Z675">
        <v>462</v>
      </c>
      <c r="AA675">
        <v>170</v>
      </c>
      <c r="AB675">
        <v>1</v>
      </c>
      <c r="AC675">
        <f t="shared" si="31"/>
        <v>3000.1378029364937</v>
      </c>
      <c r="AD675">
        <f>IF(SUBTOTAL(103,tablo1[[#This Row],[MachineID]]), tablo1[[#This Row],[ConditionMonitoringScore]], "")</f>
        <v>462</v>
      </c>
      <c r="AE675">
        <f>IF(SUBTOTAL(103,tablo1[[#This Row],[MachineID]]), tablo1[[#This Row],[TimeToFailure]], "")</f>
        <v>1633</v>
      </c>
      <c r="AH675">
        <f t="shared" si="32"/>
        <v>50.485436893203882</v>
      </c>
      <c r="AI675" t="str">
        <f>IF(OR(tablo1[[#This Row],[visibletimetofailure]]&lt;5000,tablo1[[#This Row],[visibleconditionscore]]&lt;300),"YES","NO")</f>
        <v>YES</v>
      </c>
    </row>
    <row r="676" spans="1:35" x14ac:dyDescent="0.25">
      <c r="A676" t="s">
        <v>727</v>
      </c>
      <c r="B676" t="s">
        <v>32</v>
      </c>
      <c r="C676" t="s">
        <v>45</v>
      </c>
      <c r="D676" s="1">
        <v>39507</v>
      </c>
      <c r="E676">
        <v>16</v>
      </c>
      <c r="F676">
        <v>72368</v>
      </c>
      <c r="G676" s="1">
        <v>45340</v>
      </c>
      <c r="H676" t="s">
        <v>48</v>
      </c>
      <c r="I676">
        <v>77</v>
      </c>
      <c r="J676">
        <v>7</v>
      </c>
      <c r="K676">
        <v>49</v>
      </c>
      <c r="L676">
        <v>285</v>
      </c>
      <c r="M676">
        <v>15371</v>
      </c>
      <c r="N676">
        <v>284</v>
      </c>
      <c r="O676">
        <v>13911</v>
      </c>
      <c r="P676">
        <v>41733316</v>
      </c>
      <c r="Q676">
        <v>3538752</v>
      </c>
      <c r="R676">
        <v>509006</v>
      </c>
      <c r="S676">
        <v>45781074</v>
      </c>
      <c r="T676">
        <v>40342</v>
      </c>
      <c r="U676">
        <v>10</v>
      </c>
      <c r="V676" s="24">
        <f t="shared" si="30"/>
        <v>2.1365588966764638E-2</v>
      </c>
      <c r="W676">
        <v>567</v>
      </c>
      <c r="X676">
        <v>567</v>
      </c>
      <c r="Y676" t="s">
        <v>35</v>
      </c>
      <c r="Z676">
        <v>467</v>
      </c>
      <c r="AA676">
        <v>173</v>
      </c>
      <c r="AB676">
        <v>5</v>
      </c>
      <c r="AC676">
        <f t="shared" si="31"/>
        <v>3000.0227158363887</v>
      </c>
      <c r="AD676">
        <f>IF(SUBTOTAL(103,tablo1[[#This Row],[MachineID]]), tablo1[[#This Row],[ConditionMonitoringScore]], "")</f>
        <v>467</v>
      </c>
      <c r="AE676">
        <f>IF(SUBTOTAL(103,tablo1[[#This Row],[MachineID]]), tablo1[[#This Row],[TimeToFailure]], "")</f>
        <v>285</v>
      </c>
      <c r="AH676">
        <f t="shared" si="32"/>
        <v>51.456310679611647</v>
      </c>
      <c r="AI676" t="str">
        <f>IF(OR(tablo1[[#This Row],[visibletimetofailure]]&lt;5000,tablo1[[#This Row],[visibleconditionscore]]&lt;300),"YES","NO")</f>
        <v>YES</v>
      </c>
    </row>
    <row r="677" spans="1:35" x14ac:dyDescent="0.25">
      <c r="A677" t="s">
        <v>728</v>
      </c>
      <c r="B677" t="s">
        <v>38</v>
      </c>
      <c r="C677" t="s">
        <v>45</v>
      </c>
      <c r="D677" s="1">
        <v>39872</v>
      </c>
      <c r="E677">
        <v>15</v>
      </c>
      <c r="F677">
        <v>67935</v>
      </c>
      <c r="G677" s="1">
        <v>45324</v>
      </c>
      <c r="H677" t="s">
        <v>52</v>
      </c>
      <c r="I677">
        <v>89</v>
      </c>
      <c r="J677">
        <v>23</v>
      </c>
      <c r="K677">
        <v>135</v>
      </c>
      <c r="L677">
        <v>423</v>
      </c>
      <c r="M677">
        <v>5000</v>
      </c>
      <c r="N677">
        <v>101</v>
      </c>
      <c r="O677">
        <v>13608</v>
      </c>
      <c r="P677">
        <v>40822547</v>
      </c>
      <c r="Q677">
        <v>1629546</v>
      </c>
      <c r="R677">
        <v>83856</v>
      </c>
      <c r="S677">
        <v>43290652</v>
      </c>
      <c r="T677">
        <v>34018</v>
      </c>
      <c r="U677">
        <v>9</v>
      </c>
      <c r="V677" s="24">
        <f t="shared" si="30"/>
        <v>2.0724998115909263E-2</v>
      </c>
      <c r="W677">
        <v>550</v>
      </c>
      <c r="X677">
        <v>495</v>
      </c>
      <c r="Y677" t="s">
        <v>35</v>
      </c>
      <c r="Z677">
        <v>496</v>
      </c>
      <c r="AA677">
        <v>164</v>
      </c>
      <c r="AB677">
        <v>1</v>
      </c>
      <c r="AC677">
        <f t="shared" si="31"/>
        <v>2999.8932245737801</v>
      </c>
      <c r="AD677">
        <f>IF(SUBTOTAL(103,tablo1[[#This Row],[MachineID]]), tablo1[[#This Row],[ConditionMonitoringScore]], "")</f>
        <v>496</v>
      </c>
      <c r="AE677">
        <f>IF(SUBTOTAL(103,tablo1[[#This Row],[MachineID]]), tablo1[[#This Row],[TimeToFailure]], "")</f>
        <v>423</v>
      </c>
      <c r="AH677">
        <f t="shared" si="32"/>
        <v>48.543689320388353</v>
      </c>
      <c r="AI677" t="str">
        <f>IF(OR(tablo1[[#This Row],[visibletimetofailure]]&lt;5000,tablo1[[#This Row],[visibleconditionscore]]&lt;300),"YES","NO")</f>
        <v>YES</v>
      </c>
    </row>
    <row r="678" spans="1:35" x14ac:dyDescent="0.25">
      <c r="A678" t="s">
        <v>729</v>
      </c>
      <c r="B678" t="s">
        <v>47</v>
      </c>
      <c r="C678" t="s">
        <v>58</v>
      </c>
      <c r="D678" s="1">
        <v>39142</v>
      </c>
      <c r="E678">
        <v>17</v>
      </c>
      <c r="F678">
        <v>78166</v>
      </c>
      <c r="G678" s="1">
        <v>45308</v>
      </c>
      <c r="H678" t="s">
        <v>48</v>
      </c>
      <c r="I678">
        <v>59</v>
      </c>
      <c r="J678">
        <v>39</v>
      </c>
      <c r="K678">
        <v>22</v>
      </c>
      <c r="L678">
        <v>3071</v>
      </c>
      <c r="M678">
        <v>36557</v>
      </c>
      <c r="N678">
        <v>154</v>
      </c>
      <c r="O678">
        <v>3394</v>
      </c>
      <c r="P678">
        <v>10181118</v>
      </c>
      <c r="Q678">
        <v>176753</v>
      </c>
      <c r="R678">
        <v>73021</v>
      </c>
      <c r="S678">
        <v>12678859</v>
      </c>
      <c r="T678">
        <v>9163</v>
      </c>
      <c r="U678">
        <v>8</v>
      </c>
      <c r="V678" s="24">
        <f t="shared" si="30"/>
        <v>2.1667043484814227E-2</v>
      </c>
      <c r="W678">
        <v>575</v>
      </c>
      <c r="X678">
        <v>460</v>
      </c>
      <c r="Y678" t="s">
        <v>35</v>
      </c>
      <c r="Z678">
        <v>531</v>
      </c>
      <c r="AA678">
        <v>167</v>
      </c>
      <c r="AB678">
        <v>3</v>
      </c>
      <c r="AC678">
        <f t="shared" si="31"/>
        <v>2999.7401296405419</v>
      </c>
      <c r="AD678">
        <f>IF(SUBTOTAL(103,tablo1[[#This Row],[MachineID]]), tablo1[[#This Row],[ConditionMonitoringScore]], "")</f>
        <v>531</v>
      </c>
      <c r="AE678">
        <f>IF(SUBTOTAL(103,tablo1[[#This Row],[MachineID]]), tablo1[[#This Row],[TimeToFailure]], "")</f>
        <v>3071</v>
      </c>
      <c r="AH678">
        <f t="shared" si="32"/>
        <v>49.514563106796118</v>
      </c>
      <c r="AI678" t="str">
        <f>IF(OR(tablo1[[#This Row],[visibletimetofailure]]&lt;5000,tablo1[[#This Row],[visibleconditionscore]]&lt;300),"YES","NO")</f>
        <v>YES</v>
      </c>
    </row>
    <row r="679" spans="1:35" x14ac:dyDescent="0.25">
      <c r="A679" t="s">
        <v>730</v>
      </c>
      <c r="B679" t="s">
        <v>54</v>
      </c>
      <c r="C679" t="s">
        <v>45</v>
      </c>
      <c r="D679" s="1">
        <v>40967</v>
      </c>
      <c r="E679">
        <v>12</v>
      </c>
      <c r="F679">
        <v>55512</v>
      </c>
      <c r="G679" s="1">
        <v>45309</v>
      </c>
      <c r="H679" t="s">
        <v>48</v>
      </c>
      <c r="I679">
        <v>35</v>
      </c>
      <c r="J679">
        <v>38</v>
      </c>
      <c r="K679">
        <v>16</v>
      </c>
      <c r="L679">
        <v>4918</v>
      </c>
      <c r="M679">
        <v>35359</v>
      </c>
      <c r="N679">
        <v>290</v>
      </c>
      <c r="O679">
        <v>4635</v>
      </c>
      <c r="P679">
        <v>23174755</v>
      </c>
      <c r="Q679">
        <v>1654493</v>
      </c>
      <c r="R679">
        <v>332253</v>
      </c>
      <c r="S679">
        <v>25161501</v>
      </c>
      <c r="T679">
        <v>12514</v>
      </c>
      <c r="U679">
        <v>4</v>
      </c>
      <c r="V679" s="24">
        <f t="shared" si="30"/>
        <v>1.8200316527243951E-2</v>
      </c>
      <c r="W679">
        <v>483</v>
      </c>
      <c r="X679">
        <v>193</v>
      </c>
      <c r="Y679" t="s">
        <v>62</v>
      </c>
      <c r="Z679">
        <v>558</v>
      </c>
      <c r="AA679">
        <v>152</v>
      </c>
      <c r="AB679">
        <v>5</v>
      </c>
      <c r="AC679">
        <f t="shared" si="31"/>
        <v>4999.9471413160736</v>
      </c>
      <c r="AD679">
        <f>IF(SUBTOTAL(103,tablo1[[#This Row],[MachineID]]), tablo1[[#This Row],[ConditionMonitoringScore]], "")</f>
        <v>558</v>
      </c>
      <c r="AE679">
        <f>IF(SUBTOTAL(103,tablo1[[#This Row],[MachineID]]), tablo1[[#This Row],[TimeToFailure]], "")</f>
        <v>4918</v>
      </c>
      <c r="AH679">
        <f t="shared" si="32"/>
        <v>44.660194174757287</v>
      </c>
      <c r="AI679" t="str">
        <f>IF(OR(tablo1[[#This Row],[visibletimetofailure]]&lt;5000,tablo1[[#This Row],[visibleconditionscore]]&lt;300),"YES","NO")</f>
        <v>YES</v>
      </c>
    </row>
    <row r="680" spans="1:35" x14ac:dyDescent="0.25">
      <c r="A680" t="s">
        <v>731</v>
      </c>
      <c r="B680" t="s">
        <v>47</v>
      </c>
      <c r="C680" t="s">
        <v>45</v>
      </c>
      <c r="D680" s="1">
        <v>43522</v>
      </c>
      <c r="E680">
        <v>5</v>
      </c>
      <c r="F680">
        <v>21695</v>
      </c>
      <c r="G680" s="1">
        <v>45234</v>
      </c>
      <c r="H680" t="s">
        <v>48</v>
      </c>
      <c r="I680">
        <v>164</v>
      </c>
      <c r="J680">
        <v>113</v>
      </c>
      <c r="K680">
        <v>7</v>
      </c>
      <c r="L680">
        <v>7972</v>
      </c>
      <c r="M680">
        <v>39968</v>
      </c>
      <c r="N680">
        <v>110</v>
      </c>
      <c r="O680">
        <v>772</v>
      </c>
      <c r="P680">
        <v>771612</v>
      </c>
      <c r="Q680">
        <v>869833</v>
      </c>
      <c r="R680">
        <v>804657</v>
      </c>
      <c r="S680">
        <v>2446103</v>
      </c>
      <c r="T680">
        <v>3472</v>
      </c>
      <c r="U680">
        <v>7</v>
      </c>
      <c r="V680" s="24">
        <f t="shared" si="30"/>
        <v>1.5788680382847239E-2</v>
      </c>
      <c r="W680">
        <v>419</v>
      </c>
      <c r="X680">
        <v>293</v>
      </c>
      <c r="Y680" t="s">
        <v>49</v>
      </c>
      <c r="Z680">
        <v>615</v>
      </c>
      <c r="AA680">
        <v>132</v>
      </c>
      <c r="AB680">
        <v>4</v>
      </c>
      <c r="AC680">
        <f t="shared" si="31"/>
        <v>999.49740932642487</v>
      </c>
      <c r="AD680">
        <f>IF(SUBTOTAL(103,tablo1[[#This Row],[MachineID]]), tablo1[[#This Row],[ConditionMonitoringScore]], "")</f>
        <v>615</v>
      </c>
      <c r="AE680">
        <f>IF(SUBTOTAL(103,tablo1[[#This Row],[MachineID]]), tablo1[[#This Row],[TimeToFailure]], "")</f>
        <v>7972</v>
      </c>
      <c r="AH680">
        <f t="shared" si="32"/>
        <v>38.187702265372167</v>
      </c>
      <c r="AI680" t="str">
        <f>IF(OR(tablo1[[#This Row],[visibletimetofailure]]&lt;5000,tablo1[[#This Row],[visibleconditionscore]]&lt;300),"YES","NO")</f>
        <v>NO</v>
      </c>
    </row>
    <row r="681" spans="1:35" x14ac:dyDescent="0.25">
      <c r="A681" t="s">
        <v>732</v>
      </c>
      <c r="B681" t="s">
        <v>32</v>
      </c>
      <c r="C681" t="s">
        <v>45</v>
      </c>
      <c r="D681" s="1">
        <v>40237</v>
      </c>
      <c r="E681">
        <v>14</v>
      </c>
      <c r="F681">
        <v>53214</v>
      </c>
      <c r="G681" s="1">
        <v>45199</v>
      </c>
      <c r="H681" t="s">
        <v>52</v>
      </c>
      <c r="I681">
        <v>139</v>
      </c>
      <c r="J681">
        <v>148</v>
      </c>
      <c r="K681">
        <v>18</v>
      </c>
      <c r="L681">
        <v>1081</v>
      </c>
      <c r="M681">
        <v>32946</v>
      </c>
      <c r="N681">
        <v>100</v>
      </c>
      <c r="O681">
        <v>1804</v>
      </c>
      <c r="P681">
        <v>1804457</v>
      </c>
      <c r="Q681">
        <v>1293859</v>
      </c>
      <c r="R681">
        <v>128567</v>
      </c>
      <c r="S681">
        <v>4383986</v>
      </c>
      <c r="T681">
        <v>4511</v>
      </c>
      <c r="U681">
        <v>9</v>
      </c>
      <c r="V681" s="24">
        <f t="shared" si="30"/>
        <v>2.8713542844223377E-2</v>
      </c>
      <c r="W681">
        <v>762</v>
      </c>
      <c r="X681">
        <v>686</v>
      </c>
      <c r="Y681" t="s">
        <v>49</v>
      </c>
      <c r="Z681">
        <v>326</v>
      </c>
      <c r="AA681">
        <v>228</v>
      </c>
      <c r="AB681">
        <v>4</v>
      </c>
      <c r="AC681">
        <f t="shared" si="31"/>
        <v>1000.2533259423503</v>
      </c>
      <c r="AD681">
        <f>IF(SUBTOTAL(103,tablo1[[#This Row],[MachineID]]), tablo1[[#This Row],[ConditionMonitoringScore]], "")</f>
        <v>326</v>
      </c>
      <c r="AE681">
        <f>IF(SUBTOTAL(103,tablo1[[#This Row],[MachineID]]), tablo1[[#This Row],[TimeToFailure]], "")</f>
        <v>1081</v>
      </c>
      <c r="AH681">
        <f t="shared" si="32"/>
        <v>69.255663430420711</v>
      </c>
      <c r="AI681" t="str">
        <f>IF(OR(tablo1[[#This Row],[visibletimetofailure]]&lt;5000,tablo1[[#This Row],[visibleconditionscore]]&lt;300),"YES","NO")</f>
        <v>YES</v>
      </c>
    </row>
    <row r="682" spans="1:35" x14ac:dyDescent="0.25">
      <c r="A682" t="s">
        <v>733</v>
      </c>
      <c r="B682" t="s">
        <v>42</v>
      </c>
      <c r="C682" t="s">
        <v>58</v>
      </c>
      <c r="D682" s="1">
        <v>40237</v>
      </c>
      <c r="E682">
        <v>14</v>
      </c>
      <c r="F682">
        <v>59836</v>
      </c>
      <c r="G682" s="1">
        <v>45326</v>
      </c>
      <c r="H682" t="s">
        <v>34</v>
      </c>
      <c r="I682">
        <v>97</v>
      </c>
      <c r="J682">
        <v>21</v>
      </c>
      <c r="K682">
        <v>38</v>
      </c>
      <c r="L682">
        <v>1694</v>
      </c>
      <c r="M682">
        <v>16114</v>
      </c>
      <c r="N682">
        <v>130</v>
      </c>
      <c r="O682">
        <v>4956</v>
      </c>
      <c r="P682">
        <v>4955969</v>
      </c>
      <c r="Q682">
        <v>1531796</v>
      </c>
      <c r="R682">
        <v>684012</v>
      </c>
      <c r="S682">
        <v>7171777</v>
      </c>
      <c r="T682">
        <v>12885</v>
      </c>
      <c r="U682">
        <v>7</v>
      </c>
      <c r="V682" s="24">
        <f t="shared" si="30"/>
        <v>1.6881453010776998E-2</v>
      </c>
      <c r="W682">
        <v>448</v>
      </c>
      <c r="X682">
        <v>313</v>
      </c>
      <c r="Y682" t="s">
        <v>49</v>
      </c>
      <c r="Z682">
        <v>639</v>
      </c>
      <c r="AA682">
        <v>114</v>
      </c>
      <c r="AB682">
        <v>1</v>
      </c>
      <c r="AC682">
        <f t="shared" si="31"/>
        <v>999.99374495560937</v>
      </c>
      <c r="AD682">
        <f>IF(SUBTOTAL(103,tablo1[[#This Row],[MachineID]]), tablo1[[#This Row],[ConditionMonitoringScore]], "")</f>
        <v>639</v>
      </c>
      <c r="AE682">
        <f>IF(SUBTOTAL(103,tablo1[[#This Row],[MachineID]]), tablo1[[#This Row],[TimeToFailure]], "")</f>
        <v>1694</v>
      </c>
      <c r="AH682">
        <f t="shared" si="32"/>
        <v>32.362459546925564</v>
      </c>
      <c r="AI682" t="str">
        <f>IF(OR(tablo1[[#This Row],[visibletimetofailure]]&lt;5000,tablo1[[#This Row],[visibleconditionscore]]&lt;300),"YES","NO")</f>
        <v>YES</v>
      </c>
    </row>
    <row r="683" spans="1:35" x14ac:dyDescent="0.25">
      <c r="A683" t="s">
        <v>734</v>
      </c>
      <c r="B683" t="s">
        <v>38</v>
      </c>
      <c r="C683" t="s">
        <v>58</v>
      </c>
      <c r="D683" s="1">
        <v>44252</v>
      </c>
      <c r="E683">
        <v>3</v>
      </c>
      <c r="F683">
        <v>10137</v>
      </c>
      <c r="G683" s="1">
        <v>45341</v>
      </c>
      <c r="H683" t="s">
        <v>52</v>
      </c>
      <c r="I683">
        <v>44</v>
      </c>
      <c r="J683">
        <v>6</v>
      </c>
      <c r="K683">
        <v>3</v>
      </c>
      <c r="L683">
        <v>11164</v>
      </c>
      <c r="M683">
        <v>63717</v>
      </c>
      <c r="N683">
        <v>91</v>
      </c>
      <c r="O683">
        <v>273</v>
      </c>
      <c r="P683">
        <v>136327</v>
      </c>
      <c r="Q683">
        <v>843995</v>
      </c>
      <c r="R683">
        <v>665741</v>
      </c>
      <c r="S683">
        <v>2873006</v>
      </c>
      <c r="T683">
        <v>299</v>
      </c>
      <c r="U683">
        <v>6</v>
      </c>
      <c r="V683" s="24">
        <f t="shared" si="30"/>
        <v>4.9739995478182229E-3</v>
      </c>
      <c r="W683">
        <v>132</v>
      </c>
      <c r="X683">
        <v>79</v>
      </c>
      <c r="Y683" t="s">
        <v>62</v>
      </c>
      <c r="Z683">
        <v>864</v>
      </c>
      <c r="AA683">
        <v>63</v>
      </c>
      <c r="AB683">
        <v>5</v>
      </c>
      <c r="AC683">
        <f t="shared" si="31"/>
        <v>499.36630036630038</v>
      </c>
      <c r="AD683">
        <f>IF(SUBTOTAL(103,tablo1[[#This Row],[MachineID]]), tablo1[[#This Row],[ConditionMonitoringScore]], "")</f>
        <v>864</v>
      </c>
      <c r="AE683">
        <f>IF(SUBTOTAL(103,tablo1[[#This Row],[MachineID]]), tablo1[[#This Row],[TimeToFailure]], "")</f>
        <v>11164</v>
      </c>
      <c r="AH683">
        <f t="shared" si="32"/>
        <v>15.857605177993527</v>
      </c>
      <c r="AI683" t="str">
        <f>IF(OR(tablo1[[#This Row],[visibletimetofailure]]&lt;5000,tablo1[[#This Row],[visibleconditionscore]]&lt;300),"YES","NO")</f>
        <v>NO</v>
      </c>
    </row>
    <row r="684" spans="1:35" x14ac:dyDescent="0.25">
      <c r="A684" t="s">
        <v>735</v>
      </c>
      <c r="B684" t="s">
        <v>42</v>
      </c>
      <c r="C684" t="s">
        <v>39</v>
      </c>
      <c r="D684" s="1">
        <v>42427</v>
      </c>
      <c r="E684">
        <v>8</v>
      </c>
      <c r="F684">
        <v>39712</v>
      </c>
      <c r="G684" s="1">
        <v>45221</v>
      </c>
      <c r="H684" t="s">
        <v>48</v>
      </c>
      <c r="I684">
        <v>98</v>
      </c>
      <c r="J684">
        <v>126</v>
      </c>
      <c r="K684">
        <v>8</v>
      </c>
      <c r="L684">
        <v>2016</v>
      </c>
      <c r="M684">
        <v>57342</v>
      </c>
      <c r="N684">
        <v>272</v>
      </c>
      <c r="O684">
        <v>2175</v>
      </c>
      <c r="P684">
        <v>2174638</v>
      </c>
      <c r="Q684">
        <v>204917</v>
      </c>
      <c r="R684">
        <v>858287</v>
      </c>
      <c r="S684">
        <v>5082094</v>
      </c>
      <c r="T684">
        <v>10003</v>
      </c>
      <c r="U684">
        <v>6</v>
      </c>
      <c r="V684" s="24">
        <f t="shared" si="30"/>
        <v>2.0611952671640666E-2</v>
      </c>
      <c r="W684">
        <v>547</v>
      </c>
      <c r="X684">
        <v>328</v>
      </c>
      <c r="Y684" t="s">
        <v>49</v>
      </c>
      <c r="Z684">
        <v>499</v>
      </c>
      <c r="AA684">
        <v>178</v>
      </c>
      <c r="AB684">
        <v>5</v>
      </c>
      <c r="AC684">
        <f t="shared" si="31"/>
        <v>999.83356321839085</v>
      </c>
      <c r="AD684">
        <f>IF(SUBTOTAL(103,tablo1[[#This Row],[MachineID]]), tablo1[[#This Row],[ConditionMonitoringScore]], "")</f>
        <v>499</v>
      </c>
      <c r="AE684">
        <f>IF(SUBTOTAL(103,tablo1[[#This Row],[MachineID]]), tablo1[[#This Row],[TimeToFailure]], "")</f>
        <v>2016</v>
      </c>
      <c r="AH684">
        <f t="shared" si="32"/>
        <v>53.074433656957929</v>
      </c>
      <c r="AI684" t="str">
        <f>IF(OR(tablo1[[#This Row],[visibletimetofailure]]&lt;5000,tablo1[[#This Row],[visibleconditionscore]]&lt;300),"YES","NO")</f>
        <v>YES</v>
      </c>
    </row>
    <row r="685" spans="1:35" x14ac:dyDescent="0.25">
      <c r="A685" t="s">
        <v>736</v>
      </c>
      <c r="B685" t="s">
        <v>54</v>
      </c>
      <c r="C685" t="s">
        <v>39</v>
      </c>
      <c r="D685" s="1">
        <v>43887</v>
      </c>
      <c r="E685">
        <v>4</v>
      </c>
      <c r="F685">
        <v>13484</v>
      </c>
      <c r="G685" s="1">
        <v>45184</v>
      </c>
      <c r="H685" t="s">
        <v>34</v>
      </c>
      <c r="I685">
        <v>178</v>
      </c>
      <c r="J685">
        <v>163</v>
      </c>
      <c r="K685">
        <v>2</v>
      </c>
      <c r="L685">
        <v>7858</v>
      </c>
      <c r="M685">
        <v>75954</v>
      </c>
      <c r="N685">
        <v>166</v>
      </c>
      <c r="O685">
        <v>332</v>
      </c>
      <c r="P685">
        <v>332132</v>
      </c>
      <c r="Q685">
        <v>1138781</v>
      </c>
      <c r="R685">
        <v>222231</v>
      </c>
      <c r="S685">
        <v>1693145</v>
      </c>
      <c r="T685">
        <v>697</v>
      </c>
      <c r="U685">
        <v>4</v>
      </c>
      <c r="V685" s="24">
        <f t="shared" si="30"/>
        <v>1.7597407491144773E-2</v>
      </c>
      <c r="W685">
        <v>467</v>
      </c>
      <c r="X685">
        <v>187</v>
      </c>
      <c r="Y685" t="s">
        <v>49</v>
      </c>
      <c r="Z685">
        <v>594</v>
      </c>
      <c r="AA685">
        <v>134</v>
      </c>
      <c r="AB685">
        <v>2</v>
      </c>
      <c r="AC685">
        <f t="shared" si="31"/>
        <v>1000.3975903614457</v>
      </c>
      <c r="AD685">
        <f>IF(SUBTOTAL(103,tablo1[[#This Row],[MachineID]]), tablo1[[#This Row],[ConditionMonitoringScore]], "")</f>
        <v>594</v>
      </c>
      <c r="AE685">
        <f>IF(SUBTOTAL(103,tablo1[[#This Row],[MachineID]]), tablo1[[#This Row],[TimeToFailure]], "")</f>
        <v>7858</v>
      </c>
      <c r="AH685">
        <f t="shared" si="32"/>
        <v>38.834951456310677</v>
      </c>
      <c r="AI685" t="str">
        <f>IF(OR(tablo1[[#This Row],[visibletimetofailure]]&lt;5000,tablo1[[#This Row],[visibleconditionscore]]&lt;300),"YES","NO")</f>
        <v>NO</v>
      </c>
    </row>
    <row r="686" spans="1:35" x14ac:dyDescent="0.25">
      <c r="A686" t="s">
        <v>737</v>
      </c>
      <c r="B686" t="s">
        <v>42</v>
      </c>
      <c r="C686" t="s">
        <v>39</v>
      </c>
      <c r="D686" s="1">
        <v>40237</v>
      </c>
      <c r="E686">
        <v>14</v>
      </c>
      <c r="F686">
        <v>48020</v>
      </c>
      <c r="G686" s="1">
        <v>45331</v>
      </c>
      <c r="H686" t="s">
        <v>48</v>
      </c>
      <c r="I686">
        <v>81</v>
      </c>
      <c r="J686">
        <v>16</v>
      </c>
      <c r="K686">
        <v>13</v>
      </c>
      <c r="L686">
        <v>4341</v>
      </c>
      <c r="M686">
        <v>36489</v>
      </c>
      <c r="N686">
        <v>256</v>
      </c>
      <c r="O686">
        <v>3330</v>
      </c>
      <c r="P686">
        <v>9988706</v>
      </c>
      <c r="Q686">
        <v>3623295</v>
      </c>
      <c r="R686">
        <v>1254873</v>
      </c>
      <c r="S686">
        <v>14866874</v>
      </c>
      <c r="T686">
        <v>5660</v>
      </c>
      <c r="U686">
        <v>9</v>
      </c>
      <c r="V686" s="24">
        <f t="shared" si="30"/>
        <v>1.7748134750169568E-2</v>
      </c>
      <c r="W686">
        <v>471</v>
      </c>
      <c r="X686">
        <v>424</v>
      </c>
      <c r="Y686" t="s">
        <v>35</v>
      </c>
      <c r="Z686">
        <v>592</v>
      </c>
      <c r="AA686">
        <v>134</v>
      </c>
      <c r="AB686">
        <v>4</v>
      </c>
      <c r="AC686">
        <f t="shared" si="31"/>
        <v>2999.6114114114116</v>
      </c>
      <c r="AD686">
        <f>IF(SUBTOTAL(103,tablo1[[#This Row],[MachineID]]), tablo1[[#This Row],[ConditionMonitoringScore]], "")</f>
        <v>592</v>
      </c>
      <c r="AE686">
        <f>IF(SUBTOTAL(103,tablo1[[#This Row],[MachineID]]), tablo1[[#This Row],[TimeToFailure]], "")</f>
        <v>4341</v>
      </c>
      <c r="AH686">
        <f t="shared" si="32"/>
        <v>38.834951456310677</v>
      </c>
      <c r="AI686" t="str">
        <f>IF(OR(tablo1[[#This Row],[visibletimetofailure]]&lt;5000,tablo1[[#This Row],[visibleconditionscore]]&lt;300),"YES","NO")</f>
        <v>YES</v>
      </c>
    </row>
    <row r="687" spans="1:35" x14ac:dyDescent="0.25">
      <c r="A687" t="s">
        <v>738</v>
      </c>
      <c r="B687" t="s">
        <v>47</v>
      </c>
      <c r="C687" t="s">
        <v>39</v>
      </c>
      <c r="D687" s="1">
        <v>38777</v>
      </c>
      <c r="E687">
        <v>18</v>
      </c>
      <c r="F687">
        <v>68202</v>
      </c>
      <c r="G687" s="1">
        <v>45258</v>
      </c>
      <c r="H687" t="s">
        <v>34</v>
      </c>
      <c r="I687">
        <v>33</v>
      </c>
      <c r="J687">
        <v>89</v>
      </c>
      <c r="K687">
        <v>137</v>
      </c>
      <c r="L687">
        <v>266</v>
      </c>
      <c r="M687">
        <v>5000</v>
      </c>
      <c r="N687">
        <v>292</v>
      </c>
      <c r="O687">
        <v>39994</v>
      </c>
      <c r="P687">
        <v>199971218</v>
      </c>
      <c r="Q687">
        <v>5082779</v>
      </c>
      <c r="R687">
        <v>838905</v>
      </c>
      <c r="S687">
        <v>205892902</v>
      </c>
      <c r="T687">
        <v>131981</v>
      </c>
      <c r="U687">
        <v>9</v>
      </c>
      <c r="V687" s="24">
        <f t="shared" si="30"/>
        <v>2.9241088250810159E-2</v>
      </c>
      <c r="W687">
        <v>776</v>
      </c>
      <c r="X687">
        <v>698</v>
      </c>
      <c r="Y687" t="s">
        <v>62</v>
      </c>
      <c r="Z687">
        <v>305</v>
      </c>
      <c r="AA687">
        <v>223</v>
      </c>
      <c r="AB687">
        <v>4</v>
      </c>
      <c r="AC687">
        <f t="shared" si="31"/>
        <v>5000.0304545681856</v>
      </c>
      <c r="AD687">
        <f>IF(SUBTOTAL(103,tablo1[[#This Row],[MachineID]]), tablo1[[#This Row],[ConditionMonitoringScore]], "")</f>
        <v>305</v>
      </c>
      <c r="AE687">
        <f>IF(SUBTOTAL(103,tablo1[[#This Row],[MachineID]]), tablo1[[#This Row],[TimeToFailure]], "")</f>
        <v>266</v>
      </c>
      <c r="AH687">
        <f t="shared" si="32"/>
        <v>67.637540453074436</v>
      </c>
      <c r="AI687" t="str">
        <f>IF(OR(tablo1[[#This Row],[visibletimetofailure]]&lt;5000,tablo1[[#This Row],[visibleconditionscore]]&lt;300),"YES","NO")</f>
        <v>YES</v>
      </c>
    </row>
    <row r="688" spans="1:35" x14ac:dyDescent="0.25">
      <c r="A688" t="s">
        <v>739</v>
      </c>
      <c r="B688" t="s">
        <v>42</v>
      </c>
      <c r="C688" t="s">
        <v>33</v>
      </c>
      <c r="D688" s="1">
        <v>40237</v>
      </c>
      <c r="E688">
        <v>14</v>
      </c>
      <c r="F688">
        <v>61166</v>
      </c>
      <c r="G688" s="1">
        <v>45230</v>
      </c>
      <c r="H688" t="s">
        <v>34</v>
      </c>
      <c r="I688">
        <v>61</v>
      </c>
      <c r="J688">
        <v>117</v>
      </c>
      <c r="K688">
        <v>16</v>
      </c>
      <c r="L688">
        <v>1811</v>
      </c>
      <c r="M688">
        <v>41842</v>
      </c>
      <c r="N688">
        <v>147</v>
      </c>
      <c r="O688">
        <v>2352</v>
      </c>
      <c r="P688">
        <v>7055454</v>
      </c>
      <c r="Q688">
        <v>1289189</v>
      </c>
      <c r="R688">
        <v>453844</v>
      </c>
      <c r="S688">
        <v>8798487</v>
      </c>
      <c r="T688">
        <v>7760</v>
      </c>
      <c r="U688">
        <v>6</v>
      </c>
      <c r="V688" s="24">
        <f t="shared" si="30"/>
        <v>2.4719270480066322E-2</v>
      </c>
      <c r="W688">
        <v>656</v>
      </c>
      <c r="X688">
        <v>393</v>
      </c>
      <c r="Y688" t="s">
        <v>35</v>
      </c>
      <c r="Z688">
        <v>452</v>
      </c>
      <c r="AA688">
        <v>180</v>
      </c>
      <c r="AB688">
        <v>1</v>
      </c>
      <c r="AC688">
        <f t="shared" si="31"/>
        <v>2999.7678571428573</v>
      </c>
      <c r="AD688">
        <f>IF(SUBTOTAL(103,tablo1[[#This Row],[MachineID]]), tablo1[[#This Row],[ConditionMonitoringScore]], "")</f>
        <v>452</v>
      </c>
      <c r="AE688">
        <f>IF(SUBTOTAL(103,tablo1[[#This Row],[MachineID]]), tablo1[[#This Row],[TimeToFailure]], "")</f>
        <v>1811</v>
      </c>
      <c r="AH688">
        <f t="shared" si="32"/>
        <v>53.721682847896432</v>
      </c>
      <c r="AI688" t="str">
        <f>IF(OR(tablo1[[#This Row],[visibletimetofailure]]&lt;5000,tablo1[[#This Row],[visibleconditionscore]]&lt;300),"YES","NO")</f>
        <v>YES</v>
      </c>
    </row>
    <row r="689" spans="1:35" x14ac:dyDescent="0.25">
      <c r="A689" t="s">
        <v>740</v>
      </c>
      <c r="B689" t="s">
        <v>38</v>
      </c>
      <c r="C689" t="s">
        <v>33</v>
      </c>
      <c r="D689" s="1">
        <v>42792</v>
      </c>
      <c r="E689">
        <v>7</v>
      </c>
      <c r="F689">
        <v>32046</v>
      </c>
      <c r="G689" s="1">
        <v>45264</v>
      </c>
      <c r="H689" t="s">
        <v>52</v>
      </c>
      <c r="I689">
        <v>72</v>
      </c>
      <c r="J689">
        <v>83</v>
      </c>
      <c r="K689">
        <v>11</v>
      </c>
      <c r="L689">
        <v>5896</v>
      </c>
      <c r="M689">
        <v>35537</v>
      </c>
      <c r="N689">
        <v>118</v>
      </c>
      <c r="O689">
        <v>1295</v>
      </c>
      <c r="P689">
        <v>3886118</v>
      </c>
      <c r="Q689">
        <v>1322006</v>
      </c>
      <c r="R689">
        <v>1108481</v>
      </c>
      <c r="S689">
        <v>6316605</v>
      </c>
      <c r="T689">
        <v>3367</v>
      </c>
      <c r="U689">
        <v>9</v>
      </c>
      <c r="V689" s="24">
        <f t="shared" si="30"/>
        <v>1.7069862084557991E-2</v>
      </c>
      <c r="W689">
        <v>453</v>
      </c>
      <c r="X689">
        <v>408</v>
      </c>
      <c r="Y689" t="s">
        <v>35</v>
      </c>
      <c r="Z689">
        <v>558</v>
      </c>
      <c r="AA689">
        <v>162</v>
      </c>
      <c r="AB689">
        <v>1</v>
      </c>
      <c r="AC689">
        <f t="shared" si="31"/>
        <v>3000.8633204633206</v>
      </c>
      <c r="AD689">
        <f>IF(SUBTOTAL(103,tablo1[[#This Row],[MachineID]]), tablo1[[#This Row],[ConditionMonitoringScore]], "")</f>
        <v>558</v>
      </c>
      <c r="AE689">
        <f>IF(SUBTOTAL(103,tablo1[[#This Row],[MachineID]]), tablo1[[#This Row],[TimeToFailure]], "")</f>
        <v>5896</v>
      </c>
      <c r="AH689">
        <f t="shared" si="32"/>
        <v>47.896440129449836</v>
      </c>
      <c r="AI689" t="str">
        <f>IF(OR(tablo1[[#This Row],[visibletimetofailure]]&lt;5000,tablo1[[#This Row],[visibleconditionscore]]&lt;300),"YES","NO")</f>
        <v>NO</v>
      </c>
    </row>
    <row r="690" spans="1:35" x14ac:dyDescent="0.25">
      <c r="A690" t="s">
        <v>741</v>
      </c>
      <c r="B690" t="s">
        <v>42</v>
      </c>
      <c r="C690" t="s">
        <v>58</v>
      </c>
      <c r="D690" s="1">
        <v>42427</v>
      </c>
      <c r="E690">
        <v>8</v>
      </c>
      <c r="F690">
        <v>28992</v>
      </c>
      <c r="G690" s="1">
        <v>45287</v>
      </c>
      <c r="H690" t="s">
        <v>34</v>
      </c>
      <c r="I690">
        <v>38</v>
      </c>
      <c r="J690">
        <v>60</v>
      </c>
      <c r="K690">
        <v>11</v>
      </c>
      <c r="L690">
        <v>3290</v>
      </c>
      <c r="M690">
        <v>24673</v>
      </c>
      <c r="N690">
        <v>273</v>
      </c>
      <c r="O690">
        <v>3002</v>
      </c>
      <c r="P690">
        <v>15011105</v>
      </c>
      <c r="Q690">
        <v>2164599</v>
      </c>
      <c r="R690">
        <v>365657</v>
      </c>
      <c r="S690">
        <v>1754136</v>
      </c>
      <c r="T690">
        <v>3602</v>
      </c>
      <c r="U690">
        <v>7</v>
      </c>
      <c r="V690" s="24">
        <f t="shared" si="30"/>
        <v>1.4206044163086894E-2</v>
      </c>
      <c r="W690">
        <v>377</v>
      </c>
      <c r="X690">
        <v>264</v>
      </c>
      <c r="Y690" t="s">
        <v>62</v>
      </c>
      <c r="Z690">
        <v>672</v>
      </c>
      <c r="AA690">
        <v>107</v>
      </c>
      <c r="AB690">
        <v>4</v>
      </c>
      <c r="AC690">
        <f t="shared" si="31"/>
        <v>5000.3680879413723</v>
      </c>
      <c r="AD690">
        <f>IF(SUBTOTAL(103,tablo1[[#This Row],[MachineID]]), tablo1[[#This Row],[ConditionMonitoringScore]], "")</f>
        <v>672</v>
      </c>
      <c r="AE690">
        <f>IF(SUBTOTAL(103,tablo1[[#This Row],[MachineID]]), tablo1[[#This Row],[TimeToFailure]], "")</f>
        <v>3290</v>
      </c>
      <c r="AH690">
        <f t="shared" si="32"/>
        <v>30.097087378640776</v>
      </c>
      <c r="AI690" t="str">
        <f>IF(OR(tablo1[[#This Row],[visibletimetofailure]]&lt;5000,tablo1[[#This Row],[visibleconditionscore]]&lt;300),"YES","NO")</f>
        <v>YES</v>
      </c>
    </row>
    <row r="691" spans="1:35" x14ac:dyDescent="0.25">
      <c r="A691" t="s">
        <v>742</v>
      </c>
      <c r="B691" t="s">
        <v>47</v>
      </c>
      <c r="C691" t="s">
        <v>33</v>
      </c>
      <c r="D691" s="1">
        <v>42792</v>
      </c>
      <c r="E691">
        <v>7</v>
      </c>
      <c r="F691">
        <v>26803</v>
      </c>
      <c r="G691" s="1">
        <v>45200</v>
      </c>
      <c r="H691" t="s">
        <v>52</v>
      </c>
      <c r="I691">
        <v>158</v>
      </c>
      <c r="J691">
        <v>147</v>
      </c>
      <c r="K691">
        <v>9</v>
      </c>
      <c r="L691">
        <v>530</v>
      </c>
      <c r="M691">
        <v>32725</v>
      </c>
      <c r="N691">
        <v>125</v>
      </c>
      <c r="O691">
        <v>1122</v>
      </c>
      <c r="P691">
        <v>1122159</v>
      </c>
      <c r="Q691">
        <v>2213476</v>
      </c>
      <c r="R691">
        <v>48380</v>
      </c>
      <c r="S691">
        <v>3819436</v>
      </c>
      <c r="T691">
        <v>2580</v>
      </c>
      <c r="U691">
        <v>9</v>
      </c>
      <c r="V691" s="24">
        <f t="shared" si="30"/>
        <v>2.1553998040545634E-2</v>
      </c>
      <c r="W691">
        <v>572</v>
      </c>
      <c r="X691">
        <v>514</v>
      </c>
      <c r="Y691" t="s">
        <v>49</v>
      </c>
      <c r="Z691">
        <v>467</v>
      </c>
      <c r="AA691">
        <v>184</v>
      </c>
      <c r="AB691">
        <v>2</v>
      </c>
      <c r="AC691">
        <f t="shared" si="31"/>
        <v>1000.1417112299465</v>
      </c>
      <c r="AD691">
        <f>IF(SUBTOTAL(103,tablo1[[#This Row],[MachineID]]), tablo1[[#This Row],[ConditionMonitoringScore]], "")</f>
        <v>467</v>
      </c>
      <c r="AE691">
        <f>IF(SUBTOTAL(103,tablo1[[#This Row],[MachineID]]), tablo1[[#This Row],[TimeToFailure]], "")</f>
        <v>530</v>
      </c>
      <c r="AH691">
        <f t="shared" si="32"/>
        <v>55.016181229773466</v>
      </c>
      <c r="AI691" t="str">
        <f>IF(OR(tablo1[[#This Row],[visibletimetofailure]]&lt;5000,tablo1[[#This Row],[visibleconditionscore]]&lt;300),"YES","NO")</f>
        <v>YES</v>
      </c>
    </row>
    <row r="692" spans="1:35" x14ac:dyDescent="0.25">
      <c r="A692" t="s">
        <v>743</v>
      </c>
      <c r="B692" t="s">
        <v>47</v>
      </c>
      <c r="C692" t="s">
        <v>39</v>
      </c>
      <c r="D692" s="1">
        <v>43887</v>
      </c>
      <c r="E692">
        <v>4</v>
      </c>
      <c r="F692">
        <v>19096</v>
      </c>
      <c r="G692" s="1">
        <v>45269</v>
      </c>
      <c r="H692" t="s">
        <v>34</v>
      </c>
      <c r="I692">
        <v>62</v>
      </c>
      <c r="J692">
        <v>78</v>
      </c>
      <c r="K692">
        <v>3</v>
      </c>
      <c r="L692">
        <v>8905</v>
      </c>
      <c r="M692">
        <v>66430</v>
      </c>
      <c r="N692">
        <v>127</v>
      </c>
      <c r="O692">
        <v>380</v>
      </c>
      <c r="P692">
        <v>1141366</v>
      </c>
      <c r="Q692">
        <v>1657771</v>
      </c>
      <c r="R692">
        <v>691322</v>
      </c>
      <c r="S692">
        <v>3490459</v>
      </c>
      <c r="T692">
        <v>532</v>
      </c>
      <c r="U692">
        <v>8</v>
      </c>
      <c r="V692" s="24">
        <f t="shared" si="30"/>
        <v>1.1379908056371995E-2</v>
      </c>
      <c r="W692">
        <v>302</v>
      </c>
      <c r="X692">
        <v>242</v>
      </c>
      <c r="Y692" t="s">
        <v>35</v>
      </c>
      <c r="Z692">
        <v>727</v>
      </c>
      <c r="AA692">
        <v>91</v>
      </c>
      <c r="AB692">
        <v>1</v>
      </c>
      <c r="AC692">
        <f t="shared" si="31"/>
        <v>3003.5947368421052</v>
      </c>
      <c r="AD692">
        <f>IF(SUBTOTAL(103,tablo1[[#This Row],[MachineID]]), tablo1[[#This Row],[ConditionMonitoringScore]], "")</f>
        <v>727</v>
      </c>
      <c r="AE692">
        <f>IF(SUBTOTAL(103,tablo1[[#This Row],[MachineID]]), tablo1[[#This Row],[TimeToFailure]], "")</f>
        <v>8905</v>
      </c>
      <c r="AH692">
        <f t="shared" si="32"/>
        <v>24.919093851132686</v>
      </c>
      <c r="AI692" t="str">
        <f>IF(OR(tablo1[[#This Row],[visibletimetofailure]]&lt;5000,tablo1[[#This Row],[visibleconditionscore]]&lt;300),"YES","NO")</f>
        <v>NO</v>
      </c>
    </row>
    <row r="693" spans="1:35" x14ac:dyDescent="0.25">
      <c r="A693" t="s">
        <v>744</v>
      </c>
      <c r="B693" t="s">
        <v>42</v>
      </c>
      <c r="C693" t="s">
        <v>39</v>
      </c>
      <c r="D693" s="1">
        <v>41332</v>
      </c>
      <c r="E693">
        <v>11</v>
      </c>
      <c r="F693">
        <v>48323</v>
      </c>
      <c r="G693" s="1">
        <v>45323</v>
      </c>
      <c r="H693" t="s">
        <v>52</v>
      </c>
      <c r="I693">
        <v>57</v>
      </c>
      <c r="J693">
        <v>24</v>
      </c>
      <c r="K693">
        <v>15</v>
      </c>
      <c r="L693">
        <v>6330</v>
      </c>
      <c r="M693">
        <v>32970</v>
      </c>
      <c r="N693">
        <v>246</v>
      </c>
      <c r="O693">
        <v>3690</v>
      </c>
      <c r="P693">
        <v>11068896</v>
      </c>
      <c r="Q693">
        <v>2505155</v>
      </c>
      <c r="R693">
        <v>1331888</v>
      </c>
      <c r="S693">
        <v>14905939</v>
      </c>
      <c r="T693">
        <v>11068</v>
      </c>
      <c r="U693">
        <v>10</v>
      </c>
      <c r="V693" s="24">
        <f t="shared" si="30"/>
        <v>1.7446680232119979E-2</v>
      </c>
      <c r="W693">
        <v>463</v>
      </c>
      <c r="X693">
        <v>463</v>
      </c>
      <c r="Y693" t="s">
        <v>35</v>
      </c>
      <c r="Z693">
        <v>543</v>
      </c>
      <c r="AA693">
        <v>158</v>
      </c>
      <c r="AB693">
        <v>5</v>
      </c>
      <c r="AC693">
        <f t="shared" si="31"/>
        <v>2999.7008130081299</v>
      </c>
      <c r="AD693">
        <f>IF(SUBTOTAL(103,tablo1[[#This Row],[MachineID]]), tablo1[[#This Row],[ConditionMonitoringScore]], "")</f>
        <v>543</v>
      </c>
      <c r="AE693">
        <f>IF(SUBTOTAL(103,tablo1[[#This Row],[MachineID]]), tablo1[[#This Row],[TimeToFailure]], "")</f>
        <v>6330</v>
      </c>
      <c r="AH693">
        <f t="shared" si="32"/>
        <v>46.601941747572816</v>
      </c>
      <c r="AI693" t="str">
        <f>IF(OR(tablo1[[#This Row],[visibletimetofailure]]&lt;5000,tablo1[[#This Row],[visibleconditionscore]]&lt;300),"YES","NO")</f>
        <v>NO</v>
      </c>
    </row>
    <row r="694" spans="1:35" x14ac:dyDescent="0.25">
      <c r="A694" t="s">
        <v>745</v>
      </c>
      <c r="B694" t="s">
        <v>47</v>
      </c>
      <c r="C694" t="s">
        <v>39</v>
      </c>
      <c r="D694" s="1">
        <v>41697</v>
      </c>
      <c r="E694">
        <v>10</v>
      </c>
      <c r="F694">
        <v>32010</v>
      </c>
      <c r="G694" s="1">
        <v>45317</v>
      </c>
      <c r="H694" t="s">
        <v>34</v>
      </c>
      <c r="I694">
        <v>73</v>
      </c>
      <c r="J694">
        <v>30</v>
      </c>
      <c r="K694">
        <v>5</v>
      </c>
      <c r="L694">
        <v>11673</v>
      </c>
      <c r="M694">
        <v>62811</v>
      </c>
      <c r="N694">
        <v>111</v>
      </c>
      <c r="O694">
        <v>555</v>
      </c>
      <c r="P694">
        <v>1663912</v>
      </c>
      <c r="Q694">
        <v>964931</v>
      </c>
      <c r="R694">
        <v>37610</v>
      </c>
      <c r="S694">
        <v>3004943</v>
      </c>
      <c r="T694">
        <v>887</v>
      </c>
      <c r="U694">
        <v>5</v>
      </c>
      <c r="V694" s="24">
        <f t="shared" si="30"/>
        <v>1.4281407792599291E-2</v>
      </c>
      <c r="W694">
        <v>379</v>
      </c>
      <c r="X694">
        <v>189</v>
      </c>
      <c r="Y694" t="s">
        <v>35</v>
      </c>
      <c r="Z694">
        <v>669</v>
      </c>
      <c r="AA694">
        <v>129</v>
      </c>
      <c r="AB694">
        <v>5</v>
      </c>
      <c r="AC694">
        <f t="shared" si="31"/>
        <v>2998.0396396396395</v>
      </c>
      <c r="AD694">
        <f>IF(SUBTOTAL(103,tablo1[[#This Row],[MachineID]]), tablo1[[#This Row],[ConditionMonitoringScore]], "")</f>
        <v>669</v>
      </c>
      <c r="AE694">
        <f>IF(SUBTOTAL(103,tablo1[[#This Row],[MachineID]]), tablo1[[#This Row],[TimeToFailure]], "")</f>
        <v>11673</v>
      </c>
      <c r="AH694">
        <f t="shared" si="32"/>
        <v>37.216828478964402</v>
      </c>
      <c r="AI694" t="str">
        <f>IF(OR(tablo1[[#This Row],[visibletimetofailure]]&lt;5000,tablo1[[#This Row],[visibleconditionscore]]&lt;300),"YES","NO")</f>
        <v>NO</v>
      </c>
    </row>
    <row r="695" spans="1:35" x14ac:dyDescent="0.25">
      <c r="A695" t="s">
        <v>746</v>
      </c>
      <c r="B695" t="s">
        <v>47</v>
      </c>
      <c r="C695" t="s">
        <v>33</v>
      </c>
      <c r="D695" s="1">
        <v>43522</v>
      </c>
      <c r="E695">
        <v>5</v>
      </c>
      <c r="F695">
        <v>22000</v>
      </c>
      <c r="G695" s="1">
        <v>45288</v>
      </c>
      <c r="H695" t="s">
        <v>48</v>
      </c>
      <c r="I695">
        <v>16</v>
      </c>
      <c r="J695">
        <v>59</v>
      </c>
      <c r="K695">
        <v>5</v>
      </c>
      <c r="L695">
        <v>9442</v>
      </c>
      <c r="M695">
        <v>54705</v>
      </c>
      <c r="N695">
        <v>140</v>
      </c>
      <c r="O695">
        <v>702</v>
      </c>
      <c r="P695">
        <v>3510333</v>
      </c>
      <c r="Q695">
        <v>755773</v>
      </c>
      <c r="R695">
        <v>21074</v>
      </c>
      <c r="S695">
        <v>4476846</v>
      </c>
      <c r="T695">
        <v>2808</v>
      </c>
      <c r="U695">
        <v>3</v>
      </c>
      <c r="V695" s="24">
        <f t="shared" si="30"/>
        <v>1.1945135277714975E-2</v>
      </c>
      <c r="W695">
        <v>317</v>
      </c>
      <c r="X695">
        <v>95</v>
      </c>
      <c r="Y695" t="s">
        <v>62</v>
      </c>
      <c r="Z695">
        <v>696</v>
      </c>
      <c r="AA695">
        <v>115</v>
      </c>
      <c r="AB695">
        <v>5</v>
      </c>
      <c r="AC695">
        <f t="shared" si="31"/>
        <v>5000.4743589743593</v>
      </c>
      <c r="AD695">
        <f>IF(SUBTOTAL(103,tablo1[[#This Row],[MachineID]]), tablo1[[#This Row],[ConditionMonitoringScore]], "")</f>
        <v>696</v>
      </c>
      <c r="AE695">
        <f>IF(SUBTOTAL(103,tablo1[[#This Row],[MachineID]]), tablo1[[#This Row],[TimeToFailure]], "")</f>
        <v>9442</v>
      </c>
      <c r="AH695">
        <f t="shared" si="32"/>
        <v>32.686084142394819</v>
      </c>
      <c r="AI695" t="str">
        <f>IF(OR(tablo1[[#This Row],[visibletimetofailure]]&lt;5000,tablo1[[#This Row],[visibleconditionscore]]&lt;300),"YES","NO")</f>
        <v>NO</v>
      </c>
    </row>
    <row r="696" spans="1:35" x14ac:dyDescent="0.25">
      <c r="A696" t="s">
        <v>747</v>
      </c>
      <c r="B696" t="s">
        <v>42</v>
      </c>
      <c r="C696" t="s">
        <v>39</v>
      </c>
      <c r="D696" s="1">
        <v>44252</v>
      </c>
      <c r="E696">
        <v>3</v>
      </c>
      <c r="F696">
        <v>12096</v>
      </c>
      <c r="G696" s="1">
        <v>45261</v>
      </c>
      <c r="H696" t="s">
        <v>34</v>
      </c>
      <c r="I696">
        <v>69</v>
      </c>
      <c r="J696">
        <v>86</v>
      </c>
      <c r="K696">
        <v>1</v>
      </c>
      <c r="L696">
        <v>13504</v>
      </c>
      <c r="M696">
        <v>79272</v>
      </c>
      <c r="N696">
        <v>111</v>
      </c>
      <c r="O696">
        <v>111</v>
      </c>
      <c r="P696">
        <v>332329</v>
      </c>
      <c r="Q696">
        <v>1702125</v>
      </c>
      <c r="R696">
        <v>1054499</v>
      </c>
      <c r="S696">
        <v>3088954</v>
      </c>
      <c r="T696">
        <v>110</v>
      </c>
      <c r="U696">
        <v>9</v>
      </c>
      <c r="V696" s="24">
        <f t="shared" si="30"/>
        <v>1.2321953425276961E-2</v>
      </c>
      <c r="W696">
        <v>327</v>
      </c>
      <c r="X696">
        <v>294</v>
      </c>
      <c r="Y696" t="s">
        <v>35</v>
      </c>
      <c r="Z696">
        <v>674</v>
      </c>
      <c r="AA696">
        <v>112</v>
      </c>
      <c r="AB696">
        <v>5</v>
      </c>
      <c r="AC696">
        <f t="shared" si="31"/>
        <v>2993.9549549549552</v>
      </c>
      <c r="AD696">
        <f>IF(SUBTOTAL(103,tablo1[[#This Row],[MachineID]]), tablo1[[#This Row],[ConditionMonitoringScore]], "")</f>
        <v>674</v>
      </c>
      <c r="AE696">
        <f>IF(SUBTOTAL(103,tablo1[[#This Row],[MachineID]]), tablo1[[#This Row],[TimeToFailure]], "")</f>
        <v>13504</v>
      </c>
      <c r="AH696">
        <f t="shared" si="32"/>
        <v>31.715210355987054</v>
      </c>
      <c r="AI696" t="str">
        <f>IF(OR(tablo1[[#This Row],[visibletimetofailure]]&lt;5000,tablo1[[#This Row],[visibleconditionscore]]&lt;300),"YES","NO")</f>
        <v>NO</v>
      </c>
    </row>
    <row r="697" spans="1:35" x14ac:dyDescent="0.25">
      <c r="A697" t="s">
        <v>748</v>
      </c>
      <c r="B697" t="s">
        <v>42</v>
      </c>
      <c r="C697" t="s">
        <v>58</v>
      </c>
      <c r="D697" s="1">
        <v>42792</v>
      </c>
      <c r="E697">
        <v>7</v>
      </c>
      <c r="F697">
        <v>30373</v>
      </c>
      <c r="G697" s="1">
        <v>45257</v>
      </c>
      <c r="H697" t="s">
        <v>48</v>
      </c>
      <c r="I697">
        <v>66</v>
      </c>
      <c r="J697">
        <v>90</v>
      </c>
      <c r="K697">
        <v>5</v>
      </c>
      <c r="L697">
        <v>8626</v>
      </c>
      <c r="M697">
        <v>60841</v>
      </c>
      <c r="N697">
        <v>272</v>
      </c>
      <c r="O697">
        <v>1360</v>
      </c>
      <c r="P697">
        <v>4079846</v>
      </c>
      <c r="Q697">
        <v>707691</v>
      </c>
      <c r="R697">
        <v>207876</v>
      </c>
      <c r="S697">
        <v>4995413</v>
      </c>
      <c r="T697">
        <v>1903</v>
      </c>
      <c r="U697">
        <v>2</v>
      </c>
      <c r="V697" s="24">
        <f t="shared" si="30"/>
        <v>1.5449544050041449E-2</v>
      </c>
      <c r="W697">
        <v>410</v>
      </c>
      <c r="X697">
        <v>82</v>
      </c>
      <c r="Y697" t="s">
        <v>35</v>
      </c>
      <c r="Z697">
        <v>642</v>
      </c>
      <c r="AA697">
        <v>117</v>
      </c>
      <c r="AB697">
        <v>4</v>
      </c>
      <c r="AC697">
        <f t="shared" si="31"/>
        <v>2999.8867647058823</v>
      </c>
      <c r="AD697">
        <f>IF(SUBTOTAL(103,tablo1[[#This Row],[MachineID]]), tablo1[[#This Row],[ConditionMonitoringScore]], "")</f>
        <v>642</v>
      </c>
      <c r="AE697">
        <f>IF(SUBTOTAL(103,tablo1[[#This Row],[MachineID]]), tablo1[[#This Row],[TimeToFailure]], "")</f>
        <v>8626</v>
      </c>
      <c r="AH697">
        <f t="shared" si="32"/>
        <v>33.333333333333329</v>
      </c>
      <c r="AI697" t="str">
        <f>IF(OR(tablo1[[#This Row],[visibletimetofailure]]&lt;5000,tablo1[[#This Row],[visibleconditionscore]]&lt;300),"YES","NO")</f>
        <v>NO</v>
      </c>
    </row>
    <row r="698" spans="1:35" x14ac:dyDescent="0.25">
      <c r="A698" t="s">
        <v>749</v>
      </c>
      <c r="B698" t="s">
        <v>54</v>
      </c>
      <c r="C698" t="s">
        <v>58</v>
      </c>
      <c r="D698" s="1">
        <v>44252</v>
      </c>
      <c r="E698">
        <v>3</v>
      </c>
      <c r="F698">
        <v>11022</v>
      </c>
      <c r="G698" s="1">
        <v>45292</v>
      </c>
      <c r="H698" t="s">
        <v>52</v>
      </c>
      <c r="I698">
        <v>36</v>
      </c>
      <c r="J698">
        <v>55</v>
      </c>
      <c r="K698">
        <v>2</v>
      </c>
      <c r="L698">
        <v>8576</v>
      </c>
      <c r="M698">
        <v>60133</v>
      </c>
      <c r="N698">
        <v>47</v>
      </c>
      <c r="O698">
        <v>94</v>
      </c>
      <c r="P698">
        <v>471479</v>
      </c>
      <c r="Q698">
        <v>320127</v>
      </c>
      <c r="R698">
        <v>402492</v>
      </c>
      <c r="S698">
        <v>1194098</v>
      </c>
      <c r="T698">
        <v>122</v>
      </c>
      <c r="U698">
        <v>4</v>
      </c>
      <c r="V698" s="24">
        <f t="shared" si="30"/>
        <v>9.4581355038058628E-3</v>
      </c>
      <c r="W698">
        <v>251</v>
      </c>
      <c r="X698">
        <v>100</v>
      </c>
      <c r="Y698" t="s">
        <v>62</v>
      </c>
      <c r="Z698">
        <v>749</v>
      </c>
      <c r="AA698">
        <v>84</v>
      </c>
      <c r="AB698">
        <v>4</v>
      </c>
      <c r="AC698">
        <f t="shared" si="31"/>
        <v>5015.7340425531911</v>
      </c>
      <c r="AD698">
        <f>IF(SUBTOTAL(103,tablo1[[#This Row],[MachineID]]), tablo1[[#This Row],[ConditionMonitoringScore]], "")</f>
        <v>749</v>
      </c>
      <c r="AE698">
        <f>IF(SUBTOTAL(103,tablo1[[#This Row],[MachineID]]), tablo1[[#This Row],[TimeToFailure]], "")</f>
        <v>8576</v>
      </c>
      <c r="AH698">
        <f t="shared" si="32"/>
        <v>22.653721682847898</v>
      </c>
      <c r="AI698" t="str">
        <f>IF(OR(tablo1[[#This Row],[visibletimetofailure]]&lt;5000,tablo1[[#This Row],[visibleconditionscore]]&lt;300),"YES","NO")</f>
        <v>NO</v>
      </c>
    </row>
    <row r="699" spans="1:35" x14ac:dyDescent="0.25">
      <c r="A699" t="s">
        <v>750</v>
      </c>
      <c r="B699" t="s">
        <v>47</v>
      </c>
      <c r="C699" t="s">
        <v>45</v>
      </c>
      <c r="D699" s="1">
        <v>40602</v>
      </c>
      <c r="E699">
        <v>13</v>
      </c>
      <c r="F699">
        <v>46176</v>
      </c>
      <c r="G699" s="1">
        <v>45333</v>
      </c>
      <c r="H699" t="s">
        <v>52</v>
      </c>
      <c r="I699">
        <v>108</v>
      </c>
      <c r="J699">
        <v>14</v>
      </c>
      <c r="K699">
        <v>13</v>
      </c>
      <c r="L699">
        <v>6690</v>
      </c>
      <c r="M699">
        <v>41283</v>
      </c>
      <c r="N699">
        <v>297</v>
      </c>
      <c r="O699">
        <v>3855</v>
      </c>
      <c r="P699">
        <v>3855367</v>
      </c>
      <c r="Q699">
        <v>1120981</v>
      </c>
      <c r="R699">
        <v>230176</v>
      </c>
      <c r="S699">
        <v>5206524</v>
      </c>
      <c r="T699">
        <v>6554</v>
      </c>
      <c r="U699">
        <v>2</v>
      </c>
      <c r="V699" s="24">
        <f t="shared" si="30"/>
        <v>1.6881453010776998E-2</v>
      </c>
      <c r="W699">
        <v>448</v>
      </c>
      <c r="X699">
        <v>90</v>
      </c>
      <c r="Y699" t="s">
        <v>49</v>
      </c>
      <c r="Z699">
        <v>602</v>
      </c>
      <c r="AA699">
        <v>139</v>
      </c>
      <c r="AB699">
        <v>1</v>
      </c>
      <c r="AC699">
        <f t="shared" si="31"/>
        <v>1000.0952010376135</v>
      </c>
      <c r="AD699">
        <f>IF(SUBTOTAL(103,tablo1[[#This Row],[MachineID]]), tablo1[[#This Row],[ConditionMonitoringScore]], "")</f>
        <v>602</v>
      </c>
      <c r="AE699">
        <f>IF(SUBTOTAL(103,tablo1[[#This Row],[MachineID]]), tablo1[[#This Row],[TimeToFailure]], "")</f>
        <v>6690</v>
      </c>
      <c r="AH699">
        <f t="shared" si="32"/>
        <v>40.453074433656958</v>
      </c>
      <c r="AI699" t="str">
        <f>IF(OR(tablo1[[#This Row],[visibletimetofailure]]&lt;5000,tablo1[[#This Row],[visibleconditionscore]]&lt;300),"YES","NO")</f>
        <v>NO</v>
      </c>
    </row>
    <row r="700" spans="1:35" x14ac:dyDescent="0.25">
      <c r="A700" t="s">
        <v>751</v>
      </c>
      <c r="B700" t="s">
        <v>42</v>
      </c>
      <c r="C700" t="s">
        <v>39</v>
      </c>
      <c r="D700" s="1">
        <v>44982</v>
      </c>
      <c r="E700">
        <v>1</v>
      </c>
      <c r="F700">
        <v>3863</v>
      </c>
      <c r="G700" s="1">
        <v>45278</v>
      </c>
      <c r="H700" t="s">
        <v>34</v>
      </c>
      <c r="I700">
        <v>33</v>
      </c>
      <c r="J700">
        <v>69</v>
      </c>
      <c r="K700">
        <v>1</v>
      </c>
      <c r="L700">
        <v>9234</v>
      </c>
      <c r="M700">
        <v>58764</v>
      </c>
      <c r="N700">
        <v>135</v>
      </c>
      <c r="O700">
        <v>135</v>
      </c>
      <c r="P700">
        <v>676066</v>
      </c>
      <c r="Q700">
        <v>1763676</v>
      </c>
      <c r="R700">
        <v>708398</v>
      </c>
      <c r="S700">
        <v>314814</v>
      </c>
      <c r="T700">
        <v>189</v>
      </c>
      <c r="U700">
        <v>9</v>
      </c>
      <c r="V700" s="24">
        <f t="shared" si="30"/>
        <v>5.6522722134297989E-3</v>
      </c>
      <c r="W700">
        <v>150</v>
      </c>
      <c r="X700">
        <v>135</v>
      </c>
      <c r="Y700" t="s">
        <v>62</v>
      </c>
      <c r="Z700">
        <v>891</v>
      </c>
      <c r="AA700">
        <v>40</v>
      </c>
      <c r="AB700">
        <v>5</v>
      </c>
      <c r="AC700">
        <f t="shared" si="31"/>
        <v>5007.896296296296</v>
      </c>
      <c r="AD700">
        <f>IF(SUBTOTAL(103,tablo1[[#This Row],[MachineID]]), tablo1[[#This Row],[ConditionMonitoringScore]], "")</f>
        <v>891</v>
      </c>
      <c r="AE700">
        <f>IF(SUBTOTAL(103,tablo1[[#This Row],[MachineID]]), tablo1[[#This Row],[TimeToFailure]], "")</f>
        <v>9234</v>
      </c>
      <c r="AH700">
        <f t="shared" si="32"/>
        <v>8.4142394822006477</v>
      </c>
      <c r="AI700" t="str">
        <f>IF(OR(tablo1[[#This Row],[visibletimetofailure]]&lt;5000,tablo1[[#This Row],[visibleconditionscore]]&lt;300),"YES","NO")</f>
        <v>NO</v>
      </c>
    </row>
    <row r="701" spans="1:35" x14ac:dyDescent="0.25">
      <c r="A701" t="s">
        <v>752</v>
      </c>
      <c r="B701" t="s">
        <v>47</v>
      </c>
      <c r="C701" t="s">
        <v>58</v>
      </c>
      <c r="D701" s="1">
        <v>43887</v>
      </c>
      <c r="E701">
        <v>4</v>
      </c>
      <c r="F701">
        <v>12312</v>
      </c>
      <c r="G701" s="1">
        <v>45313</v>
      </c>
      <c r="H701" t="s">
        <v>48</v>
      </c>
      <c r="I701">
        <v>66</v>
      </c>
      <c r="J701">
        <v>34</v>
      </c>
      <c r="K701">
        <v>1</v>
      </c>
      <c r="L701">
        <v>13998</v>
      </c>
      <c r="M701">
        <v>79278</v>
      </c>
      <c r="N701">
        <v>151</v>
      </c>
      <c r="O701">
        <v>151</v>
      </c>
      <c r="P701">
        <v>454291</v>
      </c>
      <c r="Q701">
        <v>2389802</v>
      </c>
      <c r="R701">
        <v>922592</v>
      </c>
      <c r="S701">
        <v>3766685</v>
      </c>
      <c r="T701">
        <v>378</v>
      </c>
      <c r="U701">
        <v>9</v>
      </c>
      <c r="V701" s="24">
        <f t="shared" si="30"/>
        <v>6.4435903233099707E-3</v>
      </c>
      <c r="W701">
        <v>171</v>
      </c>
      <c r="X701">
        <v>154</v>
      </c>
      <c r="Y701" t="s">
        <v>35</v>
      </c>
      <c r="Z701">
        <v>871</v>
      </c>
      <c r="AA701">
        <v>45</v>
      </c>
      <c r="AB701">
        <v>2</v>
      </c>
      <c r="AC701">
        <f t="shared" si="31"/>
        <v>3008.5496688741723</v>
      </c>
      <c r="AD701">
        <f>IF(SUBTOTAL(103,tablo1[[#This Row],[MachineID]]), tablo1[[#This Row],[ConditionMonitoringScore]], "")</f>
        <v>871</v>
      </c>
      <c r="AE701">
        <f>IF(SUBTOTAL(103,tablo1[[#This Row],[MachineID]]), tablo1[[#This Row],[TimeToFailure]], "")</f>
        <v>13998</v>
      </c>
      <c r="AH701">
        <f t="shared" si="32"/>
        <v>10.032362459546926</v>
      </c>
      <c r="AI701" t="str">
        <f>IF(OR(tablo1[[#This Row],[visibletimetofailure]]&lt;5000,tablo1[[#This Row],[visibleconditionscore]]&lt;300),"YES","NO")</f>
        <v>NO</v>
      </c>
    </row>
    <row r="702" spans="1:35" x14ac:dyDescent="0.25">
      <c r="A702" t="s">
        <v>753</v>
      </c>
      <c r="B702" t="s">
        <v>42</v>
      </c>
      <c r="C702" t="s">
        <v>58</v>
      </c>
      <c r="D702" s="1">
        <v>38777</v>
      </c>
      <c r="E702">
        <v>18</v>
      </c>
      <c r="F702">
        <v>76158</v>
      </c>
      <c r="G702" s="1">
        <v>45271</v>
      </c>
      <c r="H702" t="s">
        <v>34</v>
      </c>
      <c r="I702">
        <v>21</v>
      </c>
      <c r="J702">
        <v>76</v>
      </c>
      <c r="K702">
        <v>154</v>
      </c>
      <c r="L702">
        <v>497</v>
      </c>
      <c r="M702">
        <v>5000</v>
      </c>
      <c r="N702">
        <v>315</v>
      </c>
      <c r="O702">
        <v>48522</v>
      </c>
      <c r="P702">
        <v>242608195</v>
      </c>
      <c r="Q702">
        <v>1311305</v>
      </c>
      <c r="R702">
        <v>330061</v>
      </c>
      <c r="S702">
        <v>244249561</v>
      </c>
      <c r="T702">
        <v>160121</v>
      </c>
      <c r="U702">
        <v>3</v>
      </c>
      <c r="V702" s="24">
        <f t="shared" si="30"/>
        <v>2.8977315547516768E-2</v>
      </c>
      <c r="W702">
        <v>769</v>
      </c>
      <c r="X702">
        <v>231</v>
      </c>
      <c r="Y702" t="s">
        <v>62</v>
      </c>
      <c r="Z702">
        <v>295</v>
      </c>
      <c r="AA702">
        <v>219</v>
      </c>
      <c r="AB702">
        <v>2</v>
      </c>
      <c r="AC702">
        <f t="shared" si="31"/>
        <v>4999.9628003792095</v>
      </c>
      <c r="AD702">
        <f>IF(SUBTOTAL(103,tablo1[[#This Row],[MachineID]]), tablo1[[#This Row],[ConditionMonitoringScore]], "")</f>
        <v>295</v>
      </c>
      <c r="AE702">
        <f>IF(SUBTOTAL(103,tablo1[[#This Row],[MachineID]]), tablo1[[#This Row],[TimeToFailure]], "")</f>
        <v>497</v>
      </c>
      <c r="AH702">
        <f t="shared" si="32"/>
        <v>66.343042071197416</v>
      </c>
      <c r="AI702" t="str">
        <f>IF(OR(tablo1[[#This Row],[visibletimetofailure]]&lt;5000,tablo1[[#This Row],[visibleconditionscore]]&lt;300),"YES","NO")</f>
        <v>YES</v>
      </c>
    </row>
    <row r="703" spans="1:35" x14ac:dyDescent="0.25">
      <c r="A703" t="s">
        <v>754</v>
      </c>
      <c r="B703" t="s">
        <v>54</v>
      </c>
      <c r="C703" t="s">
        <v>39</v>
      </c>
      <c r="D703" s="1">
        <v>38412</v>
      </c>
      <c r="E703">
        <v>19</v>
      </c>
      <c r="F703">
        <v>67070</v>
      </c>
      <c r="G703" s="1">
        <v>45281</v>
      </c>
      <c r="H703" t="s">
        <v>48</v>
      </c>
      <c r="I703">
        <v>77</v>
      </c>
      <c r="J703">
        <v>66</v>
      </c>
      <c r="K703">
        <v>65</v>
      </c>
      <c r="L703">
        <v>288</v>
      </c>
      <c r="M703">
        <v>10375</v>
      </c>
      <c r="N703">
        <v>154</v>
      </c>
      <c r="O703">
        <v>9980</v>
      </c>
      <c r="P703">
        <v>29941181</v>
      </c>
      <c r="Q703">
        <v>495092</v>
      </c>
      <c r="R703">
        <v>130577</v>
      </c>
      <c r="S703">
        <v>30566851</v>
      </c>
      <c r="T703">
        <v>18962</v>
      </c>
      <c r="U703">
        <v>2</v>
      </c>
      <c r="V703" s="24">
        <f t="shared" si="30"/>
        <v>2.8449770140929986E-2</v>
      </c>
      <c r="W703">
        <v>755</v>
      </c>
      <c r="X703">
        <v>151</v>
      </c>
      <c r="Y703" t="s">
        <v>35</v>
      </c>
      <c r="Z703">
        <v>326</v>
      </c>
      <c r="AA703">
        <v>216</v>
      </c>
      <c r="AB703">
        <v>3</v>
      </c>
      <c r="AC703">
        <f t="shared" si="31"/>
        <v>3000.1183366733467</v>
      </c>
      <c r="AD703">
        <f>IF(SUBTOTAL(103,tablo1[[#This Row],[MachineID]]), tablo1[[#This Row],[ConditionMonitoringScore]], "")</f>
        <v>326</v>
      </c>
      <c r="AE703">
        <f>IF(SUBTOTAL(103,tablo1[[#This Row],[MachineID]]), tablo1[[#This Row],[TimeToFailure]], "")</f>
        <v>288</v>
      </c>
      <c r="AH703">
        <f t="shared" si="32"/>
        <v>65.372168284789637</v>
      </c>
      <c r="AI703" t="str">
        <f>IF(OR(tablo1[[#This Row],[visibletimetofailure]]&lt;5000,tablo1[[#This Row],[visibleconditionscore]]&lt;300),"YES","NO")</f>
        <v>YES</v>
      </c>
    </row>
    <row r="704" spans="1:35" x14ac:dyDescent="0.25">
      <c r="A704" t="s">
        <v>755</v>
      </c>
      <c r="B704" t="s">
        <v>42</v>
      </c>
      <c r="C704" t="s">
        <v>45</v>
      </c>
      <c r="D704" s="1">
        <v>42792</v>
      </c>
      <c r="E704">
        <v>7</v>
      </c>
      <c r="F704">
        <v>30352</v>
      </c>
      <c r="G704" s="1">
        <v>45306</v>
      </c>
      <c r="H704" t="s">
        <v>34</v>
      </c>
      <c r="I704">
        <v>29</v>
      </c>
      <c r="J704">
        <v>41</v>
      </c>
      <c r="K704">
        <v>5</v>
      </c>
      <c r="L704">
        <v>6292</v>
      </c>
      <c r="M704">
        <v>56732</v>
      </c>
      <c r="N704">
        <v>197</v>
      </c>
      <c r="O704">
        <v>987</v>
      </c>
      <c r="P704">
        <v>4936721</v>
      </c>
      <c r="Q704">
        <v>1165084</v>
      </c>
      <c r="R704">
        <v>466803</v>
      </c>
      <c r="S704">
        <v>6568608</v>
      </c>
      <c r="T704">
        <v>1678</v>
      </c>
      <c r="U704">
        <v>5</v>
      </c>
      <c r="V704" s="24">
        <f t="shared" si="30"/>
        <v>1.1417589871128193E-2</v>
      </c>
      <c r="W704">
        <v>303</v>
      </c>
      <c r="X704">
        <v>151</v>
      </c>
      <c r="Y704" t="s">
        <v>62</v>
      </c>
      <c r="Z704">
        <v>739</v>
      </c>
      <c r="AA704">
        <v>87</v>
      </c>
      <c r="AB704">
        <v>5</v>
      </c>
      <c r="AC704">
        <f t="shared" si="31"/>
        <v>5001.7436676798379</v>
      </c>
      <c r="AD704">
        <f>IF(SUBTOTAL(103,tablo1[[#This Row],[MachineID]]), tablo1[[#This Row],[ConditionMonitoringScore]], "")</f>
        <v>739</v>
      </c>
      <c r="AE704">
        <f>IF(SUBTOTAL(103,tablo1[[#This Row],[MachineID]]), tablo1[[#This Row],[TimeToFailure]], "")</f>
        <v>6292</v>
      </c>
      <c r="AH704">
        <f t="shared" si="32"/>
        <v>23.624595469255663</v>
      </c>
      <c r="AI704" t="str">
        <f>IF(OR(tablo1[[#This Row],[visibletimetofailure]]&lt;5000,tablo1[[#This Row],[visibleconditionscore]]&lt;300),"YES","NO")</f>
        <v>NO</v>
      </c>
    </row>
    <row r="705" spans="1:35" x14ac:dyDescent="0.25">
      <c r="A705" t="s">
        <v>756</v>
      </c>
      <c r="B705" t="s">
        <v>47</v>
      </c>
      <c r="C705" t="s">
        <v>45</v>
      </c>
      <c r="D705" s="1">
        <v>38777</v>
      </c>
      <c r="E705">
        <v>18</v>
      </c>
      <c r="F705">
        <v>74484</v>
      </c>
      <c r="G705" s="1">
        <v>45337</v>
      </c>
      <c r="H705" t="s">
        <v>52</v>
      </c>
      <c r="I705">
        <v>171</v>
      </c>
      <c r="J705">
        <v>10</v>
      </c>
      <c r="K705">
        <v>93</v>
      </c>
      <c r="L705">
        <v>241</v>
      </c>
      <c r="M705">
        <v>8051</v>
      </c>
      <c r="N705">
        <v>212</v>
      </c>
      <c r="O705">
        <v>19746</v>
      </c>
      <c r="P705">
        <v>19746429</v>
      </c>
      <c r="Q705">
        <v>628921</v>
      </c>
      <c r="R705">
        <v>18289</v>
      </c>
      <c r="S705">
        <v>2055824</v>
      </c>
      <c r="T705">
        <v>86884</v>
      </c>
      <c r="U705">
        <v>2</v>
      </c>
      <c r="V705" s="24">
        <f t="shared" si="30"/>
        <v>2.1930816188107619E-2</v>
      </c>
      <c r="W705">
        <v>582</v>
      </c>
      <c r="X705">
        <v>116</v>
      </c>
      <c r="Y705" t="s">
        <v>49</v>
      </c>
      <c r="Z705">
        <v>497</v>
      </c>
      <c r="AA705">
        <v>156</v>
      </c>
      <c r="AB705">
        <v>2</v>
      </c>
      <c r="AC705">
        <f t="shared" si="31"/>
        <v>1000.0217259191735</v>
      </c>
      <c r="AD705">
        <f>IF(SUBTOTAL(103,tablo1[[#This Row],[MachineID]]), tablo1[[#This Row],[ConditionMonitoringScore]], "")</f>
        <v>497</v>
      </c>
      <c r="AE705">
        <f>IF(SUBTOTAL(103,tablo1[[#This Row],[MachineID]]), tablo1[[#This Row],[TimeToFailure]], "")</f>
        <v>241</v>
      </c>
      <c r="AH705">
        <f t="shared" si="32"/>
        <v>45.954692556634299</v>
      </c>
      <c r="AI705" t="str">
        <f>IF(OR(tablo1[[#This Row],[visibletimetofailure]]&lt;5000,tablo1[[#This Row],[visibleconditionscore]]&lt;300),"YES","NO")</f>
        <v>YES</v>
      </c>
    </row>
    <row r="706" spans="1:35" x14ac:dyDescent="0.25">
      <c r="A706" t="s">
        <v>757</v>
      </c>
      <c r="B706" t="s">
        <v>42</v>
      </c>
      <c r="C706" t="s">
        <v>33</v>
      </c>
      <c r="D706" s="1">
        <v>43157</v>
      </c>
      <c r="E706">
        <v>6</v>
      </c>
      <c r="F706">
        <v>19356</v>
      </c>
      <c r="G706" s="1">
        <v>45263</v>
      </c>
      <c r="H706" t="s">
        <v>52</v>
      </c>
      <c r="I706">
        <v>43</v>
      </c>
      <c r="J706">
        <v>84</v>
      </c>
      <c r="K706">
        <v>4</v>
      </c>
      <c r="L706">
        <v>6555</v>
      </c>
      <c r="M706">
        <v>39891</v>
      </c>
      <c r="N706">
        <v>62</v>
      </c>
      <c r="O706">
        <v>249</v>
      </c>
      <c r="P706">
        <v>1246753</v>
      </c>
      <c r="Q706">
        <v>553835</v>
      </c>
      <c r="R706">
        <v>301778</v>
      </c>
      <c r="S706">
        <v>2102366</v>
      </c>
      <c r="T706">
        <v>448</v>
      </c>
      <c r="U706">
        <v>6</v>
      </c>
      <c r="V706" s="24">
        <f t="shared" ref="V706:V769" si="33">W706/$K$1002</f>
        <v>1.3640816941743914E-2</v>
      </c>
      <c r="W706">
        <v>362</v>
      </c>
      <c r="X706">
        <v>217</v>
      </c>
      <c r="Y706" t="s">
        <v>62</v>
      </c>
      <c r="Z706">
        <v>687</v>
      </c>
      <c r="AA706">
        <v>120</v>
      </c>
      <c r="AB706">
        <v>4</v>
      </c>
      <c r="AC706">
        <f t="shared" ref="AC706:AC769" si="34">IF(O706=0,0,P706/O706)</f>
        <v>5007.0401606425703</v>
      </c>
      <c r="AD706">
        <f>IF(SUBTOTAL(103,tablo1[[#This Row],[MachineID]]), tablo1[[#This Row],[ConditionMonitoringScore]], "")</f>
        <v>687</v>
      </c>
      <c r="AE706">
        <f>IF(SUBTOTAL(103,tablo1[[#This Row],[MachineID]]), tablo1[[#This Row],[TimeToFailure]], "")</f>
        <v>6555</v>
      </c>
      <c r="AH706">
        <f t="shared" ref="AH706:AH769" si="35">(AA706-MIN($AA$2:$AA$1001))/(MAX($AA$2:$AA$1001)-MIN($AA$2:$AA$1001))*100</f>
        <v>34.3042071197411</v>
      </c>
      <c r="AI706" t="str">
        <f>IF(OR(tablo1[[#This Row],[visibletimetofailure]]&lt;5000,tablo1[[#This Row],[visibleconditionscore]]&lt;300),"YES","NO")</f>
        <v>NO</v>
      </c>
    </row>
    <row r="707" spans="1:35" x14ac:dyDescent="0.25">
      <c r="A707" t="s">
        <v>758</v>
      </c>
      <c r="B707" t="s">
        <v>54</v>
      </c>
      <c r="C707" t="s">
        <v>45</v>
      </c>
      <c r="D707" s="1">
        <v>38777</v>
      </c>
      <c r="E707">
        <v>18</v>
      </c>
      <c r="F707">
        <v>59940</v>
      </c>
      <c r="G707" s="1">
        <v>45336</v>
      </c>
      <c r="H707" t="s">
        <v>34</v>
      </c>
      <c r="I707">
        <v>47</v>
      </c>
      <c r="J707">
        <v>11</v>
      </c>
      <c r="K707">
        <v>18</v>
      </c>
      <c r="L707">
        <v>1010</v>
      </c>
      <c r="M707">
        <v>34456</v>
      </c>
      <c r="N707">
        <v>326</v>
      </c>
      <c r="O707">
        <v>5867</v>
      </c>
      <c r="P707">
        <v>17602412</v>
      </c>
      <c r="Q707">
        <v>5500558</v>
      </c>
      <c r="R707">
        <v>1222876</v>
      </c>
      <c r="S707">
        <v>24325846</v>
      </c>
      <c r="T707">
        <v>8214</v>
      </c>
      <c r="U707">
        <v>9</v>
      </c>
      <c r="V707" s="24">
        <f t="shared" si="33"/>
        <v>2.5171452257140705E-2</v>
      </c>
      <c r="W707">
        <v>668</v>
      </c>
      <c r="X707">
        <v>602</v>
      </c>
      <c r="Y707" t="s">
        <v>35</v>
      </c>
      <c r="Z707">
        <v>354</v>
      </c>
      <c r="AA707">
        <v>201</v>
      </c>
      <c r="AB707">
        <v>4</v>
      </c>
      <c r="AC707">
        <f t="shared" si="34"/>
        <v>3000.2406681438556</v>
      </c>
      <c r="AD707">
        <f>IF(SUBTOTAL(103,tablo1[[#This Row],[MachineID]]), tablo1[[#This Row],[ConditionMonitoringScore]], "")</f>
        <v>354</v>
      </c>
      <c r="AE707">
        <f>IF(SUBTOTAL(103,tablo1[[#This Row],[MachineID]]), tablo1[[#This Row],[TimeToFailure]], "")</f>
        <v>1010</v>
      </c>
      <c r="AH707">
        <f t="shared" si="35"/>
        <v>60.517799352750814</v>
      </c>
      <c r="AI707" t="str">
        <f>IF(OR(tablo1[[#This Row],[visibletimetofailure]]&lt;5000,tablo1[[#This Row],[visibleconditionscore]]&lt;300),"YES","NO")</f>
        <v>YES</v>
      </c>
    </row>
    <row r="708" spans="1:35" x14ac:dyDescent="0.25">
      <c r="A708" t="s">
        <v>759</v>
      </c>
      <c r="B708" t="s">
        <v>42</v>
      </c>
      <c r="C708" t="s">
        <v>58</v>
      </c>
      <c r="D708" s="1">
        <v>40237</v>
      </c>
      <c r="E708">
        <v>14</v>
      </c>
      <c r="F708">
        <v>55006</v>
      </c>
      <c r="G708" s="1">
        <v>45270</v>
      </c>
      <c r="H708" t="s">
        <v>52</v>
      </c>
      <c r="I708">
        <v>32</v>
      </c>
      <c r="J708">
        <v>77</v>
      </c>
      <c r="K708">
        <v>31</v>
      </c>
      <c r="L708">
        <v>579</v>
      </c>
      <c r="M708">
        <v>17791</v>
      </c>
      <c r="N708">
        <v>128</v>
      </c>
      <c r="O708">
        <v>3974</v>
      </c>
      <c r="P708">
        <v>19868419</v>
      </c>
      <c r="Q708">
        <v>356534</v>
      </c>
      <c r="R708">
        <v>289313</v>
      </c>
      <c r="S708">
        <v>20514266</v>
      </c>
      <c r="T708">
        <v>11126</v>
      </c>
      <c r="U708">
        <v>2</v>
      </c>
      <c r="V708" s="24">
        <f t="shared" si="33"/>
        <v>2.3287361519330772E-2</v>
      </c>
      <c r="W708">
        <v>618</v>
      </c>
      <c r="X708">
        <v>124</v>
      </c>
      <c r="Y708" t="s">
        <v>62</v>
      </c>
      <c r="Z708">
        <v>449</v>
      </c>
      <c r="AA708">
        <v>175</v>
      </c>
      <c r="AB708">
        <v>4</v>
      </c>
      <c r="AC708">
        <f t="shared" si="34"/>
        <v>4999.6021640664321</v>
      </c>
      <c r="AD708">
        <f>IF(SUBTOTAL(103,tablo1[[#This Row],[MachineID]]), tablo1[[#This Row],[ConditionMonitoringScore]], "")</f>
        <v>449</v>
      </c>
      <c r="AE708">
        <f>IF(SUBTOTAL(103,tablo1[[#This Row],[MachineID]]), tablo1[[#This Row],[TimeToFailure]], "")</f>
        <v>579</v>
      </c>
      <c r="AH708">
        <f t="shared" si="35"/>
        <v>52.103559870550164</v>
      </c>
      <c r="AI708" t="str">
        <f>IF(OR(tablo1[[#This Row],[visibletimetofailure]]&lt;5000,tablo1[[#This Row],[visibleconditionscore]]&lt;300),"YES","NO")</f>
        <v>YES</v>
      </c>
    </row>
    <row r="709" spans="1:35" x14ac:dyDescent="0.25">
      <c r="A709" t="s">
        <v>760</v>
      </c>
      <c r="B709" t="s">
        <v>47</v>
      </c>
      <c r="C709" t="s">
        <v>39</v>
      </c>
      <c r="D709" s="1">
        <v>43887</v>
      </c>
      <c r="E709">
        <v>4</v>
      </c>
      <c r="F709">
        <v>18524</v>
      </c>
      <c r="G709" s="1">
        <v>45183</v>
      </c>
      <c r="H709" t="s">
        <v>34</v>
      </c>
      <c r="I709">
        <v>141</v>
      </c>
      <c r="J709">
        <v>164</v>
      </c>
      <c r="K709">
        <v>3</v>
      </c>
      <c r="L709">
        <v>9914</v>
      </c>
      <c r="M709">
        <v>49875</v>
      </c>
      <c r="N709">
        <v>106</v>
      </c>
      <c r="O709">
        <v>318</v>
      </c>
      <c r="P709">
        <v>318149</v>
      </c>
      <c r="Q709">
        <v>1666425</v>
      </c>
      <c r="R709">
        <v>753729</v>
      </c>
      <c r="S709">
        <v>2738303</v>
      </c>
      <c r="T709">
        <v>477</v>
      </c>
      <c r="U709">
        <v>10</v>
      </c>
      <c r="V709" s="24">
        <f t="shared" si="33"/>
        <v>1.8237998342000152E-2</v>
      </c>
      <c r="W709">
        <v>484</v>
      </c>
      <c r="X709">
        <v>484</v>
      </c>
      <c r="Y709" t="s">
        <v>49</v>
      </c>
      <c r="Z709">
        <v>566</v>
      </c>
      <c r="AA709">
        <v>139</v>
      </c>
      <c r="AB709">
        <v>4</v>
      </c>
      <c r="AC709">
        <f t="shared" si="34"/>
        <v>1000.4685534591194</v>
      </c>
      <c r="AD709">
        <f>IF(SUBTOTAL(103,tablo1[[#This Row],[MachineID]]), tablo1[[#This Row],[ConditionMonitoringScore]], "")</f>
        <v>566</v>
      </c>
      <c r="AE709">
        <f>IF(SUBTOTAL(103,tablo1[[#This Row],[MachineID]]), tablo1[[#This Row],[TimeToFailure]], "")</f>
        <v>9914</v>
      </c>
      <c r="AH709">
        <f t="shared" si="35"/>
        <v>40.453074433656958</v>
      </c>
      <c r="AI709" t="str">
        <f>IF(OR(tablo1[[#This Row],[visibletimetofailure]]&lt;5000,tablo1[[#This Row],[visibleconditionscore]]&lt;300),"YES","NO")</f>
        <v>NO</v>
      </c>
    </row>
    <row r="710" spans="1:35" x14ac:dyDescent="0.25">
      <c r="A710" t="s">
        <v>761</v>
      </c>
      <c r="B710" t="s">
        <v>38</v>
      </c>
      <c r="C710" t="s">
        <v>45</v>
      </c>
      <c r="D710" s="1">
        <v>42427</v>
      </c>
      <c r="E710">
        <v>8</v>
      </c>
      <c r="F710">
        <v>34304</v>
      </c>
      <c r="G710" s="1">
        <v>45275</v>
      </c>
      <c r="H710" t="s">
        <v>52</v>
      </c>
      <c r="I710">
        <v>96</v>
      </c>
      <c r="J710">
        <v>72</v>
      </c>
      <c r="K710">
        <v>9</v>
      </c>
      <c r="L710">
        <v>4221</v>
      </c>
      <c r="M710">
        <v>40111</v>
      </c>
      <c r="N710">
        <v>262</v>
      </c>
      <c r="O710">
        <v>2357</v>
      </c>
      <c r="P710">
        <v>2356686</v>
      </c>
      <c r="Q710">
        <v>320078</v>
      </c>
      <c r="R710">
        <v>104479</v>
      </c>
      <c r="S710">
        <v>2781242</v>
      </c>
      <c r="T710">
        <v>4477</v>
      </c>
      <c r="U710">
        <v>1</v>
      </c>
      <c r="V710" s="24">
        <f t="shared" si="33"/>
        <v>1.5788680382847239E-2</v>
      </c>
      <c r="W710">
        <v>419</v>
      </c>
      <c r="X710">
        <v>42</v>
      </c>
      <c r="Y710" t="s">
        <v>49</v>
      </c>
      <c r="Z710">
        <v>622</v>
      </c>
      <c r="AA710">
        <v>131</v>
      </c>
      <c r="AB710">
        <v>2</v>
      </c>
      <c r="AC710">
        <f t="shared" si="34"/>
        <v>999.86677980483671</v>
      </c>
      <c r="AD710">
        <f>IF(SUBTOTAL(103,tablo1[[#This Row],[MachineID]]), tablo1[[#This Row],[ConditionMonitoringScore]], "")</f>
        <v>622</v>
      </c>
      <c r="AE710">
        <f>IF(SUBTOTAL(103,tablo1[[#This Row],[MachineID]]), tablo1[[#This Row],[TimeToFailure]], "")</f>
        <v>4221</v>
      </c>
      <c r="AH710">
        <f t="shared" si="35"/>
        <v>37.864077669902912</v>
      </c>
      <c r="AI710" t="str">
        <f>IF(OR(tablo1[[#This Row],[visibletimetofailure]]&lt;5000,tablo1[[#This Row],[visibleconditionscore]]&lt;300),"YES","NO")</f>
        <v>YES</v>
      </c>
    </row>
    <row r="711" spans="1:35" x14ac:dyDescent="0.25">
      <c r="A711" t="s">
        <v>762</v>
      </c>
      <c r="B711" t="s">
        <v>54</v>
      </c>
      <c r="C711" t="s">
        <v>45</v>
      </c>
      <c r="D711" s="1">
        <v>44252</v>
      </c>
      <c r="E711">
        <v>3</v>
      </c>
      <c r="F711">
        <v>9183</v>
      </c>
      <c r="G711" s="1">
        <v>45240</v>
      </c>
      <c r="H711" t="s">
        <v>34</v>
      </c>
      <c r="I711">
        <v>69</v>
      </c>
      <c r="J711">
        <v>107</v>
      </c>
      <c r="K711">
        <v>3</v>
      </c>
      <c r="L711">
        <v>8032</v>
      </c>
      <c r="M711">
        <v>43009</v>
      </c>
      <c r="N711">
        <v>238</v>
      </c>
      <c r="O711">
        <v>715</v>
      </c>
      <c r="P711">
        <v>2144674</v>
      </c>
      <c r="Q711">
        <v>1332442</v>
      </c>
      <c r="R711">
        <v>581206</v>
      </c>
      <c r="S711">
        <v>4058322</v>
      </c>
      <c r="T711">
        <v>2287</v>
      </c>
      <c r="U711">
        <v>4</v>
      </c>
      <c r="V711" s="24">
        <f t="shared" si="33"/>
        <v>1.0739317205516618E-2</v>
      </c>
      <c r="W711">
        <v>285</v>
      </c>
      <c r="X711">
        <v>114</v>
      </c>
      <c r="Y711" t="s">
        <v>35</v>
      </c>
      <c r="Z711">
        <v>778</v>
      </c>
      <c r="AA711">
        <v>95</v>
      </c>
      <c r="AB711">
        <v>5</v>
      </c>
      <c r="AC711">
        <f t="shared" si="34"/>
        <v>2999.5440559440558</v>
      </c>
      <c r="AD711">
        <f>IF(SUBTOTAL(103,tablo1[[#This Row],[MachineID]]), tablo1[[#This Row],[ConditionMonitoringScore]], "")</f>
        <v>778</v>
      </c>
      <c r="AE711">
        <f>IF(SUBTOTAL(103,tablo1[[#This Row],[MachineID]]), tablo1[[#This Row],[TimeToFailure]], "")</f>
        <v>8032</v>
      </c>
      <c r="AH711">
        <f t="shared" si="35"/>
        <v>26.21359223300971</v>
      </c>
      <c r="AI711" t="str">
        <f>IF(OR(tablo1[[#This Row],[visibletimetofailure]]&lt;5000,tablo1[[#This Row],[visibleconditionscore]]&lt;300),"YES","NO")</f>
        <v>NO</v>
      </c>
    </row>
    <row r="712" spans="1:35" x14ac:dyDescent="0.25">
      <c r="A712" t="s">
        <v>763</v>
      </c>
      <c r="B712" t="s">
        <v>32</v>
      </c>
      <c r="C712" t="s">
        <v>39</v>
      </c>
      <c r="D712" s="1">
        <v>39142</v>
      </c>
      <c r="E712">
        <v>17</v>
      </c>
      <c r="F712">
        <v>55267</v>
      </c>
      <c r="G712" s="1">
        <v>45279</v>
      </c>
      <c r="H712" t="s">
        <v>48</v>
      </c>
      <c r="I712">
        <v>46</v>
      </c>
      <c r="J712">
        <v>68</v>
      </c>
      <c r="K712">
        <v>42</v>
      </c>
      <c r="L712">
        <v>822</v>
      </c>
      <c r="M712">
        <v>13564</v>
      </c>
      <c r="N712">
        <v>196</v>
      </c>
      <c r="O712">
        <v>8251</v>
      </c>
      <c r="P712">
        <v>24753517</v>
      </c>
      <c r="Q712">
        <v>1896007</v>
      </c>
      <c r="R712">
        <v>452776</v>
      </c>
      <c r="S712">
        <v>27102301</v>
      </c>
      <c r="T712">
        <v>23928</v>
      </c>
      <c r="U712">
        <v>6</v>
      </c>
      <c r="V712" s="24">
        <f t="shared" si="33"/>
        <v>2.780917929007461E-2</v>
      </c>
      <c r="W712">
        <v>738</v>
      </c>
      <c r="X712">
        <v>443</v>
      </c>
      <c r="Y712" t="s">
        <v>35</v>
      </c>
      <c r="Z712">
        <v>309</v>
      </c>
      <c r="AA712">
        <v>236</v>
      </c>
      <c r="AB712">
        <v>5</v>
      </c>
      <c r="AC712">
        <f t="shared" si="34"/>
        <v>3000.0626590716279</v>
      </c>
      <c r="AD712">
        <f>IF(SUBTOTAL(103,tablo1[[#This Row],[MachineID]]), tablo1[[#This Row],[ConditionMonitoringScore]], "")</f>
        <v>309</v>
      </c>
      <c r="AE712">
        <f>IF(SUBTOTAL(103,tablo1[[#This Row],[MachineID]]), tablo1[[#This Row],[TimeToFailure]], "")</f>
        <v>822</v>
      </c>
      <c r="AH712">
        <f t="shared" si="35"/>
        <v>71.844660194174764</v>
      </c>
      <c r="AI712" t="str">
        <f>IF(OR(tablo1[[#This Row],[visibletimetofailure]]&lt;5000,tablo1[[#This Row],[visibleconditionscore]]&lt;300),"YES","NO")</f>
        <v>YES</v>
      </c>
    </row>
    <row r="713" spans="1:35" x14ac:dyDescent="0.25">
      <c r="A713" t="s">
        <v>764</v>
      </c>
      <c r="B713" t="s">
        <v>32</v>
      </c>
      <c r="C713" t="s">
        <v>45</v>
      </c>
      <c r="D713" s="1">
        <v>43157</v>
      </c>
      <c r="E713">
        <v>6</v>
      </c>
      <c r="F713">
        <v>28332</v>
      </c>
      <c r="G713" s="1">
        <v>45313</v>
      </c>
      <c r="H713" t="s">
        <v>52</v>
      </c>
      <c r="I713">
        <v>43</v>
      </c>
      <c r="J713">
        <v>34</v>
      </c>
      <c r="K713">
        <v>7</v>
      </c>
      <c r="L713">
        <v>6911</v>
      </c>
      <c r="M713">
        <v>39889</v>
      </c>
      <c r="N713">
        <v>158</v>
      </c>
      <c r="O713">
        <v>1105</v>
      </c>
      <c r="P713">
        <v>5525757</v>
      </c>
      <c r="Q713">
        <v>1073621</v>
      </c>
      <c r="R713">
        <v>692773</v>
      </c>
      <c r="S713">
        <v>7292151</v>
      </c>
      <c r="T713">
        <v>2983</v>
      </c>
      <c r="U713">
        <v>6</v>
      </c>
      <c r="V713" s="24">
        <f t="shared" si="33"/>
        <v>1.0362499057954631E-2</v>
      </c>
      <c r="W713">
        <v>275</v>
      </c>
      <c r="X713">
        <v>165</v>
      </c>
      <c r="Y713" t="s">
        <v>62</v>
      </c>
      <c r="Z713">
        <v>748</v>
      </c>
      <c r="AA713">
        <v>81</v>
      </c>
      <c r="AB713">
        <v>1</v>
      </c>
      <c r="AC713">
        <f t="shared" si="34"/>
        <v>5000.6850678733035</v>
      </c>
      <c r="AD713">
        <f>IF(SUBTOTAL(103,tablo1[[#This Row],[MachineID]]), tablo1[[#This Row],[ConditionMonitoringScore]], "")</f>
        <v>748</v>
      </c>
      <c r="AE713">
        <f>IF(SUBTOTAL(103,tablo1[[#This Row],[MachineID]]), tablo1[[#This Row],[TimeToFailure]], "")</f>
        <v>6911</v>
      </c>
      <c r="AH713">
        <f t="shared" si="35"/>
        <v>21.68284789644013</v>
      </c>
      <c r="AI713" t="str">
        <f>IF(OR(tablo1[[#This Row],[visibletimetofailure]]&lt;5000,tablo1[[#This Row],[visibleconditionscore]]&lt;300),"YES","NO")</f>
        <v>NO</v>
      </c>
    </row>
    <row r="714" spans="1:35" x14ac:dyDescent="0.25">
      <c r="A714" t="s">
        <v>765</v>
      </c>
      <c r="B714" t="s">
        <v>42</v>
      </c>
      <c r="C714" t="s">
        <v>58</v>
      </c>
      <c r="D714" s="1">
        <v>43887</v>
      </c>
      <c r="E714">
        <v>4</v>
      </c>
      <c r="F714">
        <v>18016</v>
      </c>
      <c r="G714" s="1">
        <v>45313</v>
      </c>
      <c r="H714" t="s">
        <v>48</v>
      </c>
      <c r="I714">
        <v>19</v>
      </c>
      <c r="J714">
        <v>34</v>
      </c>
      <c r="K714">
        <v>3</v>
      </c>
      <c r="L714">
        <v>11145</v>
      </c>
      <c r="M714">
        <v>78039</v>
      </c>
      <c r="N714">
        <v>47</v>
      </c>
      <c r="O714">
        <v>142</v>
      </c>
      <c r="P714">
        <v>71023</v>
      </c>
      <c r="Q714">
        <v>126397</v>
      </c>
      <c r="R714">
        <v>201858</v>
      </c>
      <c r="S714">
        <v>1038484</v>
      </c>
      <c r="T714">
        <v>511</v>
      </c>
      <c r="U714">
        <v>2</v>
      </c>
      <c r="V714" s="24">
        <f t="shared" si="33"/>
        <v>8.1392719873389103E-3</v>
      </c>
      <c r="W714">
        <v>216</v>
      </c>
      <c r="X714">
        <v>43</v>
      </c>
      <c r="Y714" t="s">
        <v>62</v>
      </c>
      <c r="Z714">
        <v>797</v>
      </c>
      <c r="AA714">
        <v>67</v>
      </c>
      <c r="AB714">
        <v>2</v>
      </c>
      <c r="AC714">
        <f t="shared" si="34"/>
        <v>500.16197183098592</v>
      </c>
      <c r="AD714">
        <f>IF(SUBTOTAL(103,tablo1[[#This Row],[MachineID]]), tablo1[[#This Row],[ConditionMonitoringScore]], "")</f>
        <v>797</v>
      </c>
      <c r="AE714">
        <f>IF(SUBTOTAL(103,tablo1[[#This Row],[MachineID]]), tablo1[[#This Row],[TimeToFailure]], "")</f>
        <v>11145</v>
      </c>
      <c r="AH714">
        <f t="shared" si="35"/>
        <v>17.15210355987055</v>
      </c>
      <c r="AI714" t="str">
        <f>IF(OR(tablo1[[#This Row],[visibletimetofailure]]&lt;5000,tablo1[[#This Row],[visibleconditionscore]]&lt;300),"YES","NO")</f>
        <v>NO</v>
      </c>
    </row>
    <row r="715" spans="1:35" x14ac:dyDescent="0.25">
      <c r="A715" t="s">
        <v>766</v>
      </c>
      <c r="B715" t="s">
        <v>47</v>
      </c>
      <c r="C715" t="s">
        <v>39</v>
      </c>
      <c r="D715" s="1">
        <v>43887</v>
      </c>
      <c r="E715">
        <v>4</v>
      </c>
      <c r="F715">
        <v>17804</v>
      </c>
      <c r="G715" s="1">
        <v>45333</v>
      </c>
      <c r="H715" t="s">
        <v>52</v>
      </c>
      <c r="I715">
        <v>70</v>
      </c>
      <c r="J715">
        <v>14</v>
      </c>
      <c r="K715">
        <v>3</v>
      </c>
      <c r="L715">
        <v>6431</v>
      </c>
      <c r="M715">
        <v>60940</v>
      </c>
      <c r="N715">
        <v>100</v>
      </c>
      <c r="O715">
        <v>301</v>
      </c>
      <c r="P715">
        <v>902208</v>
      </c>
      <c r="Q715">
        <v>45302</v>
      </c>
      <c r="R715">
        <v>264266</v>
      </c>
      <c r="S715">
        <v>1619494</v>
      </c>
      <c r="T715">
        <v>1353</v>
      </c>
      <c r="U715">
        <v>3</v>
      </c>
      <c r="V715" s="24">
        <f t="shared" si="33"/>
        <v>5.9160449167231892E-3</v>
      </c>
      <c r="W715">
        <v>157</v>
      </c>
      <c r="X715">
        <v>47</v>
      </c>
      <c r="Y715" t="s">
        <v>35</v>
      </c>
      <c r="Z715">
        <v>862</v>
      </c>
      <c r="AA715">
        <v>58</v>
      </c>
      <c r="AB715">
        <v>5</v>
      </c>
      <c r="AC715">
        <f t="shared" si="34"/>
        <v>2997.3687707641197</v>
      </c>
      <c r="AD715">
        <f>IF(SUBTOTAL(103,tablo1[[#This Row],[MachineID]]), tablo1[[#This Row],[ConditionMonitoringScore]], "")</f>
        <v>862</v>
      </c>
      <c r="AE715">
        <f>IF(SUBTOTAL(103,tablo1[[#This Row],[MachineID]]), tablo1[[#This Row],[TimeToFailure]], "")</f>
        <v>6431</v>
      </c>
      <c r="AH715">
        <f t="shared" si="35"/>
        <v>14.239482200647249</v>
      </c>
      <c r="AI715" t="str">
        <f>IF(OR(tablo1[[#This Row],[visibletimetofailure]]&lt;5000,tablo1[[#This Row],[visibleconditionscore]]&lt;300),"YES","NO")</f>
        <v>NO</v>
      </c>
    </row>
    <row r="716" spans="1:35" x14ac:dyDescent="0.25">
      <c r="A716" t="s">
        <v>767</v>
      </c>
      <c r="B716" t="s">
        <v>38</v>
      </c>
      <c r="C716" t="s">
        <v>39</v>
      </c>
      <c r="D716" s="1">
        <v>44252</v>
      </c>
      <c r="E716">
        <v>3</v>
      </c>
      <c r="F716">
        <v>11979</v>
      </c>
      <c r="G716" s="1">
        <v>45243</v>
      </c>
      <c r="H716" t="s">
        <v>48</v>
      </c>
      <c r="I716">
        <v>112</v>
      </c>
      <c r="J716">
        <v>104</v>
      </c>
      <c r="K716">
        <v>4</v>
      </c>
      <c r="L716">
        <v>8606</v>
      </c>
      <c r="M716">
        <v>45512</v>
      </c>
      <c r="N716">
        <v>189</v>
      </c>
      <c r="O716">
        <v>756</v>
      </c>
      <c r="P716">
        <v>756165</v>
      </c>
      <c r="Q716">
        <v>3008529</v>
      </c>
      <c r="R716">
        <v>618038</v>
      </c>
      <c r="S716">
        <v>4382732</v>
      </c>
      <c r="T716">
        <v>2192</v>
      </c>
      <c r="U716">
        <v>8</v>
      </c>
      <c r="V716" s="24">
        <f t="shared" si="33"/>
        <v>1.2472680684301756E-2</v>
      </c>
      <c r="W716">
        <v>331</v>
      </c>
      <c r="X716">
        <v>265</v>
      </c>
      <c r="Y716" t="s">
        <v>49</v>
      </c>
      <c r="Z716">
        <v>697</v>
      </c>
      <c r="AA716">
        <v>114</v>
      </c>
      <c r="AB716">
        <v>5</v>
      </c>
      <c r="AC716">
        <f t="shared" si="34"/>
        <v>1000.218253968254</v>
      </c>
      <c r="AD716">
        <f>IF(SUBTOTAL(103,tablo1[[#This Row],[MachineID]]), tablo1[[#This Row],[ConditionMonitoringScore]], "")</f>
        <v>697</v>
      </c>
      <c r="AE716">
        <f>IF(SUBTOTAL(103,tablo1[[#This Row],[MachineID]]), tablo1[[#This Row],[TimeToFailure]], "")</f>
        <v>8606</v>
      </c>
      <c r="AH716">
        <f t="shared" si="35"/>
        <v>32.362459546925564</v>
      </c>
      <c r="AI716" t="str">
        <f>IF(OR(tablo1[[#This Row],[visibletimetofailure]]&lt;5000,tablo1[[#This Row],[visibleconditionscore]]&lt;300),"YES","NO")</f>
        <v>NO</v>
      </c>
    </row>
    <row r="717" spans="1:35" x14ac:dyDescent="0.25">
      <c r="A717" t="s">
        <v>768</v>
      </c>
      <c r="B717" t="s">
        <v>47</v>
      </c>
      <c r="C717" t="s">
        <v>45</v>
      </c>
      <c r="D717" s="1">
        <v>43157</v>
      </c>
      <c r="E717">
        <v>6</v>
      </c>
      <c r="F717">
        <v>20892</v>
      </c>
      <c r="G717" s="1">
        <v>45144</v>
      </c>
      <c r="H717" t="s">
        <v>52</v>
      </c>
      <c r="I717">
        <v>156</v>
      </c>
      <c r="J717">
        <v>203</v>
      </c>
      <c r="K717">
        <v>3</v>
      </c>
      <c r="L717">
        <v>5589</v>
      </c>
      <c r="M717">
        <v>70542</v>
      </c>
      <c r="N717">
        <v>194</v>
      </c>
      <c r="O717">
        <v>583</v>
      </c>
      <c r="P717">
        <v>582813</v>
      </c>
      <c r="Q717">
        <v>2785113</v>
      </c>
      <c r="R717">
        <v>1069512</v>
      </c>
      <c r="S717">
        <v>4437438</v>
      </c>
      <c r="T717">
        <v>1282</v>
      </c>
      <c r="U717">
        <v>10</v>
      </c>
      <c r="V717" s="24">
        <f t="shared" si="33"/>
        <v>2.4606225035797725E-2</v>
      </c>
      <c r="W717">
        <v>653</v>
      </c>
      <c r="X717">
        <v>653</v>
      </c>
      <c r="Y717" t="s">
        <v>49</v>
      </c>
      <c r="Z717">
        <v>400</v>
      </c>
      <c r="AA717">
        <v>186</v>
      </c>
      <c r="AB717">
        <v>1</v>
      </c>
      <c r="AC717">
        <f t="shared" si="34"/>
        <v>999.67924528301887</v>
      </c>
      <c r="AD717">
        <f>IF(SUBTOTAL(103,tablo1[[#This Row],[MachineID]]), tablo1[[#This Row],[ConditionMonitoringScore]], "")</f>
        <v>400</v>
      </c>
      <c r="AE717">
        <f>IF(SUBTOTAL(103,tablo1[[#This Row],[MachineID]]), tablo1[[#This Row],[TimeToFailure]], "")</f>
        <v>5589</v>
      </c>
      <c r="AH717">
        <f t="shared" si="35"/>
        <v>55.663430420711975</v>
      </c>
      <c r="AI717" t="str">
        <f>IF(OR(tablo1[[#This Row],[visibletimetofailure]]&lt;5000,tablo1[[#This Row],[visibleconditionscore]]&lt;300),"YES","NO")</f>
        <v>NO</v>
      </c>
    </row>
    <row r="718" spans="1:35" x14ac:dyDescent="0.25">
      <c r="A718" t="s">
        <v>769</v>
      </c>
      <c r="B718" t="s">
        <v>32</v>
      </c>
      <c r="C718" t="s">
        <v>33</v>
      </c>
      <c r="D718" s="1">
        <v>39507</v>
      </c>
      <c r="E718">
        <v>16</v>
      </c>
      <c r="F718">
        <v>63856</v>
      </c>
      <c r="G718" s="1">
        <v>45326</v>
      </c>
      <c r="H718" t="s">
        <v>52</v>
      </c>
      <c r="I718">
        <v>38</v>
      </c>
      <c r="J718">
        <v>21</v>
      </c>
      <c r="K718">
        <v>127</v>
      </c>
      <c r="L718">
        <v>462</v>
      </c>
      <c r="M718">
        <v>5000</v>
      </c>
      <c r="N718">
        <v>259</v>
      </c>
      <c r="O718">
        <v>32886</v>
      </c>
      <c r="P718">
        <v>164427845</v>
      </c>
      <c r="Q718">
        <v>2249594</v>
      </c>
      <c r="R718">
        <v>810769</v>
      </c>
      <c r="S718">
        <v>167488209</v>
      </c>
      <c r="T718">
        <v>101945</v>
      </c>
      <c r="U718">
        <v>6</v>
      </c>
      <c r="V718" s="24">
        <f t="shared" si="33"/>
        <v>2.0009043635541488E-2</v>
      </c>
      <c r="W718">
        <v>531</v>
      </c>
      <c r="X718">
        <v>319</v>
      </c>
      <c r="Y718" t="s">
        <v>62</v>
      </c>
      <c r="Z718">
        <v>550</v>
      </c>
      <c r="AA718">
        <v>150</v>
      </c>
      <c r="AB718">
        <v>1</v>
      </c>
      <c r="AC718">
        <f t="shared" si="34"/>
        <v>4999.9344705953899</v>
      </c>
      <c r="AD718">
        <f>IF(SUBTOTAL(103,tablo1[[#This Row],[MachineID]]), tablo1[[#This Row],[ConditionMonitoringScore]], "")</f>
        <v>550</v>
      </c>
      <c r="AE718">
        <f>IF(SUBTOTAL(103,tablo1[[#This Row],[MachineID]]), tablo1[[#This Row],[TimeToFailure]], "")</f>
        <v>462</v>
      </c>
      <c r="AH718">
        <f t="shared" si="35"/>
        <v>44.01294498381877</v>
      </c>
      <c r="AI718" t="str">
        <f>IF(OR(tablo1[[#This Row],[visibletimetofailure]]&lt;5000,tablo1[[#This Row],[visibleconditionscore]]&lt;300),"YES","NO")</f>
        <v>YES</v>
      </c>
    </row>
    <row r="719" spans="1:35" x14ac:dyDescent="0.25">
      <c r="A719" t="s">
        <v>770</v>
      </c>
      <c r="B719" t="s">
        <v>42</v>
      </c>
      <c r="C719" t="s">
        <v>39</v>
      </c>
      <c r="D719" s="1">
        <v>41332</v>
      </c>
      <c r="E719">
        <v>11</v>
      </c>
      <c r="F719">
        <v>35838</v>
      </c>
      <c r="G719" s="1">
        <v>45341</v>
      </c>
      <c r="H719" t="s">
        <v>52</v>
      </c>
      <c r="I719">
        <v>20</v>
      </c>
      <c r="J719">
        <v>6</v>
      </c>
      <c r="K719">
        <v>25</v>
      </c>
      <c r="L719">
        <v>1689</v>
      </c>
      <c r="M719">
        <v>14320</v>
      </c>
      <c r="N719">
        <v>131</v>
      </c>
      <c r="O719">
        <v>3283</v>
      </c>
      <c r="P719">
        <v>16414586</v>
      </c>
      <c r="Q719">
        <v>1472783</v>
      </c>
      <c r="R719">
        <v>616403</v>
      </c>
      <c r="S719">
        <v>18503772</v>
      </c>
      <c r="T719">
        <v>12803</v>
      </c>
      <c r="U719">
        <v>10</v>
      </c>
      <c r="V719" s="24">
        <f t="shared" si="33"/>
        <v>1.5637953123822445E-2</v>
      </c>
      <c r="W719">
        <v>415</v>
      </c>
      <c r="X719">
        <v>415</v>
      </c>
      <c r="Y719" t="s">
        <v>62</v>
      </c>
      <c r="Z719">
        <v>593</v>
      </c>
      <c r="AA719">
        <v>147</v>
      </c>
      <c r="AB719">
        <v>2</v>
      </c>
      <c r="AC719">
        <f t="shared" si="34"/>
        <v>4999.8738958269878</v>
      </c>
      <c r="AD719">
        <f>IF(SUBTOTAL(103,tablo1[[#This Row],[MachineID]]), tablo1[[#This Row],[ConditionMonitoringScore]], "")</f>
        <v>593</v>
      </c>
      <c r="AE719">
        <f>IF(SUBTOTAL(103,tablo1[[#This Row],[MachineID]]), tablo1[[#This Row],[TimeToFailure]], "")</f>
        <v>1689</v>
      </c>
      <c r="AH719">
        <f t="shared" si="35"/>
        <v>43.042071197411005</v>
      </c>
      <c r="AI719" t="str">
        <f>IF(OR(tablo1[[#This Row],[visibletimetofailure]]&lt;5000,tablo1[[#This Row],[visibleconditionscore]]&lt;300),"YES","NO")</f>
        <v>YES</v>
      </c>
    </row>
    <row r="720" spans="1:35" x14ac:dyDescent="0.25">
      <c r="A720" t="s">
        <v>771</v>
      </c>
      <c r="B720" t="s">
        <v>38</v>
      </c>
      <c r="C720" t="s">
        <v>45</v>
      </c>
      <c r="D720" s="1">
        <v>39142</v>
      </c>
      <c r="E720">
        <v>17</v>
      </c>
      <c r="F720">
        <v>60265</v>
      </c>
      <c r="G720" s="1">
        <v>45316</v>
      </c>
      <c r="H720" t="s">
        <v>52</v>
      </c>
      <c r="I720">
        <v>111</v>
      </c>
      <c r="J720">
        <v>31</v>
      </c>
      <c r="K720">
        <v>122</v>
      </c>
      <c r="L720">
        <v>213</v>
      </c>
      <c r="M720">
        <v>5000</v>
      </c>
      <c r="N720">
        <v>158</v>
      </c>
      <c r="O720">
        <v>19241</v>
      </c>
      <c r="P720">
        <v>19240727</v>
      </c>
      <c r="Q720">
        <v>826102</v>
      </c>
      <c r="R720">
        <v>729565</v>
      </c>
      <c r="S720">
        <v>20796394</v>
      </c>
      <c r="T720">
        <v>86583</v>
      </c>
      <c r="U720">
        <v>5</v>
      </c>
      <c r="V720" s="24">
        <f t="shared" si="33"/>
        <v>2.4191725073479539E-2</v>
      </c>
      <c r="W720">
        <v>642</v>
      </c>
      <c r="X720">
        <v>321</v>
      </c>
      <c r="Y720" t="s">
        <v>49</v>
      </c>
      <c r="Z720">
        <v>407</v>
      </c>
      <c r="AA720">
        <v>202</v>
      </c>
      <c r="AB720">
        <v>3</v>
      </c>
      <c r="AC720">
        <f t="shared" si="34"/>
        <v>999.98581154825638</v>
      </c>
      <c r="AD720">
        <f>IF(SUBTOTAL(103,tablo1[[#This Row],[MachineID]]), tablo1[[#This Row],[ConditionMonitoringScore]], "")</f>
        <v>407</v>
      </c>
      <c r="AE720">
        <f>IF(SUBTOTAL(103,tablo1[[#This Row],[MachineID]]), tablo1[[#This Row],[TimeToFailure]], "")</f>
        <v>213</v>
      </c>
      <c r="AH720">
        <f t="shared" si="35"/>
        <v>60.841423948220061</v>
      </c>
      <c r="AI720" t="str">
        <f>IF(OR(tablo1[[#This Row],[visibletimetofailure]]&lt;5000,tablo1[[#This Row],[visibleconditionscore]]&lt;300),"YES","NO")</f>
        <v>YES</v>
      </c>
    </row>
    <row r="721" spans="1:35" x14ac:dyDescent="0.25">
      <c r="A721" t="s">
        <v>772</v>
      </c>
      <c r="B721" t="s">
        <v>32</v>
      </c>
      <c r="C721" t="s">
        <v>45</v>
      </c>
      <c r="D721" s="1">
        <v>41697</v>
      </c>
      <c r="E721">
        <v>10</v>
      </c>
      <c r="F721">
        <v>31670</v>
      </c>
      <c r="G721" s="1">
        <v>45284</v>
      </c>
      <c r="H721" t="s">
        <v>48</v>
      </c>
      <c r="I721">
        <v>58</v>
      </c>
      <c r="J721">
        <v>63</v>
      </c>
      <c r="K721">
        <v>11</v>
      </c>
      <c r="L721">
        <v>3299</v>
      </c>
      <c r="M721">
        <v>30291</v>
      </c>
      <c r="N721">
        <v>207</v>
      </c>
      <c r="O721">
        <v>2276</v>
      </c>
      <c r="P721">
        <v>6829245</v>
      </c>
      <c r="Q721">
        <v>2810919</v>
      </c>
      <c r="R721">
        <v>738159</v>
      </c>
      <c r="S721">
        <v>10378323</v>
      </c>
      <c r="T721">
        <v>9105</v>
      </c>
      <c r="U721">
        <v>7</v>
      </c>
      <c r="V721" s="24">
        <f t="shared" si="33"/>
        <v>1.7220589343582789E-2</v>
      </c>
      <c r="W721">
        <v>457</v>
      </c>
      <c r="X721">
        <v>320</v>
      </c>
      <c r="Y721" t="s">
        <v>35</v>
      </c>
      <c r="Z721">
        <v>594</v>
      </c>
      <c r="AA721">
        <v>144</v>
      </c>
      <c r="AB721">
        <v>4</v>
      </c>
      <c r="AC721">
        <f t="shared" si="34"/>
        <v>3000.5470123022847</v>
      </c>
      <c r="AD721">
        <f>IF(SUBTOTAL(103,tablo1[[#This Row],[MachineID]]), tablo1[[#This Row],[ConditionMonitoringScore]], "")</f>
        <v>594</v>
      </c>
      <c r="AE721">
        <f>IF(SUBTOTAL(103,tablo1[[#This Row],[MachineID]]), tablo1[[#This Row],[TimeToFailure]], "")</f>
        <v>3299</v>
      </c>
      <c r="AH721">
        <f t="shared" si="35"/>
        <v>42.071197411003233</v>
      </c>
      <c r="AI721" t="str">
        <f>IF(OR(tablo1[[#This Row],[visibletimetofailure]]&lt;5000,tablo1[[#This Row],[visibleconditionscore]]&lt;300),"YES","NO")</f>
        <v>YES</v>
      </c>
    </row>
    <row r="722" spans="1:35" x14ac:dyDescent="0.25">
      <c r="A722" t="s">
        <v>773</v>
      </c>
      <c r="B722" t="s">
        <v>54</v>
      </c>
      <c r="C722" t="s">
        <v>58</v>
      </c>
      <c r="D722" s="1">
        <v>39507</v>
      </c>
      <c r="E722">
        <v>16</v>
      </c>
      <c r="F722">
        <v>62272</v>
      </c>
      <c r="G722" s="1">
        <v>45200</v>
      </c>
      <c r="H722" t="s">
        <v>52</v>
      </c>
      <c r="I722">
        <v>167</v>
      </c>
      <c r="J722">
        <v>147</v>
      </c>
      <c r="K722">
        <v>39</v>
      </c>
      <c r="L722">
        <v>1043</v>
      </c>
      <c r="M722">
        <v>16595</v>
      </c>
      <c r="N722">
        <v>247</v>
      </c>
      <c r="O722">
        <v>9625</v>
      </c>
      <c r="P722">
        <v>9624961</v>
      </c>
      <c r="Q722">
        <v>2716279</v>
      </c>
      <c r="R722">
        <v>510981</v>
      </c>
      <c r="S722">
        <v>12852221</v>
      </c>
      <c r="T722">
        <v>12512</v>
      </c>
      <c r="U722">
        <v>6</v>
      </c>
      <c r="V722" s="24">
        <f t="shared" si="33"/>
        <v>3.0070088175446531E-2</v>
      </c>
      <c r="W722">
        <v>798</v>
      </c>
      <c r="X722">
        <v>479</v>
      </c>
      <c r="Y722" t="s">
        <v>49</v>
      </c>
      <c r="Z722">
        <v>314</v>
      </c>
      <c r="AA722">
        <v>229</v>
      </c>
      <c r="AB722">
        <v>1</v>
      </c>
      <c r="AC722">
        <f t="shared" si="34"/>
        <v>999.99594805194806</v>
      </c>
      <c r="AD722">
        <f>IF(SUBTOTAL(103,tablo1[[#This Row],[MachineID]]), tablo1[[#This Row],[ConditionMonitoringScore]], "")</f>
        <v>314</v>
      </c>
      <c r="AE722">
        <f>IF(SUBTOTAL(103,tablo1[[#This Row],[MachineID]]), tablo1[[#This Row],[TimeToFailure]], "")</f>
        <v>1043</v>
      </c>
      <c r="AH722">
        <f t="shared" si="35"/>
        <v>69.579288025889966</v>
      </c>
      <c r="AI722" t="str">
        <f>IF(OR(tablo1[[#This Row],[visibletimetofailure]]&lt;5000,tablo1[[#This Row],[visibleconditionscore]]&lt;300),"YES","NO")</f>
        <v>YES</v>
      </c>
    </row>
    <row r="723" spans="1:35" x14ac:dyDescent="0.25">
      <c r="A723" t="s">
        <v>774</v>
      </c>
      <c r="B723" t="s">
        <v>38</v>
      </c>
      <c r="C723" t="s">
        <v>39</v>
      </c>
      <c r="D723" s="1">
        <v>44982</v>
      </c>
      <c r="E723">
        <v>1</v>
      </c>
      <c r="F723">
        <v>3987</v>
      </c>
      <c r="G723" s="1">
        <v>45342</v>
      </c>
      <c r="H723" t="s">
        <v>34</v>
      </c>
      <c r="I723">
        <v>164</v>
      </c>
      <c r="J723">
        <v>5</v>
      </c>
      <c r="K723">
        <v>1</v>
      </c>
      <c r="L723">
        <v>13969</v>
      </c>
      <c r="M723">
        <v>94620</v>
      </c>
      <c r="N723">
        <v>111</v>
      </c>
      <c r="O723">
        <v>111</v>
      </c>
      <c r="P723">
        <v>110718</v>
      </c>
      <c r="Q723">
        <v>212077</v>
      </c>
      <c r="R723">
        <v>127664</v>
      </c>
      <c r="S723">
        <v>450459</v>
      </c>
      <c r="T723">
        <v>376</v>
      </c>
      <c r="U723">
        <v>1</v>
      </c>
      <c r="V723" s="24">
        <f t="shared" si="33"/>
        <v>7.5363629512397313E-4</v>
      </c>
      <c r="W723">
        <v>20</v>
      </c>
      <c r="X723">
        <v>2</v>
      </c>
      <c r="Y723" t="s">
        <v>49</v>
      </c>
      <c r="Z723">
        <v>1000</v>
      </c>
      <c r="AA723">
        <v>28</v>
      </c>
      <c r="AB723">
        <v>2</v>
      </c>
      <c r="AC723">
        <f t="shared" si="34"/>
        <v>997.45945945945948</v>
      </c>
      <c r="AD723">
        <f>IF(SUBTOTAL(103,tablo1[[#This Row],[MachineID]]), tablo1[[#This Row],[ConditionMonitoringScore]], "")</f>
        <v>1000</v>
      </c>
      <c r="AE723">
        <f>IF(SUBTOTAL(103,tablo1[[#This Row],[MachineID]]), tablo1[[#This Row],[TimeToFailure]], "")</f>
        <v>13969</v>
      </c>
      <c r="AH723">
        <f t="shared" si="35"/>
        <v>4.5307443365695796</v>
      </c>
      <c r="AI723" t="str">
        <f>IF(OR(tablo1[[#This Row],[visibletimetofailure]]&lt;5000,tablo1[[#This Row],[visibleconditionscore]]&lt;300),"YES","NO")</f>
        <v>NO</v>
      </c>
    </row>
    <row r="724" spans="1:35" x14ac:dyDescent="0.25">
      <c r="A724" t="s">
        <v>775</v>
      </c>
      <c r="B724" t="s">
        <v>38</v>
      </c>
      <c r="C724" t="s">
        <v>45</v>
      </c>
      <c r="D724" s="1">
        <v>39507</v>
      </c>
      <c r="E724">
        <v>16</v>
      </c>
      <c r="F724">
        <v>52944</v>
      </c>
      <c r="G724" s="1">
        <v>45265</v>
      </c>
      <c r="H724" t="s">
        <v>34</v>
      </c>
      <c r="I724">
        <v>109</v>
      </c>
      <c r="J724">
        <v>82</v>
      </c>
      <c r="K724">
        <v>107</v>
      </c>
      <c r="L724">
        <v>212</v>
      </c>
      <c r="M724">
        <v>5000</v>
      </c>
      <c r="N724">
        <v>195</v>
      </c>
      <c r="O724">
        <v>20875</v>
      </c>
      <c r="P724">
        <v>20874625</v>
      </c>
      <c r="Q724">
        <v>1405904</v>
      </c>
      <c r="R724">
        <v>282814</v>
      </c>
      <c r="S724">
        <v>22563343</v>
      </c>
      <c r="T724">
        <v>73061</v>
      </c>
      <c r="U724">
        <v>5</v>
      </c>
      <c r="V724" s="24">
        <f t="shared" si="33"/>
        <v>2.5812043107996081E-2</v>
      </c>
      <c r="W724">
        <v>685</v>
      </c>
      <c r="X724">
        <v>343</v>
      </c>
      <c r="Y724" t="s">
        <v>49</v>
      </c>
      <c r="Z724">
        <v>394</v>
      </c>
      <c r="AA724">
        <v>197</v>
      </c>
      <c r="AB724">
        <v>2</v>
      </c>
      <c r="AC724">
        <f t="shared" si="34"/>
        <v>999.98203592814366</v>
      </c>
      <c r="AD724">
        <f>IF(SUBTOTAL(103,tablo1[[#This Row],[MachineID]]), tablo1[[#This Row],[ConditionMonitoringScore]], "")</f>
        <v>394</v>
      </c>
      <c r="AE724">
        <f>IF(SUBTOTAL(103,tablo1[[#This Row],[MachineID]]), tablo1[[#This Row],[TimeToFailure]], "")</f>
        <v>212</v>
      </c>
      <c r="AH724">
        <f t="shared" si="35"/>
        <v>59.22330097087378</v>
      </c>
      <c r="AI724" t="str">
        <f>IF(OR(tablo1[[#This Row],[visibletimetofailure]]&lt;5000,tablo1[[#This Row],[visibleconditionscore]]&lt;300),"YES","NO")</f>
        <v>YES</v>
      </c>
    </row>
    <row r="725" spans="1:35" x14ac:dyDescent="0.25">
      <c r="A725" t="s">
        <v>776</v>
      </c>
      <c r="B725" t="s">
        <v>32</v>
      </c>
      <c r="C725" t="s">
        <v>39</v>
      </c>
      <c r="D725" s="1">
        <v>40602</v>
      </c>
      <c r="E725">
        <v>13</v>
      </c>
      <c r="F725">
        <v>54899</v>
      </c>
      <c r="G725" s="1">
        <v>45324</v>
      </c>
      <c r="H725" t="s">
        <v>52</v>
      </c>
      <c r="I725">
        <v>43</v>
      </c>
      <c r="J725">
        <v>23</v>
      </c>
      <c r="K725">
        <v>24</v>
      </c>
      <c r="L725">
        <v>2581</v>
      </c>
      <c r="M725">
        <v>24059</v>
      </c>
      <c r="N725">
        <v>230</v>
      </c>
      <c r="O725">
        <v>5512</v>
      </c>
      <c r="P725">
        <v>27560477</v>
      </c>
      <c r="Q725">
        <v>105357</v>
      </c>
      <c r="R725">
        <v>412861</v>
      </c>
      <c r="S725">
        <v>29026909</v>
      </c>
      <c r="T725">
        <v>14882</v>
      </c>
      <c r="U725">
        <v>3</v>
      </c>
      <c r="V725" s="24">
        <f t="shared" si="33"/>
        <v>1.8652498304318334E-2</v>
      </c>
      <c r="W725">
        <v>495</v>
      </c>
      <c r="X725">
        <v>149</v>
      </c>
      <c r="Y725" t="s">
        <v>62</v>
      </c>
      <c r="Z725">
        <v>538</v>
      </c>
      <c r="AA725">
        <v>156</v>
      </c>
      <c r="AB725">
        <v>3</v>
      </c>
      <c r="AC725">
        <f t="shared" si="34"/>
        <v>5000.0865384615381</v>
      </c>
      <c r="AD725">
        <f>IF(SUBTOTAL(103,tablo1[[#This Row],[MachineID]]), tablo1[[#This Row],[ConditionMonitoringScore]], "")</f>
        <v>538</v>
      </c>
      <c r="AE725">
        <f>IF(SUBTOTAL(103,tablo1[[#This Row],[MachineID]]), tablo1[[#This Row],[TimeToFailure]], "")</f>
        <v>2581</v>
      </c>
      <c r="AH725">
        <f t="shared" si="35"/>
        <v>45.954692556634299</v>
      </c>
      <c r="AI725" t="str">
        <f>IF(OR(tablo1[[#This Row],[visibletimetofailure]]&lt;5000,tablo1[[#This Row],[visibleconditionscore]]&lt;300),"YES","NO")</f>
        <v>YES</v>
      </c>
    </row>
    <row r="726" spans="1:35" x14ac:dyDescent="0.25">
      <c r="A726" t="s">
        <v>777</v>
      </c>
      <c r="B726" t="s">
        <v>54</v>
      </c>
      <c r="C726" t="s">
        <v>58</v>
      </c>
      <c r="D726" s="1">
        <v>44252</v>
      </c>
      <c r="E726">
        <v>3</v>
      </c>
      <c r="F726">
        <v>13791</v>
      </c>
      <c r="G726" s="1">
        <v>45264</v>
      </c>
      <c r="H726" t="s">
        <v>52</v>
      </c>
      <c r="I726">
        <v>42</v>
      </c>
      <c r="J726">
        <v>83</v>
      </c>
      <c r="K726">
        <v>3</v>
      </c>
      <c r="L726">
        <v>5410</v>
      </c>
      <c r="M726">
        <v>44246</v>
      </c>
      <c r="N726">
        <v>114</v>
      </c>
      <c r="O726">
        <v>343</v>
      </c>
      <c r="P726">
        <v>1716629</v>
      </c>
      <c r="Q726">
        <v>1361685</v>
      </c>
      <c r="R726">
        <v>647795</v>
      </c>
      <c r="S726">
        <v>3726109</v>
      </c>
      <c r="T726">
        <v>1647</v>
      </c>
      <c r="U726">
        <v>6</v>
      </c>
      <c r="V726" s="24">
        <f t="shared" si="33"/>
        <v>1.1417589871128193E-2</v>
      </c>
      <c r="W726">
        <v>303</v>
      </c>
      <c r="X726">
        <v>182</v>
      </c>
      <c r="Y726" t="s">
        <v>62</v>
      </c>
      <c r="Z726">
        <v>708</v>
      </c>
      <c r="AA726">
        <v>117</v>
      </c>
      <c r="AB726">
        <v>1</v>
      </c>
      <c r="AC726">
        <f t="shared" si="34"/>
        <v>5004.749271137026</v>
      </c>
      <c r="AD726">
        <f>IF(SUBTOTAL(103,tablo1[[#This Row],[MachineID]]), tablo1[[#This Row],[ConditionMonitoringScore]], "")</f>
        <v>708</v>
      </c>
      <c r="AE726">
        <f>IF(SUBTOTAL(103,tablo1[[#This Row],[MachineID]]), tablo1[[#This Row],[TimeToFailure]], "")</f>
        <v>5410</v>
      </c>
      <c r="AH726">
        <f t="shared" si="35"/>
        <v>33.333333333333329</v>
      </c>
      <c r="AI726" t="str">
        <f>IF(OR(tablo1[[#This Row],[visibletimetofailure]]&lt;5000,tablo1[[#This Row],[visibleconditionscore]]&lt;300),"YES","NO")</f>
        <v>NO</v>
      </c>
    </row>
    <row r="727" spans="1:35" x14ac:dyDescent="0.25">
      <c r="A727" t="s">
        <v>778</v>
      </c>
      <c r="B727" t="s">
        <v>38</v>
      </c>
      <c r="C727" t="s">
        <v>33</v>
      </c>
      <c r="D727" s="1">
        <v>42427</v>
      </c>
      <c r="E727">
        <v>8</v>
      </c>
      <c r="F727">
        <v>28640</v>
      </c>
      <c r="G727" s="1">
        <v>45234</v>
      </c>
      <c r="H727" t="s">
        <v>52</v>
      </c>
      <c r="I727">
        <v>97</v>
      </c>
      <c r="J727">
        <v>113</v>
      </c>
      <c r="K727">
        <v>6</v>
      </c>
      <c r="L727">
        <v>5146</v>
      </c>
      <c r="M727">
        <v>66420</v>
      </c>
      <c r="N727">
        <v>115</v>
      </c>
      <c r="O727">
        <v>691</v>
      </c>
      <c r="P727">
        <v>691178</v>
      </c>
      <c r="Q727">
        <v>555001</v>
      </c>
      <c r="R727">
        <v>573073</v>
      </c>
      <c r="S727">
        <v>1819251</v>
      </c>
      <c r="T727">
        <v>2695</v>
      </c>
      <c r="U727">
        <v>4</v>
      </c>
      <c r="V727" s="24">
        <f t="shared" si="33"/>
        <v>2.0536589042128271E-2</v>
      </c>
      <c r="W727">
        <v>545</v>
      </c>
      <c r="X727">
        <v>218</v>
      </c>
      <c r="Y727" t="s">
        <v>49</v>
      </c>
      <c r="Z727">
        <v>480</v>
      </c>
      <c r="AA727">
        <v>178</v>
      </c>
      <c r="AB727">
        <v>4</v>
      </c>
      <c r="AC727">
        <f t="shared" si="34"/>
        <v>1000.2575976845152</v>
      </c>
      <c r="AD727">
        <f>IF(SUBTOTAL(103,tablo1[[#This Row],[MachineID]]), tablo1[[#This Row],[ConditionMonitoringScore]], "")</f>
        <v>480</v>
      </c>
      <c r="AE727">
        <f>IF(SUBTOTAL(103,tablo1[[#This Row],[MachineID]]), tablo1[[#This Row],[TimeToFailure]], "")</f>
        <v>5146</v>
      </c>
      <c r="AH727">
        <f t="shared" si="35"/>
        <v>53.074433656957929</v>
      </c>
      <c r="AI727" t="str">
        <f>IF(OR(tablo1[[#This Row],[visibletimetofailure]]&lt;5000,tablo1[[#This Row],[visibleconditionscore]]&lt;300),"YES","NO")</f>
        <v>NO</v>
      </c>
    </row>
    <row r="728" spans="1:35" x14ac:dyDescent="0.25">
      <c r="A728" t="s">
        <v>779</v>
      </c>
      <c r="B728" t="s">
        <v>38</v>
      </c>
      <c r="C728" t="s">
        <v>58</v>
      </c>
      <c r="D728" s="1">
        <v>39507</v>
      </c>
      <c r="E728">
        <v>16</v>
      </c>
      <c r="F728">
        <v>58928</v>
      </c>
      <c r="G728" s="1">
        <v>45302</v>
      </c>
      <c r="H728" t="s">
        <v>48</v>
      </c>
      <c r="I728">
        <v>71</v>
      </c>
      <c r="J728">
        <v>45</v>
      </c>
      <c r="K728">
        <v>17</v>
      </c>
      <c r="L728">
        <v>3285</v>
      </c>
      <c r="M728">
        <v>36240</v>
      </c>
      <c r="N728">
        <v>154</v>
      </c>
      <c r="O728">
        <v>2617</v>
      </c>
      <c r="P728">
        <v>7852384</v>
      </c>
      <c r="Q728">
        <v>738881</v>
      </c>
      <c r="R728">
        <v>578914</v>
      </c>
      <c r="S728">
        <v>9170178</v>
      </c>
      <c r="T728">
        <v>7067</v>
      </c>
      <c r="U728">
        <v>4</v>
      </c>
      <c r="V728" s="24">
        <f t="shared" si="33"/>
        <v>2.2797497927500188E-2</v>
      </c>
      <c r="W728">
        <v>605</v>
      </c>
      <c r="X728">
        <v>242</v>
      </c>
      <c r="Y728" t="s">
        <v>35</v>
      </c>
      <c r="Z728">
        <v>467</v>
      </c>
      <c r="AA728">
        <v>187</v>
      </c>
      <c r="AB728">
        <v>5</v>
      </c>
      <c r="AC728">
        <f t="shared" si="34"/>
        <v>3000.5288498280474</v>
      </c>
      <c r="AD728">
        <f>IF(SUBTOTAL(103,tablo1[[#This Row],[MachineID]]), tablo1[[#This Row],[ConditionMonitoringScore]], "")</f>
        <v>467</v>
      </c>
      <c r="AE728">
        <f>IF(SUBTOTAL(103,tablo1[[#This Row],[MachineID]]), tablo1[[#This Row],[TimeToFailure]], "")</f>
        <v>3285</v>
      </c>
      <c r="AH728">
        <f t="shared" si="35"/>
        <v>55.98705501618123</v>
      </c>
      <c r="AI728" t="str">
        <f>IF(OR(tablo1[[#This Row],[visibletimetofailure]]&lt;5000,tablo1[[#This Row],[visibleconditionscore]]&lt;300),"YES","NO")</f>
        <v>YES</v>
      </c>
    </row>
    <row r="729" spans="1:35" x14ac:dyDescent="0.25">
      <c r="A729" t="s">
        <v>780</v>
      </c>
      <c r="B729" t="s">
        <v>42</v>
      </c>
      <c r="C729" t="s">
        <v>45</v>
      </c>
      <c r="D729" s="1">
        <v>38412</v>
      </c>
      <c r="E729">
        <v>19</v>
      </c>
      <c r="F729">
        <v>69559</v>
      </c>
      <c r="G729" s="1">
        <v>45304</v>
      </c>
      <c r="H729" t="s">
        <v>34</v>
      </c>
      <c r="I729">
        <v>16</v>
      </c>
      <c r="J729">
        <v>43</v>
      </c>
      <c r="K729">
        <v>139</v>
      </c>
      <c r="L729">
        <v>236</v>
      </c>
      <c r="M729">
        <v>5000</v>
      </c>
      <c r="N729">
        <v>144</v>
      </c>
      <c r="O729">
        <v>20017</v>
      </c>
      <c r="P729">
        <v>100082819</v>
      </c>
      <c r="Q729">
        <v>1446896</v>
      </c>
      <c r="R729">
        <v>485006</v>
      </c>
      <c r="S729">
        <v>102014721</v>
      </c>
      <c r="T729">
        <v>98081</v>
      </c>
      <c r="U729">
        <v>9</v>
      </c>
      <c r="V729" s="24">
        <f t="shared" si="33"/>
        <v>2.893963373276057E-2</v>
      </c>
      <c r="W729">
        <v>768</v>
      </c>
      <c r="X729">
        <v>691</v>
      </c>
      <c r="Y729" t="s">
        <v>62</v>
      </c>
      <c r="Z729">
        <v>267</v>
      </c>
      <c r="AA729">
        <v>234</v>
      </c>
      <c r="AB729">
        <v>1</v>
      </c>
      <c r="AC729">
        <f t="shared" si="34"/>
        <v>4999.8910426137782</v>
      </c>
      <c r="AD729">
        <f>IF(SUBTOTAL(103,tablo1[[#This Row],[MachineID]]), tablo1[[#This Row],[ConditionMonitoringScore]], "")</f>
        <v>267</v>
      </c>
      <c r="AE729">
        <f>IF(SUBTOTAL(103,tablo1[[#This Row],[MachineID]]), tablo1[[#This Row],[TimeToFailure]], "")</f>
        <v>236</v>
      </c>
      <c r="AH729">
        <f t="shared" si="35"/>
        <v>71.19741100323624</v>
      </c>
      <c r="AI729" t="str">
        <f>IF(OR(tablo1[[#This Row],[visibletimetofailure]]&lt;5000,tablo1[[#This Row],[visibleconditionscore]]&lt;300),"YES","NO")</f>
        <v>YES</v>
      </c>
    </row>
    <row r="730" spans="1:35" x14ac:dyDescent="0.25">
      <c r="A730" t="s">
        <v>781</v>
      </c>
      <c r="B730" t="s">
        <v>42</v>
      </c>
      <c r="C730" t="s">
        <v>45</v>
      </c>
      <c r="D730" s="1">
        <v>40237</v>
      </c>
      <c r="E730">
        <v>14</v>
      </c>
      <c r="F730">
        <v>65562</v>
      </c>
      <c r="G730" s="1">
        <v>45211</v>
      </c>
      <c r="H730" t="s">
        <v>52</v>
      </c>
      <c r="I730">
        <v>138</v>
      </c>
      <c r="J730">
        <v>136</v>
      </c>
      <c r="K730">
        <v>15</v>
      </c>
      <c r="L730">
        <v>968</v>
      </c>
      <c r="M730">
        <v>46960</v>
      </c>
      <c r="N730">
        <v>192</v>
      </c>
      <c r="O730">
        <v>2884</v>
      </c>
      <c r="P730">
        <v>2884074</v>
      </c>
      <c r="Q730">
        <v>3421682</v>
      </c>
      <c r="R730">
        <v>1102102</v>
      </c>
      <c r="S730">
        <v>7407858</v>
      </c>
      <c r="T730">
        <v>6921</v>
      </c>
      <c r="U730">
        <v>10</v>
      </c>
      <c r="V730" s="24">
        <f t="shared" si="33"/>
        <v>2.7093224809706835E-2</v>
      </c>
      <c r="W730">
        <v>719</v>
      </c>
      <c r="X730">
        <v>719</v>
      </c>
      <c r="Y730" t="s">
        <v>49</v>
      </c>
      <c r="Z730">
        <v>378</v>
      </c>
      <c r="AA730">
        <v>215</v>
      </c>
      <c r="AB730">
        <v>3</v>
      </c>
      <c r="AC730">
        <f t="shared" si="34"/>
        <v>1000.0256588072122</v>
      </c>
      <c r="AD730">
        <f>IF(SUBTOTAL(103,tablo1[[#This Row],[MachineID]]), tablo1[[#This Row],[ConditionMonitoringScore]], "")</f>
        <v>378</v>
      </c>
      <c r="AE730">
        <f>IF(SUBTOTAL(103,tablo1[[#This Row],[MachineID]]), tablo1[[#This Row],[TimeToFailure]], "")</f>
        <v>968</v>
      </c>
      <c r="AH730">
        <f t="shared" si="35"/>
        <v>65.048543689320397</v>
      </c>
      <c r="AI730" t="str">
        <f>IF(OR(tablo1[[#This Row],[visibletimetofailure]]&lt;5000,tablo1[[#This Row],[visibleconditionscore]]&lt;300),"YES","NO")</f>
        <v>YES</v>
      </c>
    </row>
    <row r="731" spans="1:35" x14ac:dyDescent="0.25">
      <c r="A731" t="s">
        <v>782</v>
      </c>
      <c r="B731" t="s">
        <v>38</v>
      </c>
      <c r="C731" t="s">
        <v>45</v>
      </c>
      <c r="D731" s="1">
        <v>39142</v>
      </c>
      <c r="E731">
        <v>17</v>
      </c>
      <c r="F731">
        <v>78863</v>
      </c>
      <c r="G731" s="1">
        <v>45286</v>
      </c>
      <c r="H731" t="s">
        <v>48</v>
      </c>
      <c r="I731">
        <v>75</v>
      </c>
      <c r="J731">
        <v>61</v>
      </c>
      <c r="K731">
        <v>158</v>
      </c>
      <c r="L731">
        <v>133</v>
      </c>
      <c r="M731">
        <v>5000</v>
      </c>
      <c r="N731">
        <v>245</v>
      </c>
      <c r="O731">
        <v>38684</v>
      </c>
      <c r="P731">
        <v>116052596</v>
      </c>
      <c r="Q731">
        <v>754806</v>
      </c>
      <c r="R731">
        <v>400197</v>
      </c>
      <c r="S731">
        <v>117207599</v>
      </c>
      <c r="T731">
        <v>146999</v>
      </c>
      <c r="U731">
        <v>3</v>
      </c>
      <c r="V731" s="24">
        <f t="shared" si="33"/>
        <v>2.6339588514582863E-2</v>
      </c>
      <c r="W731">
        <v>699</v>
      </c>
      <c r="X731">
        <v>210</v>
      </c>
      <c r="Y731" t="s">
        <v>35</v>
      </c>
      <c r="Z731">
        <v>362</v>
      </c>
      <c r="AA731">
        <v>217</v>
      </c>
      <c r="AB731">
        <v>1</v>
      </c>
      <c r="AC731">
        <f t="shared" si="34"/>
        <v>3000.0154068865681</v>
      </c>
      <c r="AD731">
        <f>IF(SUBTOTAL(103,tablo1[[#This Row],[MachineID]]), tablo1[[#This Row],[ConditionMonitoringScore]], "")</f>
        <v>362</v>
      </c>
      <c r="AE731">
        <f>IF(SUBTOTAL(103,tablo1[[#This Row],[MachineID]]), tablo1[[#This Row],[TimeToFailure]], "")</f>
        <v>133</v>
      </c>
      <c r="AH731">
        <f t="shared" si="35"/>
        <v>65.695792880258892</v>
      </c>
      <c r="AI731" t="str">
        <f>IF(OR(tablo1[[#This Row],[visibletimetofailure]]&lt;5000,tablo1[[#This Row],[visibleconditionscore]]&lt;300),"YES","NO")</f>
        <v>YES</v>
      </c>
    </row>
    <row r="732" spans="1:35" x14ac:dyDescent="0.25">
      <c r="A732" t="s">
        <v>783</v>
      </c>
      <c r="B732" t="s">
        <v>32</v>
      </c>
      <c r="C732" t="s">
        <v>33</v>
      </c>
      <c r="D732" s="1">
        <v>44982</v>
      </c>
      <c r="E732">
        <v>1</v>
      </c>
      <c r="F732">
        <v>4168</v>
      </c>
      <c r="G732" s="1">
        <v>45288</v>
      </c>
      <c r="H732" t="s">
        <v>34</v>
      </c>
      <c r="I732">
        <v>70</v>
      </c>
      <c r="J732">
        <v>59</v>
      </c>
      <c r="K732">
        <v>1</v>
      </c>
      <c r="L732">
        <v>9928</v>
      </c>
      <c r="M732">
        <v>94017</v>
      </c>
      <c r="N732">
        <v>217</v>
      </c>
      <c r="O732">
        <v>217</v>
      </c>
      <c r="P732">
        <v>650267</v>
      </c>
      <c r="Q732">
        <v>1687494</v>
      </c>
      <c r="R732">
        <v>257959</v>
      </c>
      <c r="S732">
        <v>2595721</v>
      </c>
      <c r="T732">
        <v>997</v>
      </c>
      <c r="U732">
        <v>4</v>
      </c>
      <c r="V732" s="24">
        <f t="shared" si="33"/>
        <v>6.4435903233099707E-3</v>
      </c>
      <c r="W732">
        <v>171</v>
      </c>
      <c r="X732">
        <v>69</v>
      </c>
      <c r="Y732" t="s">
        <v>35</v>
      </c>
      <c r="Z732">
        <v>838</v>
      </c>
      <c r="AA732">
        <v>77</v>
      </c>
      <c r="AB732">
        <v>3</v>
      </c>
      <c r="AC732">
        <f t="shared" si="34"/>
        <v>2996.6221198156682</v>
      </c>
      <c r="AD732">
        <f>IF(SUBTOTAL(103,tablo1[[#This Row],[MachineID]]), tablo1[[#This Row],[ConditionMonitoringScore]], "")</f>
        <v>838</v>
      </c>
      <c r="AE732">
        <f>IF(SUBTOTAL(103,tablo1[[#This Row],[MachineID]]), tablo1[[#This Row],[TimeToFailure]], "")</f>
        <v>9928</v>
      </c>
      <c r="AH732">
        <f t="shared" si="35"/>
        <v>20.388349514563107</v>
      </c>
      <c r="AI732" t="str">
        <f>IF(OR(tablo1[[#This Row],[visibletimetofailure]]&lt;5000,tablo1[[#This Row],[visibleconditionscore]]&lt;300),"YES","NO")</f>
        <v>NO</v>
      </c>
    </row>
    <row r="733" spans="1:35" x14ac:dyDescent="0.25">
      <c r="A733" t="s">
        <v>784</v>
      </c>
      <c r="B733" t="s">
        <v>47</v>
      </c>
      <c r="C733" t="s">
        <v>58</v>
      </c>
      <c r="D733" s="1">
        <v>39142</v>
      </c>
      <c r="E733">
        <v>17</v>
      </c>
      <c r="F733">
        <v>81515</v>
      </c>
      <c r="G733" s="1">
        <v>45256</v>
      </c>
      <c r="H733" t="s">
        <v>52</v>
      </c>
      <c r="I733">
        <v>140</v>
      </c>
      <c r="J733">
        <v>91</v>
      </c>
      <c r="K733">
        <v>26</v>
      </c>
      <c r="L733">
        <v>1026</v>
      </c>
      <c r="M733">
        <v>33443</v>
      </c>
      <c r="N733">
        <v>318</v>
      </c>
      <c r="O733">
        <v>8267</v>
      </c>
      <c r="P733">
        <v>8266785</v>
      </c>
      <c r="Q733">
        <v>3634471</v>
      </c>
      <c r="R733">
        <v>1006765</v>
      </c>
      <c r="S733">
        <v>12908021</v>
      </c>
      <c r="T733">
        <v>25627</v>
      </c>
      <c r="U733">
        <v>8</v>
      </c>
      <c r="V733" s="24">
        <f t="shared" si="33"/>
        <v>2.7507724772025021E-2</v>
      </c>
      <c r="W733">
        <v>730</v>
      </c>
      <c r="X733">
        <v>584</v>
      </c>
      <c r="Y733" t="s">
        <v>49</v>
      </c>
      <c r="Z733">
        <v>361</v>
      </c>
      <c r="AA733">
        <v>216</v>
      </c>
      <c r="AB733">
        <v>2</v>
      </c>
      <c r="AC733">
        <f t="shared" si="34"/>
        <v>999.97399298415382</v>
      </c>
      <c r="AD733">
        <f>IF(SUBTOTAL(103,tablo1[[#This Row],[MachineID]]), tablo1[[#This Row],[ConditionMonitoringScore]], "")</f>
        <v>361</v>
      </c>
      <c r="AE733">
        <f>IF(SUBTOTAL(103,tablo1[[#This Row],[MachineID]]), tablo1[[#This Row],[TimeToFailure]], "")</f>
        <v>1026</v>
      </c>
      <c r="AH733">
        <f t="shared" si="35"/>
        <v>65.372168284789637</v>
      </c>
      <c r="AI733" t="str">
        <f>IF(OR(tablo1[[#This Row],[visibletimetofailure]]&lt;5000,tablo1[[#This Row],[visibleconditionscore]]&lt;300),"YES","NO")</f>
        <v>YES</v>
      </c>
    </row>
    <row r="734" spans="1:35" x14ac:dyDescent="0.25">
      <c r="A734" t="s">
        <v>785</v>
      </c>
      <c r="B734" t="s">
        <v>54</v>
      </c>
      <c r="C734" t="s">
        <v>45</v>
      </c>
      <c r="D734" s="1">
        <v>44252</v>
      </c>
      <c r="E734">
        <v>3</v>
      </c>
      <c r="F734">
        <v>14898</v>
      </c>
      <c r="G734" s="1">
        <v>45171</v>
      </c>
      <c r="H734" t="s">
        <v>48</v>
      </c>
      <c r="I734">
        <v>167</v>
      </c>
      <c r="J734">
        <v>176</v>
      </c>
      <c r="K734">
        <v>4</v>
      </c>
      <c r="L734">
        <v>6122</v>
      </c>
      <c r="M734">
        <v>41936</v>
      </c>
      <c r="N734">
        <v>211</v>
      </c>
      <c r="O734">
        <v>842</v>
      </c>
      <c r="P734">
        <v>842435</v>
      </c>
      <c r="Q734">
        <v>3054087</v>
      </c>
      <c r="R734">
        <v>1244304</v>
      </c>
      <c r="S734">
        <v>5140826</v>
      </c>
      <c r="T734">
        <v>3201</v>
      </c>
      <c r="U734">
        <v>10</v>
      </c>
      <c r="V734" s="24">
        <f t="shared" si="33"/>
        <v>1.7597407491144773E-2</v>
      </c>
      <c r="W734">
        <v>467</v>
      </c>
      <c r="X734">
        <v>467</v>
      </c>
      <c r="Y734" t="s">
        <v>49</v>
      </c>
      <c r="Z734">
        <v>589</v>
      </c>
      <c r="AA734">
        <v>151</v>
      </c>
      <c r="AB734">
        <v>4</v>
      </c>
      <c r="AC734">
        <f t="shared" si="34"/>
        <v>1000.5166270783848</v>
      </c>
      <c r="AD734">
        <f>IF(SUBTOTAL(103,tablo1[[#This Row],[MachineID]]), tablo1[[#This Row],[ConditionMonitoringScore]], "")</f>
        <v>589</v>
      </c>
      <c r="AE734">
        <f>IF(SUBTOTAL(103,tablo1[[#This Row],[MachineID]]), tablo1[[#This Row],[TimeToFailure]], "")</f>
        <v>6122</v>
      </c>
      <c r="AH734">
        <f t="shared" si="35"/>
        <v>44.336569579288025</v>
      </c>
      <c r="AI734" t="str">
        <f>IF(OR(tablo1[[#This Row],[visibletimetofailure]]&lt;5000,tablo1[[#This Row],[visibleconditionscore]]&lt;300),"YES","NO")</f>
        <v>NO</v>
      </c>
    </row>
    <row r="735" spans="1:35" x14ac:dyDescent="0.25">
      <c r="A735" t="s">
        <v>786</v>
      </c>
      <c r="B735" t="s">
        <v>32</v>
      </c>
      <c r="C735" t="s">
        <v>39</v>
      </c>
      <c r="D735" s="1">
        <v>38777</v>
      </c>
      <c r="E735">
        <v>18</v>
      </c>
      <c r="F735">
        <v>73206</v>
      </c>
      <c r="G735" s="1">
        <v>45337</v>
      </c>
      <c r="H735" t="s">
        <v>34</v>
      </c>
      <c r="I735">
        <v>61</v>
      </c>
      <c r="J735">
        <v>10</v>
      </c>
      <c r="K735">
        <v>20</v>
      </c>
      <c r="L735">
        <v>2205</v>
      </c>
      <c r="M735">
        <v>38623</v>
      </c>
      <c r="N735">
        <v>172</v>
      </c>
      <c r="O735">
        <v>3442</v>
      </c>
      <c r="P735">
        <v>10326708</v>
      </c>
      <c r="Q735">
        <v>250255</v>
      </c>
      <c r="R735">
        <v>1191914</v>
      </c>
      <c r="S735">
        <v>14021172</v>
      </c>
      <c r="T735">
        <v>3786</v>
      </c>
      <c r="U735">
        <v>8</v>
      </c>
      <c r="V735" s="24">
        <f t="shared" si="33"/>
        <v>2.3475770593111765E-2</v>
      </c>
      <c r="W735">
        <v>623</v>
      </c>
      <c r="X735">
        <v>498</v>
      </c>
      <c r="Y735" t="s">
        <v>35</v>
      </c>
      <c r="Z735">
        <v>429</v>
      </c>
      <c r="AA735">
        <v>177</v>
      </c>
      <c r="AB735">
        <v>5</v>
      </c>
      <c r="AC735">
        <f t="shared" si="34"/>
        <v>3000.2056943637422</v>
      </c>
      <c r="AD735">
        <f>IF(SUBTOTAL(103,tablo1[[#This Row],[MachineID]]), tablo1[[#This Row],[ConditionMonitoringScore]], "")</f>
        <v>429</v>
      </c>
      <c r="AE735">
        <f>IF(SUBTOTAL(103,tablo1[[#This Row],[MachineID]]), tablo1[[#This Row],[TimeToFailure]], "")</f>
        <v>2205</v>
      </c>
      <c r="AH735">
        <f t="shared" si="35"/>
        <v>52.750809061488667</v>
      </c>
      <c r="AI735" t="str">
        <f>IF(OR(tablo1[[#This Row],[visibletimetofailure]]&lt;5000,tablo1[[#This Row],[visibleconditionscore]]&lt;300),"YES","NO")</f>
        <v>YES</v>
      </c>
    </row>
    <row r="736" spans="1:35" x14ac:dyDescent="0.25">
      <c r="A736" t="s">
        <v>787</v>
      </c>
      <c r="B736" t="s">
        <v>54</v>
      </c>
      <c r="C736" t="s">
        <v>33</v>
      </c>
      <c r="D736" s="1">
        <v>40967</v>
      </c>
      <c r="E736">
        <v>12</v>
      </c>
      <c r="F736">
        <v>53772</v>
      </c>
      <c r="G736" s="1">
        <v>45324</v>
      </c>
      <c r="H736" t="s">
        <v>52</v>
      </c>
      <c r="I736">
        <v>66</v>
      </c>
      <c r="J736">
        <v>23</v>
      </c>
      <c r="K736">
        <v>9</v>
      </c>
      <c r="L736">
        <v>6003</v>
      </c>
      <c r="M736">
        <v>54524</v>
      </c>
      <c r="N736">
        <v>112</v>
      </c>
      <c r="O736">
        <v>1012</v>
      </c>
      <c r="P736">
        <v>3034806</v>
      </c>
      <c r="Q736">
        <v>947173</v>
      </c>
      <c r="R736">
        <v>1078059</v>
      </c>
      <c r="S736">
        <v>5060039</v>
      </c>
      <c r="T736">
        <v>1416</v>
      </c>
      <c r="U736">
        <v>8</v>
      </c>
      <c r="V736" s="24">
        <f t="shared" si="33"/>
        <v>1.5977089456628232E-2</v>
      </c>
      <c r="W736">
        <v>424</v>
      </c>
      <c r="X736">
        <v>339</v>
      </c>
      <c r="Y736" t="s">
        <v>35</v>
      </c>
      <c r="Z736">
        <v>632</v>
      </c>
      <c r="AA736">
        <v>136</v>
      </c>
      <c r="AB736">
        <v>2</v>
      </c>
      <c r="AC736">
        <f t="shared" si="34"/>
        <v>2998.820158102767</v>
      </c>
      <c r="AD736">
        <f>IF(SUBTOTAL(103,tablo1[[#This Row],[MachineID]]), tablo1[[#This Row],[ConditionMonitoringScore]], "")</f>
        <v>632</v>
      </c>
      <c r="AE736">
        <f>IF(SUBTOTAL(103,tablo1[[#This Row],[MachineID]]), tablo1[[#This Row],[TimeToFailure]], "")</f>
        <v>6003</v>
      </c>
      <c r="AH736">
        <f t="shared" si="35"/>
        <v>39.482200647249186</v>
      </c>
      <c r="AI736" t="str">
        <f>IF(OR(tablo1[[#This Row],[visibletimetofailure]]&lt;5000,tablo1[[#This Row],[visibleconditionscore]]&lt;300),"YES","NO")</f>
        <v>NO</v>
      </c>
    </row>
    <row r="737" spans="1:35" x14ac:dyDescent="0.25">
      <c r="A737" t="s">
        <v>788</v>
      </c>
      <c r="B737" t="s">
        <v>47</v>
      </c>
      <c r="C737" t="s">
        <v>45</v>
      </c>
      <c r="D737" s="1">
        <v>42062</v>
      </c>
      <c r="E737">
        <v>9</v>
      </c>
      <c r="F737">
        <v>35811</v>
      </c>
      <c r="G737" s="1">
        <v>45279</v>
      </c>
      <c r="H737" t="s">
        <v>34</v>
      </c>
      <c r="I737">
        <v>115</v>
      </c>
      <c r="J737">
        <v>68</v>
      </c>
      <c r="K737">
        <v>7</v>
      </c>
      <c r="L737">
        <v>8988</v>
      </c>
      <c r="M737">
        <v>54926</v>
      </c>
      <c r="N737">
        <v>214</v>
      </c>
      <c r="O737">
        <v>1495</v>
      </c>
      <c r="P737">
        <v>1495202</v>
      </c>
      <c r="Q737">
        <v>2350809</v>
      </c>
      <c r="R737">
        <v>1006286</v>
      </c>
      <c r="S737">
        <v>4852297</v>
      </c>
      <c r="T737">
        <v>4485</v>
      </c>
      <c r="U737">
        <v>8</v>
      </c>
      <c r="V737" s="24">
        <f t="shared" si="33"/>
        <v>1.5600271309066245E-2</v>
      </c>
      <c r="W737">
        <v>414</v>
      </c>
      <c r="X737">
        <v>332</v>
      </c>
      <c r="Y737" t="s">
        <v>49</v>
      </c>
      <c r="Z737">
        <v>648</v>
      </c>
      <c r="AA737">
        <v>134</v>
      </c>
      <c r="AB737">
        <v>3</v>
      </c>
      <c r="AC737">
        <f t="shared" si="34"/>
        <v>1000.1351170568562</v>
      </c>
      <c r="AD737">
        <f>IF(SUBTOTAL(103,tablo1[[#This Row],[MachineID]]), tablo1[[#This Row],[ConditionMonitoringScore]], "")</f>
        <v>648</v>
      </c>
      <c r="AE737">
        <f>IF(SUBTOTAL(103,tablo1[[#This Row],[MachineID]]), tablo1[[#This Row],[TimeToFailure]], "")</f>
        <v>8988</v>
      </c>
      <c r="AH737">
        <f t="shared" si="35"/>
        <v>38.834951456310677</v>
      </c>
      <c r="AI737" t="str">
        <f>IF(OR(tablo1[[#This Row],[visibletimetofailure]]&lt;5000,tablo1[[#This Row],[visibleconditionscore]]&lt;300),"YES","NO")</f>
        <v>NO</v>
      </c>
    </row>
    <row r="738" spans="1:35" x14ac:dyDescent="0.25">
      <c r="A738" t="s">
        <v>789</v>
      </c>
      <c r="B738" t="s">
        <v>54</v>
      </c>
      <c r="C738" t="s">
        <v>45</v>
      </c>
      <c r="D738" s="1">
        <v>41697</v>
      </c>
      <c r="E738">
        <v>10</v>
      </c>
      <c r="F738">
        <v>48240</v>
      </c>
      <c r="G738" s="1">
        <v>45341</v>
      </c>
      <c r="H738" t="s">
        <v>34</v>
      </c>
      <c r="I738">
        <v>34</v>
      </c>
      <c r="J738">
        <v>6</v>
      </c>
      <c r="K738">
        <v>11</v>
      </c>
      <c r="L738">
        <v>7332</v>
      </c>
      <c r="M738">
        <v>40329</v>
      </c>
      <c r="N738">
        <v>169</v>
      </c>
      <c r="O738">
        <v>1857</v>
      </c>
      <c r="P738">
        <v>9282655</v>
      </c>
      <c r="Q738">
        <v>988622</v>
      </c>
      <c r="R738">
        <v>526999</v>
      </c>
      <c r="S738">
        <v>10798276</v>
      </c>
      <c r="T738">
        <v>4455</v>
      </c>
      <c r="U738">
        <v>4</v>
      </c>
      <c r="V738" s="24">
        <f t="shared" si="33"/>
        <v>1.2736453387595147E-2</v>
      </c>
      <c r="W738">
        <v>338</v>
      </c>
      <c r="X738">
        <v>135</v>
      </c>
      <c r="Y738" t="s">
        <v>62</v>
      </c>
      <c r="Z738">
        <v>696</v>
      </c>
      <c r="AA738">
        <v>121</v>
      </c>
      <c r="AB738">
        <v>1</v>
      </c>
      <c r="AC738">
        <f t="shared" si="34"/>
        <v>4998.7372105546583</v>
      </c>
      <c r="AD738">
        <f>IF(SUBTOTAL(103,tablo1[[#This Row],[MachineID]]), tablo1[[#This Row],[ConditionMonitoringScore]], "")</f>
        <v>696</v>
      </c>
      <c r="AE738">
        <f>IF(SUBTOTAL(103,tablo1[[#This Row],[MachineID]]), tablo1[[#This Row],[TimeToFailure]], "")</f>
        <v>7332</v>
      </c>
      <c r="AH738">
        <f t="shared" si="35"/>
        <v>34.627831715210355</v>
      </c>
      <c r="AI738" t="str">
        <f>IF(OR(tablo1[[#This Row],[visibletimetofailure]]&lt;5000,tablo1[[#This Row],[visibleconditionscore]]&lt;300),"YES","NO")</f>
        <v>NO</v>
      </c>
    </row>
    <row r="739" spans="1:35" x14ac:dyDescent="0.25">
      <c r="A739" t="s">
        <v>790</v>
      </c>
      <c r="B739" t="s">
        <v>42</v>
      </c>
      <c r="C739" t="s">
        <v>39</v>
      </c>
      <c r="D739" s="1">
        <v>43522</v>
      </c>
      <c r="E739">
        <v>5</v>
      </c>
      <c r="F739">
        <v>22995</v>
      </c>
      <c r="G739" s="1">
        <v>45313</v>
      </c>
      <c r="H739" t="s">
        <v>52</v>
      </c>
      <c r="I739">
        <v>94</v>
      </c>
      <c r="J739">
        <v>34</v>
      </c>
      <c r="K739">
        <v>4</v>
      </c>
      <c r="L739">
        <v>5668</v>
      </c>
      <c r="M739">
        <v>48396</v>
      </c>
      <c r="N739">
        <v>167</v>
      </c>
      <c r="O739">
        <v>668</v>
      </c>
      <c r="P739">
        <v>66769</v>
      </c>
      <c r="Q739">
        <v>880387</v>
      </c>
      <c r="R739">
        <v>267969</v>
      </c>
      <c r="S739">
        <v>1816046</v>
      </c>
      <c r="T739">
        <v>2537</v>
      </c>
      <c r="U739">
        <v>3</v>
      </c>
      <c r="V739" s="24">
        <f t="shared" si="33"/>
        <v>9.8726354661240485E-3</v>
      </c>
      <c r="W739">
        <v>262</v>
      </c>
      <c r="X739">
        <v>79</v>
      </c>
      <c r="Y739" t="s">
        <v>49</v>
      </c>
      <c r="Z739">
        <v>744</v>
      </c>
      <c r="AA739">
        <v>92</v>
      </c>
      <c r="AB739">
        <v>5</v>
      </c>
      <c r="AC739">
        <f t="shared" si="34"/>
        <v>99.953592814371262</v>
      </c>
      <c r="AD739">
        <f>IF(SUBTOTAL(103,tablo1[[#This Row],[MachineID]]), tablo1[[#This Row],[ConditionMonitoringScore]], "")</f>
        <v>744</v>
      </c>
      <c r="AE739">
        <f>IF(SUBTOTAL(103,tablo1[[#This Row],[MachineID]]), tablo1[[#This Row],[TimeToFailure]], "")</f>
        <v>5668</v>
      </c>
      <c r="AH739">
        <f t="shared" si="35"/>
        <v>25.242718446601941</v>
      </c>
      <c r="AI739" t="str">
        <f>IF(OR(tablo1[[#This Row],[visibletimetofailure]]&lt;5000,tablo1[[#This Row],[visibleconditionscore]]&lt;300),"YES","NO")</f>
        <v>NO</v>
      </c>
    </row>
    <row r="740" spans="1:35" x14ac:dyDescent="0.25">
      <c r="A740" t="s">
        <v>791</v>
      </c>
      <c r="B740" t="s">
        <v>42</v>
      </c>
      <c r="C740" t="s">
        <v>39</v>
      </c>
      <c r="D740" s="1">
        <v>42792</v>
      </c>
      <c r="E740">
        <v>7</v>
      </c>
      <c r="F740">
        <v>23744</v>
      </c>
      <c r="G740" s="1">
        <v>45205</v>
      </c>
      <c r="H740" t="s">
        <v>34</v>
      </c>
      <c r="I740">
        <v>84</v>
      </c>
      <c r="J740">
        <v>142</v>
      </c>
      <c r="K740">
        <v>5</v>
      </c>
      <c r="L740">
        <v>12923</v>
      </c>
      <c r="M740">
        <v>64965</v>
      </c>
      <c r="N740">
        <v>125</v>
      </c>
      <c r="O740">
        <v>626</v>
      </c>
      <c r="P740">
        <v>1878547</v>
      </c>
      <c r="Q740">
        <v>1163331</v>
      </c>
      <c r="R740">
        <v>570059</v>
      </c>
      <c r="S740">
        <v>3611938</v>
      </c>
      <c r="T740">
        <v>1189</v>
      </c>
      <c r="U740">
        <v>9</v>
      </c>
      <c r="V740" s="24">
        <f t="shared" si="33"/>
        <v>1.7597407491144773E-2</v>
      </c>
      <c r="W740">
        <v>467</v>
      </c>
      <c r="X740">
        <v>421</v>
      </c>
      <c r="Y740" t="s">
        <v>35</v>
      </c>
      <c r="Z740">
        <v>633</v>
      </c>
      <c r="AA740">
        <v>132</v>
      </c>
      <c r="AB740">
        <v>4</v>
      </c>
      <c r="AC740">
        <f t="shared" si="34"/>
        <v>3000.8738019169327</v>
      </c>
      <c r="AD740">
        <f>IF(SUBTOTAL(103,tablo1[[#This Row],[MachineID]]), tablo1[[#This Row],[ConditionMonitoringScore]], "")</f>
        <v>633</v>
      </c>
      <c r="AE740">
        <f>IF(SUBTOTAL(103,tablo1[[#This Row],[MachineID]]), tablo1[[#This Row],[TimeToFailure]], "")</f>
        <v>12923</v>
      </c>
      <c r="AH740">
        <f t="shared" si="35"/>
        <v>38.187702265372167</v>
      </c>
      <c r="AI740" t="str">
        <f>IF(OR(tablo1[[#This Row],[visibletimetofailure]]&lt;5000,tablo1[[#This Row],[visibleconditionscore]]&lt;300),"YES","NO")</f>
        <v>NO</v>
      </c>
    </row>
    <row r="741" spans="1:35" x14ac:dyDescent="0.25">
      <c r="A741" t="s">
        <v>792</v>
      </c>
      <c r="B741" t="s">
        <v>54</v>
      </c>
      <c r="C741" t="s">
        <v>58</v>
      </c>
      <c r="D741" s="1">
        <v>44252</v>
      </c>
      <c r="E741">
        <v>3</v>
      </c>
      <c r="F741">
        <v>12729</v>
      </c>
      <c r="G741" s="1">
        <v>45287</v>
      </c>
      <c r="H741" t="s">
        <v>48</v>
      </c>
      <c r="I741">
        <v>29</v>
      </c>
      <c r="J741">
        <v>60</v>
      </c>
      <c r="K741">
        <v>3</v>
      </c>
      <c r="L741">
        <v>4357</v>
      </c>
      <c r="M741">
        <v>42024</v>
      </c>
      <c r="N741">
        <v>104</v>
      </c>
      <c r="O741">
        <v>313</v>
      </c>
      <c r="P741">
        <v>1562773</v>
      </c>
      <c r="Q741">
        <v>162283</v>
      </c>
      <c r="R741">
        <v>107676</v>
      </c>
      <c r="S741">
        <v>1832732</v>
      </c>
      <c r="T741">
        <v>1250</v>
      </c>
      <c r="U741">
        <v>1</v>
      </c>
      <c r="V741" s="24">
        <f t="shared" si="33"/>
        <v>1.013640816941744E-2</v>
      </c>
      <c r="W741">
        <v>269</v>
      </c>
      <c r="X741">
        <v>27</v>
      </c>
      <c r="Y741" t="s">
        <v>62</v>
      </c>
      <c r="Z741">
        <v>727</v>
      </c>
      <c r="AA741">
        <v>97</v>
      </c>
      <c r="AB741">
        <v>4</v>
      </c>
      <c r="AC741">
        <f t="shared" si="34"/>
        <v>4992.8849840255589</v>
      </c>
      <c r="AD741">
        <f>IF(SUBTOTAL(103,tablo1[[#This Row],[MachineID]]), tablo1[[#This Row],[ConditionMonitoringScore]], "")</f>
        <v>727</v>
      </c>
      <c r="AE741">
        <f>IF(SUBTOTAL(103,tablo1[[#This Row],[MachineID]]), tablo1[[#This Row],[TimeToFailure]], "")</f>
        <v>4357</v>
      </c>
      <c r="AH741">
        <f t="shared" si="35"/>
        <v>26.860841423948216</v>
      </c>
      <c r="AI741" t="str">
        <f>IF(OR(tablo1[[#This Row],[visibletimetofailure]]&lt;5000,tablo1[[#This Row],[visibleconditionscore]]&lt;300),"YES","NO")</f>
        <v>YES</v>
      </c>
    </row>
    <row r="742" spans="1:35" x14ac:dyDescent="0.25">
      <c r="A742" t="s">
        <v>793</v>
      </c>
      <c r="B742" t="s">
        <v>32</v>
      </c>
      <c r="C742" t="s">
        <v>45</v>
      </c>
      <c r="D742" s="1">
        <v>44617</v>
      </c>
      <c r="E742">
        <v>2</v>
      </c>
      <c r="F742">
        <v>6614</v>
      </c>
      <c r="G742" s="1">
        <v>45263</v>
      </c>
      <c r="H742" t="s">
        <v>48</v>
      </c>
      <c r="I742">
        <v>134</v>
      </c>
      <c r="J742">
        <v>84</v>
      </c>
      <c r="K742">
        <v>0</v>
      </c>
      <c r="L742">
        <v>7537</v>
      </c>
      <c r="M742">
        <v>74266</v>
      </c>
      <c r="N742">
        <v>60</v>
      </c>
      <c r="O742">
        <v>0</v>
      </c>
      <c r="P742">
        <v>0</v>
      </c>
      <c r="Q742">
        <v>805208</v>
      </c>
      <c r="R742">
        <v>550474</v>
      </c>
      <c r="S742">
        <v>1355681</v>
      </c>
      <c r="T742">
        <v>0</v>
      </c>
      <c r="U742">
        <v>9</v>
      </c>
      <c r="V742" s="24">
        <f t="shared" si="33"/>
        <v>8.365362875876102E-3</v>
      </c>
      <c r="W742">
        <v>222</v>
      </c>
      <c r="X742">
        <v>200</v>
      </c>
      <c r="Y742" t="s">
        <v>49</v>
      </c>
      <c r="Z742">
        <v>819</v>
      </c>
      <c r="AA742">
        <v>83</v>
      </c>
      <c r="AB742">
        <v>4</v>
      </c>
      <c r="AC742">
        <f t="shared" si="34"/>
        <v>0</v>
      </c>
      <c r="AD742">
        <f>IF(SUBTOTAL(103,tablo1[[#This Row],[MachineID]]), tablo1[[#This Row],[ConditionMonitoringScore]], "")</f>
        <v>819</v>
      </c>
      <c r="AE742">
        <f>IF(SUBTOTAL(103,tablo1[[#This Row],[MachineID]]), tablo1[[#This Row],[TimeToFailure]], "")</f>
        <v>7537</v>
      </c>
      <c r="AH742">
        <f t="shared" si="35"/>
        <v>22.330097087378643</v>
      </c>
      <c r="AI742" t="str">
        <f>IF(OR(tablo1[[#This Row],[visibletimetofailure]]&lt;5000,tablo1[[#This Row],[visibleconditionscore]]&lt;300),"YES","NO")</f>
        <v>NO</v>
      </c>
    </row>
    <row r="743" spans="1:35" x14ac:dyDescent="0.25">
      <c r="A743" t="s">
        <v>794</v>
      </c>
      <c r="B743" t="s">
        <v>38</v>
      </c>
      <c r="C743" t="s">
        <v>33</v>
      </c>
      <c r="D743" s="1">
        <v>39142</v>
      </c>
      <c r="E743">
        <v>17</v>
      </c>
      <c r="F743">
        <v>74562</v>
      </c>
      <c r="G743" s="1">
        <v>45311</v>
      </c>
      <c r="H743" t="s">
        <v>52</v>
      </c>
      <c r="I743">
        <v>59</v>
      </c>
      <c r="J743">
        <v>36</v>
      </c>
      <c r="K743">
        <v>20</v>
      </c>
      <c r="L743">
        <v>3203</v>
      </c>
      <c r="M743">
        <v>38263</v>
      </c>
      <c r="N743">
        <v>129</v>
      </c>
      <c r="O743">
        <v>2581</v>
      </c>
      <c r="P743">
        <v>7742253</v>
      </c>
      <c r="Q743">
        <v>1163493</v>
      </c>
      <c r="R743">
        <v>67272</v>
      </c>
      <c r="S743">
        <v>9578466</v>
      </c>
      <c r="T743">
        <v>2838</v>
      </c>
      <c r="U743">
        <v>6</v>
      </c>
      <c r="V743" s="24">
        <f t="shared" si="33"/>
        <v>2.2872861557012587E-2</v>
      </c>
      <c r="W743">
        <v>607</v>
      </c>
      <c r="X743">
        <v>364</v>
      </c>
      <c r="Y743" t="s">
        <v>35</v>
      </c>
      <c r="Z743">
        <v>474</v>
      </c>
      <c r="AA743">
        <v>175</v>
      </c>
      <c r="AB743">
        <v>1</v>
      </c>
      <c r="AC743">
        <f t="shared" si="34"/>
        <v>2999.710577295622</v>
      </c>
      <c r="AD743">
        <f>IF(SUBTOTAL(103,tablo1[[#This Row],[MachineID]]), tablo1[[#This Row],[ConditionMonitoringScore]], "")</f>
        <v>474</v>
      </c>
      <c r="AE743">
        <f>IF(SUBTOTAL(103,tablo1[[#This Row],[MachineID]]), tablo1[[#This Row],[TimeToFailure]], "")</f>
        <v>3203</v>
      </c>
      <c r="AH743">
        <f t="shared" si="35"/>
        <v>52.103559870550164</v>
      </c>
      <c r="AI743" t="str">
        <f>IF(OR(tablo1[[#This Row],[visibletimetofailure]]&lt;5000,tablo1[[#This Row],[visibleconditionscore]]&lt;300),"YES","NO")</f>
        <v>YES</v>
      </c>
    </row>
    <row r="744" spans="1:35" x14ac:dyDescent="0.25">
      <c r="A744" t="s">
        <v>795</v>
      </c>
      <c r="B744" t="s">
        <v>42</v>
      </c>
      <c r="C744" t="s">
        <v>58</v>
      </c>
      <c r="D744" s="1">
        <v>38412</v>
      </c>
      <c r="E744">
        <v>19</v>
      </c>
      <c r="F744">
        <v>74556</v>
      </c>
      <c r="G744" s="1">
        <v>45244</v>
      </c>
      <c r="H744" t="s">
        <v>52</v>
      </c>
      <c r="I744">
        <v>47</v>
      </c>
      <c r="J744">
        <v>103</v>
      </c>
      <c r="K744">
        <v>121</v>
      </c>
      <c r="L744">
        <v>327</v>
      </c>
      <c r="M744">
        <v>6194</v>
      </c>
      <c r="N744">
        <v>271</v>
      </c>
      <c r="O744">
        <v>32781</v>
      </c>
      <c r="P744">
        <v>98343499</v>
      </c>
      <c r="Q744">
        <v>951725</v>
      </c>
      <c r="R744">
        <v>122116</v>
      </c>
      <c r="S744">
        <v>99417341</v>
      </c>
      <c r="T744">
        <v>78674</v>
      </c>
      <c r="U744">
        <v>2</v>
      </c>
      <c r="V744" s="24">
        <f t="shared" si="33"/>
        <v>3.1690406209963072E-2</v>
      </c>
      <c r="W744">
        <v>841</v>
      </c>
      <c r="X744">
        <v>168</v>
      </c>
      <c r="Y744" t="s">
        <v>35</v>
      </c>
      <c r="Z744">
        <v>246</v>
      </c>
      <c r="AA744">
        <v>246</v>
      </c>
      <c r="AB744">
        <v>2</v>
      </c>
      <c r="AC744">
        <f t="shared" si="34"/>
        <v>3000.0152222323909</v>
      </c>
      <c r="AD744">
        <f>IF(SUBTOTAL(103,tablo1[[#This Row],[MachineID]]), tablo1[[#This Row],[ConditionMonitoringScore]], "")</f>
        <v>246</v>
      </c>
      <c r="AE744">
        <f>IF(SUBTOTAL(103,tablo1[[#This Row],[MachineID]]), tablo1[[#This Row],[TimeToFailure]], "")</f>
        <v>327</v>
      </c>
      <c r="AH744">
        <f t="shared" si="35"/>
        <v>75.080906148867314</v>
      </c>
      <c r="AI744" t="str">
        <f>IF(OR(tablo1[[#This Row],[visibletimetofailure]]&lt;5000,tablo1[[#This Row],[visibleconditionscore]]&lt;300),"YES","NO")</f>
        <v>YES</v>
      </c>
    </row>
    <row r="745" spans="1:35" x14ac:dyDescent="0.25">
      <c r="A745" t="s">
        <v>796</v>
      </c>
      <c r="B745" t="s">
        <v>47</v>
      </c>
      <c r="C745" t="s">
        <v>33</v>
      </c>
      <c r="D745" s="1">
        <v>40967</v>
      </c>
      <c r="E745">
        <v>12</v>
      </c>
      <c r="F745">
        <v>57612</v>
      </c>
      <c r="G745" s="1">
        <v>45313</v>
      </c>
      <c r="H745" t="s">
        <v>48</v>
      </c>
      <c r="I745">
        <v>97</v>
      </c>
      <c r="J745">
        <v>34</v>
      </c>
      <c r="K745">
        <v>12</v>
      </c>
      <c r="L745">
        <v>6494</v>
      </c>
      <c r="M745">
        <v>57379</v>
      </c>
      <c r="N745">
        <v>158</v>
      </c>
      <c r="O745">
        <v>1892</v>
      </c>
      <c r="P745">
        <v>1891508</v>
      </c>
      <c r="Q745">
        <v>422145</v>
      </c>
      <c r="R745">
        <v>190406</v>
      </c>
      <c r="S745">
        <v>2504059</v>
      </c>
      <c r="T745">
        <v>3026</v>
      </c>
      <c r="U745">
        <v>2</v>
      </c>
      <c r="V745" s="24">
        <f t="shared" si="33"/>
        <v>1.8577134674805939E-2</v>
      </c>
      <c r="W745">
        <v>493</v>
      </c>
      <c r="X745">
        <v>99</v>
      </c>
      <c r="Y745" t="s">
        <v>49</v>
      </c>
      <c r="Z745">
        <v>535</v>
      </c>
      <c r="AA745">
        <v>163</v>
      </c>
      <c r="AB745">
        <v>4</v>
      </c>
      <c r="AC745">
        <f t="shared" si="34"/>
        <v>999.73995771670195</v>
      </c>
      <c r="AD745">
        <f>IF(SUBTOTAL(103,tablo1[[#This Row],[MachineID]]), tablo1[[#This Row],[ConditionMonitoringScore]], "")</f>
        <v>535</v>
      </c>
      <c r="AE745">
        <f>IF(SUBTOTAL(103,tablo1[[#This Row],[MachineID]]), tablo1[[#This Row],[TimeToFailure]], "")</f>
        <v>6494</v>
      </c>
      <c r="AH745">
        <f t="shared" si="35"/>
        <v>48.220064724919091</v>
      </c>
      <c r="AI745" t="str">
        <f>IF(OR(tablo1[[#This Row],[visibletimetofailure]]&lt;5000,tablo1[[#This Row],[visibleconditionscore]]&lt;300),"YES","NO")</f>
        <v>NO</v>
      </c>
    </row>
    <row r="746" spans="1:35" x14ac:dyDescent="0.25">
      <c r="A746" t="s">
        <v>797</v>
      </c>
      <c r="B746" t="s">
        <v>42</v>
      </c>
      <c r="C746" t="s">
        <v>58</v>
      </c>
      <c r="D746" s="1">
        <v>39872</v>
      </c>
      <c r="E746">
        <v>15</v>
      </c>
      <c r="F746">
        <v>60525</v>
      </c>
      <c r="G746" s="1">
        <v>45267</v>
      </c>
      <c r="H746" t="s">
        <v>48</v>
      </c>
      <c r="I746">
        <v>69</v>
      </c>
      <c r="J746">
        <v>80</v>
      </c>
      <c r="K746">
        <v>16</v>
      </c>
      <c r="L746">
        <v>3728</v>
      </c>
      <c r="M746">
        <v>42951</v>
      </c>
      <c r="N746">
        <v>197</v>
      </c>
      <c r="O746">
        <v>3153</v>
      </c>
      <c r="P746">
        <v>9458091</v>
      </c>
      <c r="Q746">
        <v>2566791</v>
      </c>
      <c r="R746">
        <v>925153</v>
      </c>
      <c r="S746">
        <v>12950034</v>
      </c>
      <c r="T746">
        <v>5359</v>
      </c>
      <c r="U746">
        <v>7</v>
      </c>
      <c r="V746" s="24">
        <f t="shared" si="33"/>
        <v>2.5209134071896903E-2</v>
      </c>
      <c r="W746">
        <v>669</v>
      </c>
      <c r="X746">
        <v>468</v>
      </c>
      <c r="Y746" t="s">
        <v>35</v>
      </c>
      <c r="Z746">
        <v>394</v>
      </c>
      <c r="AA746">
        <v>201</v>
      </c>
      <c r="AB746">
        <v>1</v>
      </c>
      <c r="AC746">
        <f t="shared" si="34"/>
        <v>2999.7117031398666</v>
      </c>
      <c r="AD746">
        <f>IF(SUBTOTAL(103,tablo1[[#This Row],[MachineID]]), tablo1[[#This Row],[ConditionMonitoringScore]], "")</f>
        <v>394</v>
      </c>
      <c r="AE746">
        <f>IF(SUBTOTAL(103,tablo1[[#This Row],[MachineID]]), tablo1[[#This Row],[TimeToFailure]], "")</f>
        <v>3728</v>
      </c>
      <c r="AH746">
        <f t="shared" si="35"/>
        <v>60.517799352750814</v>
      </c>
      <c r="AI746" t="str">
        <f>IF(OR(tablo1[[#This Row],[visibletimetofailure]]&lt;5000,tablo1[[#This Row],[visibleconditionscore]]&lt;300),"YES","NO")</f>
        <v>YES</v>
      </c>
    </row>
    <row r="747" spans="1:35" x14ac:dyDescent="0.25">
      <c r="A747" t="s">
        <v>798</v>
      </c>
      <c r="B747" t="s">
        <v>38</v>
      </c>
      <c r="C747" t="s">
        <v>33</v>
      </c>
      <c r="D747" s="1">
        <v>42062</v>
      </c>
      <c r="E747">
        <v>9</v>
      </c>
      <c r="F747">
        <v>42138</v>
      </c>
      <c r="G747" s="1">
        <v>45343</v>
      </c>
      <c r="H747" t="s">
        <v>52</v>
      </c>
      <c r="I747">
        <v>95</v>
      </c>
      <c r="J747">
        <v>4</v>
      </c>
      <c r="K747">
        <v>9</v>
      </c>
      <c r="L747">
        <v>5692</v>
      </c>
      <c r="M747">
        <v>49220</v>
      </c>
      <c r="N747">
        <v>196</v>
      </c>
      <c r="O747">
        <v>1761</v>
      </c>
      <c r="P747">
        <v>1760866</v>
      </c>
      <c r="Q747">
        <v>2082457</v>
      </c>
      <c r="R747">
        <v>856947</v>
      </c>
      <c r="S747">
        <v>470027</v>
      </c>
      <c r="T747">
        <v>4930</v>
      </c>
      <c r="U747">
        <v>7</v>
      </c>
      <c r="V747" s="24">
        <f t="shared" si="33"/>
        <v>1.0776999020272817E-2</v>
      </c>
      <c r="W747">
        <v>286</v>
      </c>
      <c r="X747">
        <v>200</v>
      </c>
      <c r="Y747" t="s">
        <v>49</v>
      </c>
      <c r="Z747">
        <v>755</v>
      </c>
      <c r="AA747">
        <v>99</v>
      </c>
      <c r="AB747">
        <v>5</v>
      </c>
      <c r="AC747">
        <f t="shared" si="34"/>
        <v>999.92390687109594</v>
      </c>
      <c r="AD747">
        <f>IF(SUBTOTAL(103,tablo1[[#This Row],[MachineID]]), tablo1[[#This Row],[ConditionMonitoringScore]], "")</f>
        <v>755</v>
      </c>
      <c r="AE747">
        <f>IF(SUBTOTAL(103,tablo1[[#This Row],[MachineID]]), tablo1[[#This Row],[TimeToFailure]], "")</f>
        <v>5692</v>
      </c>
      <c r="AH747">
        <f t="shared" si="35"/>
        <v>27.508090614886733</v>
      </c>
      <c r="AI747" t="str">
        <f>IF(OR(tablo1[[#This Row],[visibletimetofailure]]&lt;5000,tablo1[[#This Row],[visibleconditionscore]]&lt;300),"YES","NO")</f>
        <v>NO</v>
      </c>
    </row>
    <row r="748" spans="1:35" x14ac:dyDescent="0.25">
      <c r="A748" t="s">
        <v>799</v>
      </c>
      <c r="B748" t="s">
        <v>32</v>
      </c>
      <c r="C748" t="s">
        <v>45</v>
      </c>
      <c r="D748" s="1">
        <v>44252</v>
      </c>
      <c r="E748">
        <v>3</v>
      </c>
      <c r="F748">
        <v>11283</v>
      </c>
      <c r="G748" s="1">
        <v>45312</v>
      </c>
      <c r="H748" t="s">
        <v>34</v>
      </c>
      <c r="I748">
        <v>58</v>
      </c>
      <c r="J748">
        <v>35</v>
      </c>
      <c r="K748">
        <v>1</v>
      </c>
      <c r="L748">
        <v>9569</v>
      </c>
      <c r="M748">
        <v>63353</v>
      </c>
      <c r="N748">
        <v>147</v>
      </c>
      <c r="O748">
        <v>147</v>
      </c>
      <c r="P748">
        <v>441646</v>
      </c>
      <c r="Q748">
        <v>988529</v>
      </c>
      <c r="R748">
        <v>389122</v>
      </c>
      <c r="S748">
        <v>1819296</v>
      </c>
      <c r="T748">
        <v>456</v>
      </c>
      <c r="U748">
        <v>4</v>
      </c>
      <c r="V748" s="24">
        <f t="shared" si="33"/>
        <v>6.1421358052603818E-3</v>
      </c>
      <c r="W748">
        <v>163</v>
      </c>
      <c r="X748">
        <v>65</v>
      </c>
      <c r="Y748" t="s">
        <v>35</v>
      </c>
      <c r="Z748">
        <v>862</v>
      </c>
      <c r="AA748">
        <v>66</v>
      </c>
      <c r="AB748">
        <v>5</v>
      </c>
      <c r="AC748">
        <f t="shared" si="34"/>
        <v>3004.3945578231292</v>
      </c>
      <c r="AD748">
        <f>IF(SUBTOTAL(103,tablo1[[#This Row],[MachineID]]), tablo1[[#This Row],[ConditionMonitoringScore]], "")</f>
        <v>862</v>
      </c>
      <c r="AE748">
        <f>IF(SUBTOTAL(103,tablo1[[#This Row],[MachineID]]), tablo1[[#This Row],[TimeToFailure]], "")</f>
        <v>9569</v>
      </c>
      <c r="AH748">
        <f t="shared" si="35"/>
        <v>16.828478964401295</v>
      </c>
      <c r="AI748" t="str">
        <f>IF(OR(tablo1[[#This Row],[visibletimetofailure]]&lt;5000,tablo1[[#This Row],[visibleconditionscore]]&lt;300),"YES","NO")</f>
        <v>NO</v>
      </c>
    </row>
    <row r="749" spans="1:35" x14ac:dyDescent="0.25">
      <c r="A749" t="s">
        <v>800</v>
      </c>
      <c r="B749" t="s">
        <v>47</v>
      </c>
      <c r="C749" t="s">
        <v>33</v>
      </c>
      <c r="D749" s="1">
        <v>43887</v>
      </c>
      <c r="E749">
        <v>4</v>
      </c>
      <c r="F749">
        <v>18440</v>
      </c>
      <c r="G749" s="1">
        <v>45277</v>
      </c>
      <c r="H749" t="s">
        <v>52</v>
      </c>
      <c r="I749">
        <v>74</v>
      </c>
      <c r="J749">
        <v>70</v>
      </c>
      <c r="K749">
        <v>4</v>
      </c>
      <c r="L749">
        <v>14631</v>
      </c>
      <c r="M749">
        <v>76166</v>
      </c>
      <c r="N749">
        <v>110</v>
      </c>
      <c r="O749">
        <v>440</v>
      </c>
      <c r="P749">
        <v>1320352</v>
      </c>
      <c r="Q749">
        <v>393616</v>
      </c>
      <c r="R749">
        <v>170288</v>
      </c>
      <c r="S749">
        <v>1884256</v>
      </c>
      <c r="T749">
        <v>1364</v>
      </c>
      <c r="U749">
        <v>2</v>
      </c>
      <c r="V749" s="24">
        <f t="shared" si="33"/>
        <v>1.1078453538322406E-2</v>
      </c>
      <c r="W749">
        <v>294</v>
      </c>
      <c r="X749">
        <v>59</v>
      </c>
      <c r="Y749" t="s">
        <v>35</v>
      </c>
      <c r="Z749">
        <v>726</v>
      </c>
      <c r="AA749">
        <v>97</v>
      </c>
      <c r="AB749">
        <v>3</v>
      </c>
      <c r="AC749">
        <f t="shared" si="34"/>
        <v>3000.8</v>
      </c>
      <c r="AD749">
        <f>IF(SUBTOTAL(103,tablo1[[#This Row],[MachineID]]), tablo1[[#This Row],[ConditionMonitoringScore]], "")</f>
        <v>726</v>
      </c>
      <c r="AE749">
        <f>IF(SUBTOTAL(103,tablo1[[#This Row],[MachineID]]), tablo1[[#This Row],[TimeToFailure]], "")</f>
        <v>14631</v>
      </c>
      <c r="AH749">
        <f t="shared" si="35"/>
        <v>26.860841423948216</v>
      </c>
      <c r="AI749" t="str">
        <f>IF(OR(tablo1[[#This Row],[visibletimetofailure]]&lt;5000,tablo1[[#This Row],[visibleconditionscore]]&lt;300),"YES","NO")</f>
        <v>NO</v>
      </c>
    </row>
    <row r="750" spans="1:35" x14ac:dyDescent="0.25">
      <c r="A750" t="s">
        <v>801</v>
      </c>
      <c r="B750" t="s">
        <v>54</v>
      </c>
      <c r="C750" t="s">
        <v>58</v>
      </c>
      <c r="D750" s="1">
        <v>44252</v>
      </c>
      <c r="E750">
        <v>3</v>
      </c>
      <c r="F750">
        <v>10167</v>
      </c>
      <c r="G750" s="1">
        <v>45285</v>
      </c>
      <c r="H750" t="s">
        <v>48</v>
      </c>
      <c r="I750">
        <v>24</v>
      </c>
      <c r="J750">
        <v>62</v>
      </c>
      <c r="K750">
        <v>2</v>
      </c>
      <c r="L750">
        <v>11215</v>
      </c>
      <c r="M750">
        <v>72189</v>
      </c>
      <c r="N750">
        <v>123</v>
      </c>
      <c r="O750">
        <v>245</v>
      </c>
      <c r="P750">
        <v>1226497</v>
      </c>
      <c r="Q750">
        <v>914519</v>
      </c>
      <c r="R750">
        <v>384946</v>
      </c>
      <c r="S750">
        <v>2525962</v>
      </c>
      <c r="T750">
        <v>1177</v>
      </c>
      <c r="U750">
        <v>7</v>
      </c>
      <c r="V750" s="24">
        <f t="shared" si="33"/>
        <v>1.0249453613686035E-2</v>
      </c>
      <c r="W750">
        <v>272</v>
      </c>
      <c r="X750">
        <v>190</v>
      </c>
      <c r="Y750" t="s">
        <v>62</v>
      </c>
      <c r="Z750">
        <v>725</v>
      </c>
      <c r="AA750">
        <v>94</v>
      </c>
      <c r="AB750">
        <v>1</v>
      </c>
      <c r="AC750">
        <f t="shared" si="34"/>
        <v>5006.1102040816322</v>
      </c>
      <c r="AD750">
        <f>IF(SUBTOTAL(103,tablo1[[#This Row],[MachineID]]), tablo1[[#This Row],[ConditionMonitoringScore]], "")</f>
        <v>725</v>
      </c>
      <c r="AE750">
        <f>IF(SUBTOTAL(103,tablo1[[#This Row],[MachineID]]), tablo1[[#This Row],[TimeToFailure]], "")</f>
        <v>11215</v>
      </c>
      <c r="AH750">
        <f t="shared" si="35"/>
        <v>25.889967637540451</v>
      </c>
      <c r="AI750" t="str">
        <f>IF(OR(tablo1[[#This Row],[visibletimetofailure]]&lt;5000,tablo1[[#This Row],[visibleconditionscore]]&lt;300),"YES","NO")</f>
        <v>NO</v>
      </c>
    </row>
    <row r="751" spans="1:35" x14ac:dyDescent="0.25">
      <c r="A751" t="s">
        <v>802</v>
      </c>
      <c r="B751" t="s">
        <v>38</v>
      </c>
      <c r="C751" t="s">
        <v>58</v>
      </c>
      <c r="D751" s="1">
        <v>38777</v>
      </c>
      <c r="E751">
        <v>18</v>
      </c>
      <c r="F751">
        <v>59166</v>
      </c>
      <c r="G751" s="1">
        <v>45331</v>
      </c>
      <c r="H751" t="s">
        <v>34</v>
      </c>
      <c r="I751">
        <v>72</v>
      </c>
      <c r="J751">
        <v>16</v>
      </c>
      <c r="K751">
        <v>119</v>
      </c>
      <c r="L751">
        <v>346</v>
      </c>
      <c r="M751">
        <v>5000</v>
      </c>
      <c r="N751">
        <v>142</v>
      </c>
      <c r="O751">
        <v>16888</v>
      </c>
      <c r="P751">
        <v>50665325</v>
      </c>
      <c r="Q751">
        <v>1580795</v>
      </c>
      <c r="R751">
        <v>716638</v>
      </c>
      <c r="S751">
        <v>52962758</v>
      </c>
      <c r="T751">
        <v>62487</v>
      </c>
      <c r="U751">
        <v>6</v>
      </c>
      <c r="V751" s="24">
        <f t="shared" si="33"/>
        <v>2.4380134147260531E-2</v>
      </c>
      <c r="W751">
        <v>647</v>
      </c>
      <c r="X751">
        <v>388</v>
      </c>
      <c r="Y751" t="s">
        <v>35</v>
      </c>
      <c r="Z751">
        <v>398</v>
      </c>
      <c r="AA751">
        <v>186</v>
      </c>
      <c r="AB751">
        <v>1</v>
      </c>
      <c r="AC751">
        <f t="shared" si="34"/>
        <v>3000.0784580767408</v>
      </c>
      <c r="AD751">
        <f>IF(SUBTOTAL(103,tablo1[[#This Row],[MachineID]]), tablo1[[#This Row],[ConditionMonitoringScore]], "")</f>
        <v>398</v>
      </c>
      <c r="AE751">
        <f>IF(SUBTOTAL(103,tablo1[[#This Row],[MachineID]]), tablo1[[#This Row],[TimeToFailure]], "")</f>
        <v>346</v>
      </c>
      <c r="AH751">
        <f t="shared" si="35"/>
        <v>55.663430420711975</v>
      </c>
      <c r="AI751" t="str">
        <f>IF(OR(tablo1[[#This Row],[visibletimetofailure]]&lt;5000,tablo1[[#This Row],[visibleconditionscore]]&lt;300),"YES","NO")</f>
        <v>YES</v>
      </c>
    </row>
    <row r="752" spans="1:35" x14ac:dyDescent="0.25">
      <c r="A752" t="s">
        <v>803</v>
      </c>
      <c r="B752" t="s">
        <v>38</v>
      </c>
      <c r="C752" t="s">
        <v>58</v>
      </c>
      <c r="D752" s="1">
        <v>39142</v>
      </c>
      <c r="E752">
        <v>17</v>
      </c>
      <c r="F752">
        <v>66232</v>
      </c>
      <c r="G752" s="1">
        <v>45307</v>
      </c>
      <c r="H752" t="s">
        <v>52</v>
      </c>
      <c r="I752">
        <v>36</v>
      </c>
      <c r="J752">
        <v>40</v>
      </c>
      <c r="K752">
        <v>18</v>
      </c>
      <c r="L752">
        <v>3018</v>
      </c>
      <c r="M752">
        <v>39408</v>
      </c>
      <c r="N752">
        <v>221</v>
      </c>
      <c r="O752">
        <v>3975</v>
      </c>
      <c r="P752">
        <v>19872696</v>
      </c>
      <c r="Q752">
        <v>2488344</v>
      </c>
      <c r="R752">
        <v>793139</v>
      </c>
      <c r="S752">
        <v>2315418</v>
      </c>
      <c r="T752">
        <v>9538</v>
      </c>
      <c r="U752">
        <v>9</v>
      </c>
      <c r="V752" s="24">
        <f t="shared" si="33"/>
        <v>2.5510588589946492E-2</v>
      </c>
      <c r="W752">
        <v>677</v>
      </c>
      <c r="X752">
        <v>609</v>
      </c>
      <c r="Y752" t="s">
        <v>62</v>
      </c>
      <c r="Z752">
        <v>363</v>
      </c>
      <c r="AA752">
        <v>203</v>
      </c>
      <c r="AB752">
        <v>4</v>
      </c>
      <c r="AC752">
        <f t="shared" si="34"/>
        <v>4999.4203773584904</v>
      </c>
      <c r="AD752">
        <f>IF(SUBTOTAL(103,tablo1[[#This Row],[MachineID]]), tablo1[[#This Row],[ConditionMonitoringScore]], "")</f>
        <v>363</v>
      </c>
      <c r="AE752">
        <f>IF(SUBTOTAL(103,tablo1[[#This Row],[MachineID]]), tablo1[[#This Row],[TimeToFailure]], "")</f>
        <v>3018</v>
      </c>
      <c r="AH752">
        <f t="shared" si="35"/>
        <v>61.165048543689316</v>
      </c>
      <c r="AI752" t="str">
        <f>IF(OR(tablo1[[#This Row],[visibletimetofailure]]&lt;5000,tablo1[[#This Row],[visibleconditionscore]]&lt;300),"YES","NO")</f>
        <v>YES</v>
      </c>
    </row>
    <row r="753" spans="1:35" x14ac:dyDescent="0.25">
      <c r="A753" t="s">
        <v>804</v>
      </c>
      <c r="B753" t="s">
        <v>42</v>
      </c>
      <c r="C753" t="s">
        <v>33</v>
      </c>
      <c r="D753" s="1">
        <v>43887</v>
      </c>
      <c r="E753">
        <v>4</v>
      </c>
      <c r="F753">
        <v>18096</v>
      </c>
      <c r="G753" s="1">
        <v>45266</v>
      </c>
      <c r="H753" t="s">
        <v>34</v>
      </c>
      <c r="I753">
        <v>75</v>
      </c>
      <c r="J753">
        <v>81</v>
      </c>
      <c r="K753">
        <v>5</v>
      </c>
      <c r="L753">
        <v>5600</v>
      </c>
      <c r="M753">
        <v>47736</v>
      </c>
      <c r="N753">
        <v>229</v>
      </c>
      <c r="O753">
        <v>1144</v>
      </c>
      <c r="P753">
        <v>3432575</v>
      </c>
      <c r="Q753">
        <v>2053985</v>
      </c>
      <c r="R753">
        <v>640873</v>
      </c>
      <c r="S753">
        <v>6127433</v>
      </c>
      <c r="T753">
        <v>4004</v>
      </c>
      <c r="U753">
        <v>5</v>
      </c>
      <c r="V753" s="24">
        <f t="shared" si="33"/>
        <v>1.0626271761248021E-2</v>
      </c>
      <c r="W753">
        <v>282</v>
      </c>
      <c r="X753">
        <v>141</v>
      </c>
      <c r="Y753" t="s">
        <v>35</v>
      </c>
      <c r="Z753">
        <v>764</v>
      </c>
      <c r="AA753">
        <v>91</v>
      </c>
      <c r="AB753">
        <v>4</v>
      </c>
      <c r="AC753">
        <f t="shared" si="34"/>
        <v>3000.5026223776222</v>
      </c>
      <c r="AD753">
        <f>IF(SUBTOTAL(103,tablo1[[#This Row],[MachineID]]), tablo1[[#This Row],[ConditionMonitoringScore]], "")</f>
        <v>764</v>
      </c>
      <c r="AE753">
        <f>IF(SUBTOTAL(103,tablo1[[#This Row],[MachineID]]), tablo1[[#This Row],[TimeToFailure]], "")</f>
        <v>5600</v>
      </c>
      <c r="AH753">
        <f t="shared" si="35"/>
        <v>24.919093851132686</v>
      </c>
      <c r="AI753" t="str">
        <f>IF(OR(tablo1[[#This Row],[visibletimetofailure]]&lt;5000,tablo1[[#This Row],[visibleconditionscore]]&lt;300),"YES","NO")</f>
        <v>NO</v>
      </c>
    </row>
    <row r="754" spans="1:35" x14ac:dyDescent="0.25">
      <c r="A754" t="s">
        <v>805</v>
      </c>
      <c r="B754" t="s">
        <v>54</v>
      </c>
      <c r="C754" t="s">
        <v>39</v>
      </c>
      <c r="D754" s="1">
        <v>39142</v>
      </c>
      <c r="E754">
        <v>17</v>
      </c>
      <c r="F754">
        <v>64906</v>
      </c>
      <c r="G754" s="1">
        <v>45346</v>
      </c>
      <c r="H754" t="s">
        <v>48</v>
      </c>
      <c r="I754">
        <v>103</v>
      </c>
      <c r="J754">
        <v>1</v>
      </c>
      <c r="K754">
        <v>129</v>
      </c>
      <c r="L754">
        <v>224</v>
      </c>
      <c r="M754">
        <v>5000</v>
      </c>
      <c r="N754">
        <v>141</v>
      </c>
      <c r="O754">
        <v>18206</v>
      </c>
      <c r="P754">
        <v>18206161</v>
      </c>
      <c r="Q754">
        <v>1809648</v>
      </c>
      <c r="R754">
        <v>1312905</v>
      </c>
      <c r="S754">
        <v>21328714</v>
      </c>
      <c r="T754">
        <v>85568</v>
      </c>
      <c r="U754">
        <v>10</v>
      </c>
      <c r="V754" s="24">
        <f t="shared" si="33"/>
        <v>2.2006179817620018E-2</v>
      </c>
      <c r="W754">
        <v>584</v>
      </c>
      <c r="X754">
        <v>584</v>
      </c>
      <c r="Y754" t="s">
        <v>49</v>
      </c>
      <c r="Z754">
        <v>453</v>
      </c>
      <c r="AA754">
        <v>188</v>
      </c>
      <c r="AB754">
        <v>1</v>
      </c>
      <c r="AC754">
        <f t="shared" si="34"/>
        <v>1000.0088432384928</v>
      </c>
      <c r="AD754">
        <f>IF(SUBTOTAL(103,tablo1[[#This Row],[MachineID]]), tablo1[[#This Row],[ConditionMonitoringScore]], "")</f>
        <v>453</v>
      </c>
      <c r="AE754">
        <f>IF(SUBTOTAL(103,tablo1[[#This Row],[MachineID]]), tablo1[[#This Row],[TimeToFailure]], "")</f>
        <v>224</v>
      </c>
      <c r="AH754">
        <f t="shared" si="35"/>
        <v>56.310679611650485</v>
      </c>
      <c r="AI754" t="str">
        <f>IF(OR(tablo1[[#This Row],[visibletimetofailure]]&lt;5000,tablo1[[#This Row],[visibleconditionscore]]&lt;300),"YES","NO")</f>
        <v>YES</v>
      </c>
    </row>
    <row r="755" spans="1:35" x14ac:dyDescent="0.25">
      <c r="A755" t="s">
        <v>806</v>
      </c>
      <c r="B755" t="s">
        <v>42</v>
      </c>
      <c r="C755" t="s">
        <v>39</v>
      </c>
      <c r="D755" s="1">
        <v>42062</v>
      </c>
      <c r="E755">
        <v>9</v>
      </c>
      <c r="F755">
        <v>37134</v>
      </c>
      <c r="G755" s="1">
        <v>45290</v>
      </c>
      <c r="H755" t="s">
        <v>48</v>
      </c>
      <c r="I755">
        <v>70</v>
      </c>
      <c r="J755">
        <v>57</v>
      </c>
      <c r="K755">
        <v>14</v>
      </c>
      <c r="L755">
        <v>5008</v>
      </c>
      <c r="M755">
        <v>26296</v>
      </c>
      <c r="N755">
        <v>255</v>
      </c>
      <c r="O755">
        <v>3573</v>
      </c>
      <c r="P755">
        <v>10720447</v>
      </c>
      <c r="Q755">
        <v>1192615</v>
      </c>
      <c r="R755">
        <v>246989</v>
      </c>
      <c r="S755">
        <v>1216005</v>
      </c>
      <c r="T755">
        <v>11435</v>
      </c>
      <c r="U755">
        <v>4</v>
      </c>
      <c r="V755" s="24">
        <f t="shared" si="33"/>
        <v>1.7069862084557991E-2</v>
      </c>
      <c r="W755">
        <v>453</v>
      </c>
      <c r="X755">
        <v>181</v>
      </c>
      <c r="Y755" t="s">
        <v>35</v>
      </c>
      <c r="Z755">
        <v>564</v>
      </c>
      <c r="AA755">
        <v>137</v>
      </c>
      <c r="AB755">
        <v>1</v>
      </c>
      <c r="AC755">
        <f t="shared" si="34"/>
        <v>3000.4049818080043</v>
      </c>
      <c r="AD755">
        <f>IF(SUBTOTAL(103,tablo1[[#This Row],[MachineID]]), tablo1[[#This Row],[ConditionMonitoringScore]], "")</f>
        <v>564</v>
      </c>
      <c r="AE755">
        <f>IF(SUBTOTAL(103,tablo1[[#This Row],[MachineID]]), tablo1[[#This Row],[TimeToFailure]], "")</f>
        <v>5008</v>
      </c>
      <c r="AH755">
        <f t="shared" si="35"/>
        <v>39.805825242718448</v>
      </c>
      <c r="AI755" t="str">
        <f>IF(OR(tablo1[[#This Row],[visibletimetofailure]]&lt;5000,tablo1[[#This Row],[visibleconditionscore]]&lt;300),"YES","NO")</f>
        <v>NO</v>
      </c>
    </row>
    <row r="756" spans="1:35" x14ac:dyDescent="0.25">
      <c r="A756" t="s">
        <v>807</v>
      </c>
      <c r="B756" t="s">
        <v>54</v>
      </c>
      <c r="C756" t="s">
        <v>45</v>
      </c>
      <c r="D756" s="1">
        <v>40967</v>
      </c>
      <c r="E756">
        <v>12</v>
      </c>
      <c r="F756">
        <v>56376</v>
      </c>
      <c r="G756" s="1">
        <v>45273</v>
      </c>
      <c r="H756" t="s">
        <v>52</v>
      </c>
      <c r="I756">
        <v>66</v>
      </c>
      <c r="J756">
        <v>74</v>
      </c>
      <c r="K756">
        <v>21</v>
      </c>
      <c r="L756">
        <v>1221</v>
      </c>
      <c r="M756">
        <v>27354</v>
      </c>
      <c r="N756">
        <v>123</v>
      </c>
      <c r="O756">
        <v>2589</v>
      </c>
      <c r="P756">
        <v>7767811</v>
      </c>
      <c r="Q756">
        <v>577427</v>
      </c>
      <c r="R756">
        <v>265182</v>
      </c>
      <c r="S756">
        <v>8610419</v>
      </c>
      <c r="T756">
        <v>5696</v>
      </c>
      <c r="U756">
        <v>3</v>
      </c>
      <c r="V756" s="24">
        <f t="shared" si="33"/>
        <v>2.2496043409450599E-2</v>
      </c>
      <c r="W756">
        <v>597</v>
      </c>
      <c r="X756">
        <v>179</v>
      </c>
      <c r="Y756" t="s">
        <v>35</v>
      </c>
      <c r="Z756">
        <v>429</v>
      </c>
      <c r="AA756">
        <v>190</v>
      </c>
      <c r="AB756">
        <v>1</v>
      </c>
      <c r="AC756">
        <f t="shared" si="34"/>
        <v>3000.3132483584395</v>
      </c>
      <c r="AD756">
        <f>IF(SUBTOTAL(103,tablo1[[#This Row],[MachineID]]), tablo1[[#This Row],[ConditionMonitoringScore]], "")</f>
        <v>429</v>
      </c>
      <c r="AE756">
        <f>IF(SUBTOTAL(103,tablo1[[#This Row],[MachineID]]), tablo1[[#This Row],[TimeToFailure]], "")</f>
        <v>1221</v>
      </c>
      <c r="AH756">
        <f t="shared" si="35"/>
        <v>56.957928802588995</v>
      </c>
      <c r="AI756" t="str">
        <f>IF(OR(tablo1[[#This Row],[visibletimetofailure]]&lt;5000,tablo1[[#This Row],[visibleconditionscore]]&lt;300),"YES","NO")</f>
        <v>YES</v>
      </c>
    </row>
    <row r="757" spans="1:35" x14ac:dyDescent="0.25">
      <c r="A757" t="s">
        <v>808</v>
      </c>
      <c r="B757" t="s">
        <v>47</v>
      </c>
      <c r="C757" t="s">
        <v>33</v>
      </c>
      <c r="D757" s="1">
        <v>44617</v>
      </c>
      <c r="E757">
        <v>2</v>
      </c>
      <c r="F757">
        <v>7986</v>
      </c>
      <c r="G757" s="1">
        <v>45321</v>
      </c>
      <c r="H757" t="s">
        <v>34</v>
      </c>
      <c r="I757">
        <v>81</v>
      </c>
      <c r="J757">
        <v>26</v>
      </c>
      <c r="K757">
        <v>3</v>
      </c>
      <c r="L757">
        <v>14312</v>
      </c>
      <c r="M757">
        <v>75733</v>
      </c>
      <c r="N757">
        <v>156</v>
      </c>
      <c r="O757">
        <v>468</v>
      </c>
      <c r="P757">
        <v>1402851</v>
      </c>
      <c r="Q757">
        <v>371765</v>
      </c>
      <c r="R757">
        <v>249027</v>
      </c>
      <c r="S757">
        <v>2023642</v>
      </c>
      <c r="T757">
        <v>467</v>
      </c>
      <c r="U757">
        <v>2</v>
      </c>
      <c r="V757" s="24">
        <f t="shared" si="33"/>
        <v>3.2783178837892833E-3</v>
      </c>
      <c r="W757">
        <v>87</v>
      </c>
      <c r="X757">
        <v>17</v>
      </c>
      <c r="Y757" t="s">
        <v>35</v>
      </c>
      <c r="Z757">
        <v>949</v>
      </c>
      <c r="AA757">
        <v>31</v>
      </c>
      <c r="AB757">
        <v>5</v>
      </c>
      <c r="AC757">
        <f t="shared" si="34"/>
        <v>2997.5448717948716</v>
      </c>
      <c r="AD757">
        <f>IF(SUBTOTAL(103,tablo1[[#This Row],[MachineID]]), tablo1[[#This Row],[ConditionMonitoringScore]], "")</f>
        <v>949</v>
      </c>
      <c r="AE757">
        <f>IF(SUBTOTAL(103,tablo1[[#This Row],[MachineID]]), tablo1[[#This Row],[TimeToFailure]], "")</f>
        <v>14312</v>
      </c>
      <c r="AH757">
        <f t="shared" si="35"/>
        <v>5.5016181229773462</v>
      </c>
      <c r="AI757" t="str">
        <f>IF(OR(tablo1[[#This Row],[visibletimetofailure]]&lt;5000,tablo1[[#This Row],[visibleconditionscore]]&lt;300),"YES","NO")</f>
        <v>NO</v>
      </c>
    </row>
    <row r="758" spans="1:35" x14ac:dyDescent="0.25">
      <c r="A758" t="s">
        <v>809</v>
      </c>
      <c r="B758" t="s">
        <v>54</v>
      </c>
      <c r="C758" t="s">
        <v>58</v>
      </c>
      <c r="D758" s="1">
        <v>42792</v>
      </c>
      <c r="E758">
        <v>7</v>
      </c>
      <c r="F758">
        <v>34874</v>
      </c>
      <c r="G758" s="1">
        <v>45329</v>
      </c>
      <c r="H758" t="s">
        <v>48</v>
      </c>
      <c r="I758">
        <v>65</v>
      </c>
      <c r="J758">
        <v>18</v>
      </c>
      <c r="K758">
        <v>9</v>
      </c>
      <c r="L758">
        <v>4285</v>
      </c>
      <c r="M758">
        <v>37497</v>
      </c>
      <c r="N758">
        <v>212</v>
      </c>
      <c r="O758">
        <v>1909</v>
      </c>
      <c r="P758">
        <v>5726483</v>
      </c>
      <c r="Q758">
        <v>1262968</v>
      </c>
      <c r="R758">
        <v>394216</v>
      </c>
      <c r="S758">
        <v>7383666</v>
      </c>
      <c r="T758">
        <v>4962</v>
      </c>
      <c r="U758">
        <v>3</v>
      </c>
      <c r="V758" s="24">
        <f t="shared" si="33"/>
        <v>1.0890044464541412E-2</v>
      </c>
      <c r="W758">
        <v>289</v>
      </c>
      <c r="X758">
        <v>87</v>
      </c>
      <c r="Y758" t="s">
        <v>35</v>
      </c>
      <c r="Z758">
        <v>723</v>
      </c>
      <c r="AA758">
        <v>96</v>
      </c>
      <c r="AB758">
        <v>1</v>
      </c>
      <c r="AC758">
        <f t="shared" si="34"/>
        <v>2999.7291775798849</v>
      </c>
      <c r="AD758">
        <f>IF(SUBTOTAL(103,tablo1[[#This Row],[MachineID]]), tablo1[[#This Row],[ConditionMonitoringScore]], "")</f>
        <v>723</v>
      </c>
      <c r="AE758">
        <f>IF(SUBTOTAL(103,tablo1[[#This Row],[MachineID]]), tablo1[[#This Row],[TimeToFailure]], "")</f>
        <v>4285</v>
      </c>
      <c r="AH758">
        <f t="shared" si="35"/>
        <v>26.537216828478964</v>
      </c>
      <c r="AI758" t="str">
        <f>IF(OR(tablo1[[#This Row],[visibletimetofailure]]&lt;5000,tablo1[[#This Row],[visibleconditionscore]]&lt;300),"YES","NO")</f>
        <v>YES</v>
      </c>
    </row>
    <row r="759" spans="1:35" x14ac:dyDescent="0.25">
      <c r="A759" t="s">
        <v>810</v>
      </c>
      <c r="B759" t="s">
        <v>38</v>
      </c>
      <c r="C759" t="s">
        <v>58</v>
      </c>
      <c r="D759" s="1">
        <v>39872</v>
      </c>
      <c r="E759">
        <v>15</v>
      </c>
      <c r="F759">
        <v>45735</v>
      </c>
      <c r="G759" s="1">
        <v>45298</v>
      </c>
      <c r="H759" t="s">
        <v>48</v>
      </c>
      <c r="I759">
        <v>121</v>
      </c>
      <c r="J759">
        <v>49</v>
      </c>
      <c r="K759">
        <v>16</v>
      </c>
      <c r="L759">
        <v>2084</v>
      </c>
      <c r="M759">
        <v>27695</v>
      </c>
      <c r="N759">
        <v>223</v>
      </c>
      <c r="O759">
        <v>3573</v>
      </c>
      <c r="P759">
        <v>3572513</v>
      </c>
      <c r="Q759">
        <v>2678007</v>
      </c>
      <c r="R759">
        <v>526164</v>
      </c>
      <c r="S759">
        <v>6776684</v>
      </c>
      <c r="T759">
        <v>3929</v>
      </c>
      <c r="U759">
        <v>9</v>
      </c>
      <c r="V759" s="24">
        <f t="shared" si="33"/>
        <v>2.1742407114326626E-2</v>
      </c>
      <c r="W759">
        <v>577</v>
      </c>
      <c r="X759">
        <v>520</v>
      </c>
      <c r="Y759" t="s">
        <v>49</v>
      </c>
      <c r="Z759">
        <v>494</v>
      </c>
      <c r="AA759">
        <v>178</v>
      </c>
      <c r="AB759">
        <v>1</v>
      </c>
      <c r="AC759">
        <f t="shared" si="34"/>
        <v>999.86369997201234</v>
      </c>
      <c r="AD759">
        <f>IF(SUBTOTAL(103,tablo1[[#This Row],[MachineID]]), tablo1[[#This Row],[ConditionMonitoringScore]], "")</f>
        <v>494</v>
      </c>
      <c r="AE759">
        <f>IF(SUBTOTAL(103,tablo1[[#This Row],[MachineID]]), tablo1[[#This Row],[TimeToFailure]], "")</f>
        <v>2084</v>
      </c>
      <c r="AH759">
        <f t="shared" si="35"/>
        <v>53.074433656957929</v>
      </c>
      <c r="AI759" t="str">
        <f>IF(OR(tablo1[[#This Row],[visibletimetofailure]]&lt;5000,tablo1[[#This Row],[visibleconditionscore]]&lt;300),"YES","NO")</f>
        <v>YES</v>
      </c>
    </row>
    <row r="760" spans="1:35" x14ac:dyDescent="0.25">
      <c r="A760" t="s">
        <v>811</v>
      </c>
      <c r="B760" t="s">
        <v>47</v>
      </c>
      <c r="C760" t="s">
        <v>39</v>
      </c>
      <c r="D760" s="1">
        <v>40602</v>
      </c>
      <c r="E760">
        <v>13</v>
      </c>
      <c r="F760">
        <v>42614</v>
      </c>
      <c r="G760" s="1">
        <v>45296</v>
      </c>
      <c r="H760" t="s">
        <v>52</v>
      </c>
      <c r="I760">
        <v>132</v>
      </c>
      <c r="J760">
        <v>51</v>
      </c>
      <c r="K760">
        <v>9</v>
      </c>
      <c r="L760">
        <v>7010</v>
      </c>
      <c r="M760">
        <v>46000</v>
      </c>
      <c r="N760">
        <v>87</v>
      </c>
      <c r="O760">
        <v>782</v>
      </c>
      <c r="P760">
        <v>781532</v>
      </c>
      <c r="Q760">
        <v>1725273</v>
      </c>
      <c r="R760">
        <v>806006</v>
      </c>
      <c r="S760">
        <v>3312812</v>
      </c>
      <c r="T760">
        <v>1094</v>
      </c>
      <c r="U760">
        <v>10</v>
      </c>
      <c r="V760" s="24">
        <f t="shared" si="33"/>
        <v>1.8162634712487753E-2</v>
      </c>
      <c r="W760">
        <v>482</v>
      </c>
      <c r="X760">
        <v>482</v>
      </c>
      <c r="Y760" t="s">
        <v>49</v>
      </c>
      <c r="Z760">
        <v>607</v>
      </c>
      <c r="AA760">
        <v>129</v>
      </c>
      <c r="AB760">
        <v>2</v>
      </c>
      <c r="AC760">
        <f t="shared" si="34"/>
        <v>999.40153452685422</v>
      </c>
      <c r="AD760">
        <f>IF(SUBTOTAL(103,tablo1[[#This Row],[MachineID]]), tablo1[[#This Row],[ConditionMonitoringScore]], "")</f>
        <v>607</v>
      </c>
      <c r="AE760">
        <f>IF(SUBTOTAL(103,tablo1[[#This Row],[MachineID]]), tablo1[[#This Row],[TimeToFailure]], "")</f>
        <v>7010</v>
      </c>
      <c r="AH760">
        <f t="shared" si="35"/>
        <v>37.216828478964402</v>
      </c>
      <c r="AI760" t="str">
        <f>IF(OR(tablo1[[#This Row],[visibletimetofailure]]&lt;5000,tablo1[[#This Row],[visibleconditionscore]]&lt;300),"YES","NO")</f>
        <v>NO</v>
      </c>
    </row>
    <row r="761" spans="1:35" x14ac:dyDescent="0.25">
      <c r="A761" t="s">
        <v>812</v>
      </c>
      <c r="B761" t="s">
        <v>32</v>
      </c>
      <c r="C761" t="s">
        <v>39</v>
      </c>
      <c r="D761" s="1">
        <v>40967</v>
      </c>
      <c r="E761">
        <v>12</v>
      </c>
      <c r="F761">
        <v>48552</v>
      </c>
      <c r="G761" s="1">
        <v>45327</v>
      </c>
      <c r="H761" t="s">
        <v>48</v>
      </c>
      <c r="I761">
        <v>98</v>
      </c>
      <c r="J761">
        <v>20</v>
      </c>
      <c r="K761">
        <v>11</v>
      </c>
      <c r="L761">
        <v>7203</v>
      </c>
      <c r="M761">
        <v>42408</v>
      </c>
      <c r="N761">
        <v>207</v>
      </c>
      <c r="O761">
        <v>2281</v>
      </c>
      <c r="P761">
        <v>2281026</v>
      </c>
      <c r="Q761">
        <v>3117088</v>
      </c>
      <c r="R761">
        <v>1109492</v>
      </c>
      <c r="S761">
        <v>6507606</v>
      </c>
      <c r="T761">
        <v>2737</v>
      </c>
      <c r="U761">
        <v>9</v>
      </c>
      <c r="V761" s="24">
        <f t="shared" si="33"/>
        <v>1.7295952973095184E-2</v>
      </c>
      <c r="W761">
        <v>459</v>
      </c>
      <c r="X761">
        <v>413</v>
      </c>
      <c r="Y761" t="s">
        <v>49</v>
      </c>
      <c r="Z761">
        <v>568</v>
      </c>
      <c r="AA761">
        <v>156</v>
      </c>
      <c r="AB761">
        <v>5</v>
      </c>
      <c r="AC761">
        <f t="shared" si="34"/>
        <v>1000.0113985094257</v>
      </c>
      <c r="AD761">
        <f>IF(SUBTOTAL(103,tablo1[[#This Row],[MachineID]]), tablo1[[#This Row],[ConditionMonitoringScore]], "")</f>
        <v>568</v>
      </c>
      <c r="AE761">
        <f>IF(SUBTOTAL(103,tablo1[[#This Row],[MachineID]]), tablo1[[#This Row],[TimeToFailure]], "")</f>
        <v>7203</v>
      </c>
      <c r="AH761">
        <f t="shared" si="35"/>
        <v>45.954692556634299</v>
      </c>
      <c r="AI761" t="str">
        <f>IF(OR(tablo1[[#This Row],[visibletimetofailure]]&lt;5000,tablo1[[#This Row],[visibleconditionscore]]&lt;300),"YES","NO")</f>
        <v>NO</v>
      </c>
    </row>
    <row r="762" spans="1:35" x14ac:dyDescent="0.25">
      <c r="A762" t="s">
        <v>813</v>
      </c>
      <c r="B762" t="s">
        <v>47</v>
      </c>
      <c r="C762" t="s">
        <v>39</v>
      </c>
      <c r="D762" s="1">
        <v>39872</v>
      </c>
      <c r="E762">
        <v>15</v>
      </c>
      <c r="F762">
        <v>68190</v>
      </c>
      <c r="G762" s="1">
        <v>45222</v>
      </c>
      <c r="H762" t="s">
        <v>48</v>
      </c>
      <c r="I762">
        <v>70</v>
      </c>
      <c r="J762">
        <v>125</v>
      </c>
      <c r="K762">
        <v>16</v>
      </c>
      <c r="L762">
        <v>359</v>
      </c>
      <c r="M762">
        <v>40271</v>
      </c>
      <c r="N762">
        <v>222</v>
      </c>
      <c r="O762">
        <v>3554</v>
      </c>
      <c r="P762">
        <v>10663149</v>
      </c>
      <c r="Q762">
        <v>686568</v>
      </c>
      <c r="R762">
        <v>18160</v>
      </c>
      <c r="S762">
        <v>11531318</v>
      </c>
      <c r="T762">
        <v>11374</v>
      </c>
      <c r="U762">
        <v>3</v>
      </c>
      <c r="V762" s="24">
        <f t="shared" si="33"/>
        <v>2.9542542768859748E-2</v>
      </c>
      <c r="W762">
        <v>784</v>
      </c>
      <c r="X762">
        <v>235</v>
      </c>
      <c r="Y762" t="s">
        <v>35</v>
      </c>
      <c r="Z762">
        <v>277</v>
      </c>
      <c r="AA762">
        <v>223</v>
      </c>
      <c r="AB762">
        <v>3</v>
      </c>
      <c r="AC762">
        <f t="shared" si="34"/>
        <v>3000.3232976927407</v>
      </c>
      <c r="AD762">
        <f>IF(SUBTOTAL(103,tablo1[[#This Row],[MachineID]]), tablo1[[#This Row],[ConditionMonitoringScore]], "")</f>
        <v>277</v>
      </c>
      <c r="AE762">
        <f>IF(SUBTOTAL(103,tablo1[[#This Row],[MachineID]]), tablo1[[#This Row],[TimeToFailure]], "")</f>
        <v>359</v>
      </c>
      <c r="AH762">
        <f t="shared" si="35"/>
        <v>67.637540453074436</v>
      </c>
      <c r="AI762" t="str">
        <f>IF(OR(tablo1[[#This Row],[visibletimetofailure]]&lt;5000,tablo1[[#This Row],[visibleconditionscore]]&lt;300),"YES","NO")</f>
        <v>YES</v>
      </c>
    </row>
    <row r="763" spans="1:35" x14ac:dyDescent="0.25">
      <c r="A763" t="s">
        <v>814</v>
      </c>
      <c r="B763" t="s">
        <v>32</v>
      </c>
      <c r="C763" t="s">
        <v>39</v>
      </c>
      <c r="D763" s="1">
        <v>42427</v>
      </c>
      <c r="E763">
        <v>8</v>
      </c>
      <c r="F763">
        <v>37744</v>
      </c>
      <c r="G763" s="1">
        <v>45247</v>
      </c>
      <c r="H763" t="s">
        <v>48</v>
      </c>
      <c r="I763">
        <v>84</v>
      </c>
      <c r="J763">
        <v>100</v>
      </c>
      <c r="K763">
        <v>8</v>
      </c>
      <c r="L763">
        <v>211</v>
      </c>
      <c r="M763">
        <v>52661</v>
      </c>
      <c r="N763">
        <v>234</v>
      </c>
      <c r="O763">
        <v>1870</v>
      </c>
      <c r="P763">
        <v>5610735</v>
      </c>
      <c r="Q763">
        <v>1565997</v>
      </c>
      <c r="R763">
        <v>717978</v>
      </c>
      <c r="S763">
        <v>789471</v>
      </c>
      <c r="T763">
        <v>8977</v>
      </c>
      <c r="U763">
        <v>5</v>
      </c>
      <c r="V763" s="24">
        <f t="shared" si="33"/>
        <v>1.9481498228954706E-2</v>
      </c>
      <c r="W763">
        <v>517</v>
      </c>
      <c r="X763">
        <v>258</v>
      </c>
      <c r="Y763" t="s">
        <v>35</v>
      </c>
      <c r="Z763">
        <v>505</v>
      </c>
      <c r="AA763">
        <v>161</v>
      </c>
      <c r="AB763">
        <v>5</v>
      </c>
      <c r="AC763">
        <f t="shared" si="34"/>
        <v>3000.3930481283423</v>
      </c>
      <c r="AD763">
        <f>IF(SUBTOTAL(103,tablo1[[#This Row],[MachineID]]), tablo1[[#This Row],[ConditionMonitoringScore]], "")</f>
        <v>505</v>
      </c>
      <c r="AE763">
        <f>IF(SUBTOTAL(103,tablo1[[#This Row],[MachineID]]), tablo1[[#This Row],[TimeToFailure]], "")</f>
        <v>211</v>
      </c>
      <c r="AH763">
        <f t="shared" si="35"/>
        <v>47.572815533980581</v>
      </c>
      <c r="AI763" t="str">
        <f>IF(OR(tablo1[[#This Row],[visibletimetofailure]]&lt;5000,tablo1[[#This Row],[visibleconditionscore]]&lt;300),"YES","NO")</f>
        <v>YES</v>
      </c>
    </row>
    <row r="764" spans="1:35" x14ac:dyDescent="0.25">
      <c r="A764" t="s">
        <v>815</v>
      </c>
      <c r="B764" t="s">
        <v>42</v>
      </c>
      <c r="C764" t="s">
        <v>58</v>
      </c>
      <c r="D764" s="1">
        <v>38777</v>
      </c>
      <c r="E764">
        <v>18</v>
      </c>
      <c r="F764">
        <v>72378</v>
      </c>
      <c r="G764" s="1">
        <v>45308</v>
      </c>
      <c r="H764" t="s">
        <v>34</v>
      </c>
      <c r="I764">
        <v>54</v>
      </c>
      <c r="J764">
        <v>39</v>
      </c>
      <c r="K764">
        <v>26</v>
      </c>
      <c r="L764">
        <v>2677</v>
      </c>
      <c r="M764">
        <v>28300</v>
      </c>
      <c r="N764">
        <v>167</v>
      </c>
      <c r="O764">
        <v>4354</v>
      </c>
      <c r="P764">
        <v>13060937</v>
      </c>
      <c r="Q764">
        <v>2527438</v>
      </c>
      <c r="R764">
        <v>936531</v>
      </c>
      <c r="S764">
        <v>16524905</v>
      </c>
      <c r="T764">
        <v>21332</v>
      </c>
      <c r="U764">
        <v>8</v>
      </c>
      <c r="V764" s="24">
        <f t="shared" si="33"/>
        <v>2.5397543145677895E-2</v>
      </c>
      <c r="W764">
        <v>674</v>
      </c>
      <c r="X764">
        <v>539</v>
      </c>
      <c r="Y764" t="s">
        <v>35</v>
      </c>
      <c r="Z764">
        <v>392</v>
      </c>
      <c r="AA764">
        <v>202</v>
      </c>
      <c r="AB764">
        <v>2</v>
      </c>
      <c r="AC764">
        <f t="shared" si="34"/>
        <v>2999.7558566835096</v>
      </c>
      <c r="AD764">
        <f>IF(SUBTOTAL(103,tablo1[[#This Row],[MachineID]]), tablo1[[#This Row],[ConditionMonitoringScore]], "")</f>
        <v>392</v>
      </c>
      <c r="AE764">
        <f>IF(SUBTOTAL(103,tablo1[[#This Row],[MachineID]]), tablo1[[#This Row],[TimeToFailure]], "")</f>
        <v>2677</v>
      </c>
      <c r="AH764">
        <f t="shared" si="35"/>
        <v>60.841423948220061</v>
      </c>
      <c r="AI764" t="str">
        <f>IF(OR(tablo1[[#This Row],[visibletimetofailure]]&lt;5000,tablo1[[#This Row],[visibleconditionscore]]&lt;300),"YES","NO")</f>
        <v>YES</v>
      </c>
    </row>
    <row r="765" spans="1:35" x14ac:dyDescent="0.25">
      <c r="A765" t="s">
        <v>816</v>
      </c>
      <c r="B765" t="s">
        <v>54</v>
      </c>
      <c r="C765" t="s">
        <v>39</v>
      </c>
      <c r="D765" s="1">
        <v>39872</v>
      </c>
      <c r="E765">
        <v>15</v>
      </c>
      <c r="F765">
        <v>73350</v>
      </c>
      <c r="G765" s="1">
        <v>45284</v>
      </c>
      <c r="H765" t="s">
        <v>52</v>
      </c>
      <c r="I765">
        <v>39</v>
      </c>
      <c r="J765">
        <v>63</v>
      </c>
      <c r="K765">
        <v>146</v>
      </c>
      <c r="L765">
        <v>477</v>
      </c>
      <c r="M765">
        <v>5000</v>
      </c>
      <c r="N765">
        <v>294</v>
      </c>
      <c r="O765">
        <v>42853</v>
      </c>
      <c r="P765">
        <v>214266777</v>
      </c>
      <c r="Q765">
        <v>918318</v>
      </c>
      <c r="R765">
        <v>258582</v>
      </c>
      <c r="S765">
        <v>215443677</v>
      </c>
      <c r="T765">
        <v>145701</v>
      </c>
      <c r="U765">
        <v>2</v>
      </c>
      <c r="V765" s="24">
        <f t="shared" si="33"/>
        <v>2.4869997739091116E-2</v>
      </c>
      <c r="W765">
        <v>660</v>
      </c>
      <c r="X765">
        <v>132</v>
      </c>
      <c r="Y765" t="s">
        <v>62</v>
      </c>
      <c r="Z765">
        <v>380</v>
      </c>
      <c r="AA765">
        <v>201</v>
      </c>
      <c r="AB765">
        <v>5</v>
      </c>
      <c r="AC765">
        <f t="shared" si="34"/>
        <v>5000.0414673418427</v>
      </c>
      <c r="AD765">
        <f>IF(SUBTOTAL(103,tablo1[[#This Row],[MachineID]]), tablo1[[#This Row],[ConditionMonitoringScore]], "")</f>
        <v>380</v>
      </c>
      <c r="AE765">
        <f>IF(SUBTOTAL(103,tablo1[[#This Row],[MachineID]]), tablo1[[#This Row],[TimeToFailure]], "")</f>
        <v>477</v>
      </c>
      <c r="AH765">
        <f t="shared" si="35"/>
        <v>60.517799352750814</v>
      </c>
      <c r="AI765" t="str">
        <f>IF(OR(tablo1[[#This Row],[visibletimetofailure]]&lt;5000,tablo1[[#This Row],[visibleconditionscore]]&lt;300),"YES","NO")</f>
        <v>YES</v>
      </c>
    </row>
    <row r="766" spans="1:35" x14ac:dyDescent="0.25">
      <c r="A766" t="s">
        <v>817</v>
      </c>
      <c r="B766" t="s">
        <v>38</v>
      </c>
      <c r="C766" t="s">
        <v>33</v>
      </c>
      <c r="D766" s="1">
        <v>44617</v>
      </c>
      <c r="E766">
        <v>2</v>
      </c>
      <c r="F766">
        <v>7786</v>
      </c>
      <c r="G766" s="1">
        <v>45315</v>
      </c>
      <c r="H766" t="s">
        <v>52</v>
      </c>
      <c r="I766">
        <v>77</v>
      </c>
      <c r="J766">
        <v>32</v>
      </c>
      <c r="K766">
        <v>3</v>
      </c>
      <c r="L766">
        <v>8469</v>
      </c>
      <c r="M766">
        <v>44533</v>
      </c>
      <c r="N766">
        <v>103</v>
      </c>
      <c r="O766">
        <v>309</v>
      </c>
      <c r="P766">
        <v>927174</v>
      </c>
      <c r="Q766">
        <v>1596202</v>
      </c>
      <c r="R766">
        <v>1042499</v>
      </c>
      <c r="S766">
        <v>3565876</v>
      </c>
      <c r="T766">
        <v>741</v>
      </c>
      <c r="U766">
        <v>8</v>
      </c>
      <c r="V766" s="24">
        <f t="shared" si="33"/>
        <v>3.5420905870826741E-3</v>
      </c>
      <c r="W766">
        <v>94</v>
      </c>
      <c r="X766">
        <v>75</v>
      </c>
      <c r="Y766" t="s">
        <v>35</v>
      </c>
      <c r="Z766">
        <v>947</v>
      </c>
      <c r="AA766">
        <v>41</v>
      </c>
      <c r="AB766">
        <v>4</v>
      </c>
      <c r="AC766">
        <f t="shared" si="34"/>
        <v>3000.5631067961167</v>
      </c>
      <c r="AD766">
        <f>IF(SUBTOTAL(103,tablo1[[#This Row],[MachineID]]), tablo1[[#This Row],[ConditionMonitoringScore]], "")</f>
        <v>947</v>
      </c>
      <c r="AE766">
        <f>IF(SUBTOTAL(103,tablo1[[#This Row],[MachineID]]), tablo1[[#This Row],[TimeToFailure]], "")</f>
        <v>8469</v>
      </c>
      <c r="AH766">
        <f t="shared" si="35"/>
        <v>8.7378640776699026</v>
      </c>
      <c r="AI766" t="str">
        <f>IF(OR(tablo1[[#This Row],[visibletimetofailure]]&lt;5000,tablo1[[#This Row],[visibleconditionscore]]&lt;300),"YES","NO")</f>
        <v>NO</v>
      </c>
    </row>
    <row r="767" spans="1:35" x14ac:dyDescent="0.25">
      <c r="A767" t="s">
        <v>818</v>
      </c>
      <c r="B767" t="s">
        <v>47</v>
      </c>
      <c r="C767" t="s">
        <v>58</v>
      </c>
      <c r="D767" s="1">
        <v>39142</v>
      </c>
      <c r="E767">
        <v>17</v>
      </c>
      <c r="F767">
        <v>67099</v>
      </c>
      <c r="G767" s="1">
        <v>45343</v>
      </c>
      <c r="H767" t="s">
        <v>48</v>
      </c>
      <c r="I767">
        <v>88</v>
      </c>
      <c r="J767">
        <v>4</v>
      </c>
      <c r="K767">
        <v>51</v>
      </c>
      <c r="L767">
        <v>606</v>
      </c>
      <c r="M767">
        <v>13596</v>
      </c>
      <c r="N767">
        <v>292</v>
      </c>
      <c r="O767">
        <v>14888</v>
      </c>
      <c r="P767">
        <v>44664669</v>
      </c>
      <c r="Q767">
        <v>420947</v>
      </c>
      <c r="R767">
        <v>114451</v>
      </c>
      <c r="S767">
        <v>45200068</v>
      </c>
      <c r="T767">
        <v>53597</v>
      </c>
      <c r="U767">
        <v>1</v>
      </c>
      <c r="V767" s="24">
        <f t="shared" si="33"/>
        <v>1.9858316376516694E-2</v>
      </c>
      <c r="W767">
        <v>527</v>
      </c>
      <c r="X767">
        <v>53</v>
      </c>
      <c r="Y767" t="s">
        <v>35</v>
      </c>
      <c r="Z767">
        <v>553</v>
      </c>
      <c r="AA767">
        <v>163</v>
      </c>
      <c r="AB767">
        <v>1</v>
      </c>
      <c r="AC767">
        <f t="shared" si="34"/>
        <v>3000.0449355185383</v>
      </c>
      <c r="AD767">
        <f>IF(SUBTOTAL(103,tablo1[[#This Row],[MachineID]]), tablo1[[#This Row],[ConditionMonitoringScore]], "")</f>
        <v>553</v>
      </c>
      <c r="AE767">
        <f>IF(SUBTOTAL(103,tablo1[[#This Row],[MachineID]]), tablo1[[#This Row],[TimeToFailure]], "")</f>
        <v>606</v>
      </c>
      <c r="AH767">
        <f t="shared" si="35"/>
        <v>48.220064724919091</v>
      </c>
      <c r="AI767" t="str">
        <f>IF(OR(tablo1[[#This Row],[visibletimetofailure]]&lt;5000,tablo1[[#This Row],[visibleconditionscore]]&lt;300),"YES","NO")</f>
        <v>YES</v>
      </c>
    </row>
    <row r="768" spans="1:35" x14ac:dyDescent="0.25">
      <c r="A768" t="s">
        <v>819</v>
      </c>
      <c r="B768" t="s">
        <v>38</v>
      </c>
      <c r="C768" t="s">
        <v>39</v>
      </c>
      <c r="D768" s="1">
        <v>39872</v>
      </c>
      <c r="E768">
        <v>15</v>
      </c>
      <c r="F768">
        <v>67590</v>
      </c>
      <c r="G768" s="1">
        <v>45210</v>
      </c>
      <c r="H768" t="s">
        <v>48</v>
      </c>
      <c r="I768">
        <v>144</v>
      </c>
      <c r="J768">
        <v>137</v>
      </c>
      <c r="K768">
        <v>22</v>
      </c>
      <c r="L768">
        <v>2683</v>
      </c>
      <c r="M768">
        <v>32583</v>
      </c>
      <c r="N768">
        <v>241</v>
      </c>
      <c r="O768">
        <v>5299</v>
      </c>
      <c r="P768">
        <v>5299225</v>
      </c>
      <c r="Q768">
        <v>1688536</v>
      </c>
      <c r="R768">
        <v>728658</v>
      </c>
      <c r="S768">
        <v>771642</v>
      </c>
      <c r="T768">
        <v>14837</v>
      </c>
      <c r="U768">
        <v>5</v>
      </c>
      <c r="V768" s="24">
        <f t="shared" si="33"/>
        <v>3.0296179063983721E-2</v>
      </c>
      <c r="W768">
        <v>804</v>
      </c>
      <c r="X768">
        <v>402</v>
      </c>
      <c r="Y768" t="s">
        <v>49</v>
      </c>
      <c r="Z768">
        <v>264</v>
      </c>
      <c r="AA768">
        <v>228</v>
      </c>
      <c r="AB768">
        <v>5</v>
      </c>
      <c r="AC768">
        <f t="shared" si="34"/>
        <v>1000.0424608416682</v>
      </c>
      <c r="AD768">
        <f>IF(SUBTOTAL(103,tablo1[[#This Row],[MachineID]]), tablo1[[#This Row],[ConditionMonitoringScore]], "")</f>
        <v>264</v>
      </c>
      <c r="AE768">
        <f>IF(SUBTOTAL(103,tablo1[[#This Row],[MachineID]]), tablo1[[#This Row],[TimeToFailure]], "")</f>
        <v>2683</v>
      </c>
      <c r="AH768">
        <f t="shared" si="35"/>
        <v>69.255663430420711</v>
      </c>
      <c r="AI768" t="str">
        <f>IF(OR(tablo1[[#This Row],[visibletimetofailure]]&lt;5000,tablo1[[#This Row],[visibleconditionscore]]&lt;300),"YES","NO")</f>
        <v>YES</v>
      </c>
    </row>
    <row r="769" spans="1:35" x14ac:dyDescent="0.25">
      <c r="A769" t="s">
        <v>820</v>
      </c>
      <c r="B769" t="s">
        <v>32</v>
      </c>
      <c r="C769" t="s">
        <v>39</v>
      </c>
      <c r="D769" s="1">
        <v>39872</v>
      </c>
      <c r="E769">
        <v>15</v>
      </c>
      <c r="F769">
        <v>59940</v>
      </c>
      <c r="G769" s="1">
        <v>45198</v>
      </c>
      <c r="H769" t="s">
        <v>52</v>
      </c>
      <c r="I769">
        <v>135</v>
      </c>
      <c r="J769">
        <v>149</v>
      </c>
      <c r="K769">
        <v>58</v>
      </c>
      <c r="L769">
        <v>403</v>
      </c>
      <c r="M769">
        <v>10325</v>
      </c>
      <c r="N769">
        <v>230</v>
      </c>
      <c r="O769">
        <v>13367</v>
      </c>
      <c r="P769">
        <v>13367306</v>
      </c>
      <c r="Q769">
        <v>483068</v>
      </c>
      <c r="R769">
        <v>213416</v>
      </c>
      <c r="S769">
        <v>1406379</v>
      </c>
      <c r="T769">
        <v>42775</v>
      </c>
      <c r="U769">
        <v>2</v>
      </c>
      <c r="V769" s="24">
        <f t="shared" si="33"/>
        <v>3.2783178837892835E-2</v>
      </c>
      <c r="W769">
        <v>870</v>
      </c>
      <c r="X769">
        <v>174</v>
      </c>
      <c r="Y769" t="s">
        <v>49</v>
      </c>
      <c r="Z769">
        <v>173</v>
      </c>
      <c r="AA769">
        <v>256</v>
      </c>
      <c r="AB769">
        <v>4</v>
      </c>
      <c r="AC769">
        <f t="shared" si="34"/>
        <v>1000.0228921972021</v>
      </c>
      <c r="AD769">
        <f>IF(SUBTOTAL(103,tablo1[[#This Row],[MachineID]]), tablo1[[#This Row],[ConditionMonitoringScore]], "")</f>
        <v>173</v>
      </c>
      <c r="AE769">
        <f>IF(SUBTOTAL(103,tablo1[[#This Row],[MachineID]]), tablo1[[#This Row],[TimeToFailure]], "")</f>
        <v>403</v>
      </c>
      <c r="AH769">
        <f t="shared" si="35"/>
        <v>78.317152103559877</v>
      </c>
      <c r="AI769" t="str">
        <f>IF(OR(tablo1[[#This Row],[visibletimetofailure]]&lt;5000,tablo1[[#This Row],[visibleconditionscore]]&lt;300),"YES","NO")</f>
        <v>YES</v>
      </c>
    </row>
    <row r="770" spans="1:35" x14ac:dyDescent="0.25">
      <c r="A770" t="s">
        <v>821</v>
      </c>
      <c r="B770" t="s">
        <v>42</v>
      </c>
      <c r="C770" t="s">
        <v>58</v>
      </c>
      <c r="D770" s="1">
        <v>43157</v>
      </c>
      <c r="E770">
        <v>6</v>
      </c>
      <c r="F770">
        <v>18516</v>
      </c>
      <c r="G770" s="1">
        <v>45253</v>
      </c>
      <c r="H770" t="s">
        <v>34</v>
      </c>
      <c r="I770">
        <v>48</v>
      </c>
      <c r="J770">
        <v>94</v>
      </c>
      <c r="K770">
        <v>7</v>
      </c>
      <c r="L770">
        <v>5150</v>
      </c>
      <c r="M770">
        <v>32238</v>
      </c>
      <c r="N770">
        <v>181</v>
      </c>
      <c r="O770">
        <v>1264</v>
      </c>
      <c r="P770">
        <v>3792493</v>
      </c>
      <c r="Q770">
        <v>65577</v>
      </c>
      <c r="R770">
        <v>237215</v>
      </c>
      <c r="S770">
        <v>4685478</v>
      </c>
      <c r="T770">
        <v>2781</v>
      </c>
      <c r="U770">
        <v>2</v>
      </c>
      <c r="V770" s="24">
        <f t="shared" ref="V770:V833" si="36">W770/$K$1002</f>
        <v>1.5637953123822445E-2</v>
      </c>
      <c r="W770">
        <v>415</v>
      </c>
      <c r="X770">
        <v>83</v>
      </c>
      <c r="Y770" t="s">
        <v>35</v>
      </c>
      <c r="Z770">
        <v>615</v>
      </c>
      <c r="AA770">
        <v>139</v>
      </c>
      <c r="AB770">
        <v>3</v>
      </c>
      <c r="AC770">
        <f t="shared" ref="AC770:AC833" si="37">IF(O770=0,0,P770/O770)</f>
        <v>3000.3900316455697</v>
      </c>
      <c r="AD770">
        <f>IF(SUBTOTAL(103,tablo1[[#This Row],[MachineID]]), tablo1[[#This Row],[ConditionMonitoringScore]], "")</f>
        <v>615</v>
      </c>
      <c r="AE770">
        <f>IF(SUBTOTAL(103,tablo1[[#This Row],[MachineID]]), tablo1[[#This Row],[TimeToFailure]], "")</f>
        <v>5150</v>
      </c>
      <c r="AH770">
        <f t="shared" ref="AH770:AH833" si="38">(AA770-MIN($AA$2:$AA$1001))/(MAX($AA$2:$AA$1001)-MIN($AA$2:$AA$1001))*100</f>
        <v>40.453074433656958</v>
      </c>
      <c r="AI770" t="str">
        <f>IF(OR(tablo1[[#This Row],[visibletimetofailure]]&lt;5000,tablo1[[#This Row],[visibleconditionscore]]&lt;300),"YES","NO")</f>
        <v>NO</v>
      </c>
    </row>
    <row r="771" spans="1:35" x14ac:dyDescent="0.25">
      <c r="A771" t="s">
        <v>822</v>
      </c>
      <c r="B771" t="s">
        <v>54</v>
      </c>
      <c r="C771" t="s">
        <v>39</v>
      </c>
      <c r="D771" s="1">
        <v>43522</v>
      </c>
      <c r="E771">
        <v>5</v>
      </c>
      <c r="F771">
        <v>21895</v>
      </c>
      <c r="G771" s="1">
        <v>45237</v>
      </c>
      <c r="H771" t="s">
        <v>34</v>
      </c>
      <c r="I771">
        <v>89</v>
      </c>
      <c r="J771">
        <v>110</v>
      </c>
      <c r="K771">
        <v>5</v>
      </c>
      <c r="L771">
        <v>10747</v>
      </c>
      <c r="M771">
        <v>61720</v>
      </c>
      <c r="N771">
        <v>102</v>
      </c>
      <c r="O771">
        <v>512</v>
      </c>
      <c r="P771">
        <v>1537248</v>
      </c>
      <c r="Q771">
        <v>546882</v>
      </c>
      <c r="R771">
        <v>308979</v>
      </c>
      <c r="S771">
        <v>2393109</v>
      </c>
      <c r="T771">
        <v>2510</v>
      </c>
      <c r="U771">
        <v>4</v>
      </c>
      <c r="V771" s="24">
        <f t="shared" si="36"/>
        <v>1.3452407867962922E-2</v>
      </c>
      <c r="W771">
        <v>357</v>
      </c>
      <c r="X771">
        <v>143</v>
      </c>
      <c r="Y771" t="s">
        <v>35</v>
      </c>
      <c r="Z771">
        <v>713</v>
      </c>
      <c r="AA771">
        <v>112</v>
      </c>
      <c r="AB771">
        <v>4</v>
      </c>
      <c r="AC771">
        <f t="shared" si="37"/>
        <v>3002.4375</v>
      </c>
      <c r="AD771">
        <f>IF(SUBTOTAL(103,tablo1[[#This Row],[MachineID]]), tablo1[[#This Row],[ConditionMonitoringScore]], "")</f>
        <v>713</v>
      </c>
      <c r="AE771">
        <f>IF(SUBTOTAL(103,tablo1[[#This Row],[MachineID]]), tablo1[[#This Row],[TimeToFailure]], "")</f>
        <v>10747</v>
      </c>
      <c r="AH771">
        <f t="shared" si="38"/>
        <v>31.715210355987054</v>
      </c>
      <c r="AI771" t="str">
        <f>IF(OR(tablo1[[#This Row],[visibletimetofailure]]&lt;5000,tablo1[[#This Row],[visibleconditionscore]]&lt;300),"YES","NO")</f>
        <v>NO</v>
      </c>
    </row>
    <row r="772" spans="1:35" x14ac:dyDescent="0.25">
      <c r="A772" t="s">
        <v>823</v>
      </c>
      <c r="B772" t="s">
        <v>38</v>
      </c>
      <c r="C772" t="s">
        <v>58</v>
      </c>
      <c r="D772" s="1">
        <v>38777</v>
      </c>
      <c r="E772">
        <v>18</v>
      </c>
      <c r="F772">
        <v>77886</v>
      </c>
      <c r="G772" s="1">
        <v>45237</v>
      </c>
      <c r="H772" t="s">
        <v>52</v>
      </c>
      <c r="I772">
        <v>105</v>
      </c>
      <c r="J772">
        <v>110</v>
      </c>
      <c r="K772">
        <v>37</v>
      </c>
      <c r="L772">
        <v>1773</v>
      </c>
      <c r="M772">
        <v>20878</v>
      </c>
      <c r="N772">
        <v>320</v>
      </c>
      <c r="O772">
        <v>11836</v>
      </c>
      <c r="P772">
        <v>11835689</v>
      </c>
      <c r="Q772">
        <v>118175</v>
      </c>
      <c r="R772">
        <v>161952</v>
      </c>
      <c r="S772">
        <v>13179391</v>
      </c>
      <c r="T772">
        <v>15386</v>
      </c>
      <c r="U772">
        <v>2</v>
      </c>
      <c r="V772" s="24">
        <f t="shared" si="36"/>
        <v>3.1238224432888689E-2</v>
      </c>
      <c r="W772">
        <v>829</v>
      </c>
      <c r="X772">
        <v>166</v>
      </c>
      <c r="Y772" t="s">
        <v>49</v>
      </c>
      <c r="Z772">
        <v>251</v>
      </c>
      <c r="AA772">
        <v>254</v>
      </c>
      <c r="AB772">
        <v>4</v>
      </c>
      <c r="AC772">
        <f t="shared" si="37"/>
        <v>999.97372423115917</v>
      </c>
      <c r="AD772">
        <f>IF(SUBTOTAL(103,tablo1[[#This Row],[MachineID]]), tablo1[[#This Row],[ConditionMonitoringScore]], "")</f>
        <v>251</v>
      </c>
      <c r="AE772">
        <f>IF(SUBTOTAL(103,tablo1[[#This Row],[MachineID]]), tablo1[[#This Row],[TimeToFailure]], "")</f>
        <v>1773</v>
      </c>
      <c r="AH772">
        <f t="shared" si="38"/>
        <v>77.669902912621353</v>
      </c>
      <c r="AI772" t="str">
        <f>IF(OR(tablo1[[#This Row],[visibletimetofailure]]&lt;5000,tablo1[[#This Row],[visibleconditionscore]]&lt;300),"YES","NO")</f>
        <v>YES</v>
      </c>
    </row>
    <row r="773" spans="1:35" x14ac:dyDescent="0.25">
      <c r="A773" t="s">
        <v>824</v>
      </c>
      <c r="B773" t="s">
        <v>54</v>
      </c>
      <c r="C773" t="s">
        <v>39</v>
      </c>
      <c r="D773" s="1">
        <v>40967</v>
      </c>
      <c r="E773">
        <v>12</v>
      </c>
      <c r="F773">
        <v>52488</v>
      </c>
      <c r="G773" s="1">
        <v>45298</v>
      </c>
      <c r="H773" t="s">
        <v>48</v>
      </c>
      <c r="I773">
        <v>68</v>
      </c>
      <c r="J773">
        <v>49</v>
      </c>
      <c r="K773">
        <v>23</v>
      </c>
      <c r="L773">
        <v>2880</v>
      </c>
      <c r="M773">
        <v>22560</v>
      </c>
      <c r="N773">
        <v>151</v>
      </c>
      <c r="O773">
        <v>3463</v>
      </c>
      <c r="P773">
        <v>10389204</v>
      </c>
      <c r="Q773">
        <v>1939279</v>
      </c>
      <c r="R773">
        <v>811202</v>
      </c>
      <c r="S773">
        <v>13139685</v>
      </c>
      <c r="T773">
        <v>6233</v>
      </c>
      <c r="U773">
        <v>9</v>
      </c>
      <c r="V773" s="24">
        <f t="shared" si="36"/>
        <v>1.8727861933830733E-2</v>
      </c>
      <c r="W773">
        <v>497</v>
      </c>
      <c r="X773">
        <v>447</v>
      </c>
      <c r="Y773" t="s">
        <v>35</v>
      </c>
      <c r="Z773">
        <v>553</v>
      </c>
      <c r="AA773">
        <v>160</v>
      </c>
      <c r="AB773">
        <v>4</v>
      </c>
      <c r="AC773">
        <f t="shared" si="37"/>
        <v>3000.0589084608719</v>
      </c>
      <c r="AD773">
        <f>IF(SUBTOTAL(103,tablo1[[#This Row],[MachineID]]), tablo1[[#This Row],[ConditionMonitoringScore]], "")</f>
        <v>553</v>
      </c>
      <c r="AE773">
        <f>IF(SUBTOTAL(103,tablo1[[#This Row],[MachineID]]), tablo1[[#This Row],[TimeToFailure]], "")</f>
        <v>2880</v>
      </c>
      <c r="AH773">
        <f t="shared" si="38"/>
        <v>47.249190938511326</v>
      </c>
      <c r="AI773" t="str">
        <f>IF(OR(tablo1[[#This Row],[visibletimetofailure]]&lt;5000,tablo1[[#This Row],[visibleconditionscore]]&lt;300),"YES","NO")</f>
        <v>YES</v>
      </c>
    </row>
    <row r="774" spans="1:35" x14ac:dyDescent="0.25">
      <c r="A774" t="s">
        <v>825</v>
      </c>
      <c r="B774" t="s">
        <v>38</v>
      </c>
      <c r="C774" t="s">
        <v>39</v>
      </c>
      <c r="D774" s="1">
        <v>42062</v>
      </c>
      <c r="E774">
        <v>9</v>
      </c>
      <c r="F774">
        <v>40491</v>
      </c>
      <c r="G774" s="1">
        <v>45327</v>
      </c>
      <c r="H774" t="s">
        <v>52</v>
      </c>
      <c r="I774">
        <v>161</v>
      </c>
      <c r="J774">
        <v>20</v>
      </c>
      <c r="K774">
        <v>16</v>
      </c>
      <c r="L774">
        <v>5375</v>
      </c>
      <c r="M774">
        <v>28748</v>
      </c>
      <c r="N774">
        <v>224</v>
      </c>
      <c r="O774">
        <v>3588</v>
      </c>
      <c r="P774">
        <v>3588208</v>
      </c>
      <c r="Q774">
        <v>2221093</v>
      </c>
      <c r="R774">
        <v>590031</v>
      </c>
      <c r="S774">
        <v>6399332</v>
      </c>
      <c r="T774">
        <v>15429</v>
      </c>
      <c r="U774">
        <v>9</v>
      </c>
      <c r="V774" s="24">
        <f t="shared" si="36"/>
        <v>1.3113271535157133E-2</v>
      </c>
      <c r="W774">
        <v>348</v>
      </c>
      <c r="X774">
        <v>313</v>
      </c>
      <c r="Y774" t="s">
        <v>49</v>
      </c>
      <c r="Z774">
        <v>678</v>
      </c>
      <c r="AA774">
        <v>125</v>
      </c>
      <c r="AB774">
        <v>4</v>
      </c>
      <c r="AC774">
        <f t="shared" si="37"/>
        <v>1000.0579710144928</v>
      </c>
      <c r="AD774">
        <f>IF(SUBTOTAL(103,tablo1[[#This Row],[MachineID]]), tablo1[[#This Row],[ConditionMonitoringScore]], "")</f>
        <v>678</v>
      </c>
      <c r="AE774">
        <f>IF(SUBTOTAL(103,tablo1[[#This Row],[MachineID]]), tablo1[[#This Row],[TimeToFailure]], "")</f>
        <v>5375</v>
      </c>
      <c r="AH774">
        <f t="shared" si="38"/>
        <v>35.922330097087382</v>
      </c>
      <c r="AI774" t="str">
        <f>IF(OR(tablo1[[#This Row],[visibletimetofailure]]&lt;5000,tablo1[[#This Row],[visibleconditionscore]]&lt;300),"YES","NO")</f>
        <v>NO</v>
      </c>
    </row>
    <row r="775" spans="1:35" x14ac:dyDescent="0.25">
      <c r="A775" t="s">
        <v>826</v>
      </c>
      <c r="B775" t="s">
        <v>38</v>
      </c>
      <c r="C775" t="s">
        <v>58</v>
      </c>
      <c r="D775" s="1">
        <v>39507</v>
      </c>
      <c r="E775">
        <v>16</v>
      </c>
      <c r="F775">
        <v>60384</v>
      </c>
      <c r="G775" s="1">
        <v>45283</v>
      </c>
      <c r="H775" t="s">
        <v>52</v>
      </c>
      <c r="I775">
        <v>145</v>
      </c>
      <c r="J775">
        <v>64</v>
      </c>
      <c r="K775">
        <v>41</v>
      </c>
      <c r="L775">
        <v>1020</v>
      </c>
      <c r="M775">
        <v>14740</v>
      </c>
      <c r="N775">
        <v>219</v>
      </c>
      <c r="O775">
        <v>8980</v>
      </c>
      <c r="P775">
        <v>8979572</v>
      </c>
      <c r="Q775">
        <v>1553842</v>
      </c>
      <c r="R775">
        <v>411474</v>
      </c>
      <c r="S775">
        <v>10944888</v>
      </c>
      <c r="T775">
        <v>38612</v>
      </c>
      <c r="U775">
        <v>4</v>
      </c>
      <c r="V775" s="24">
        <f t="shared" si="36"/>
        <v>2.6188861255558069E-2</v>
      </c>
      <c r="W775">
        <v>695</v>
      </c>
      <c r="X775">
        <v>278</v>
      </c>
      <c r="Y775" t="s">
        <v>49</v>
      </c>
      <c r="Z775">
        <v>348</v>
      </c>
      <c r="AA775">
        <v>207</v>
      </c>
      <c r="AB775">
        <v>3</v>
      </c>
      <c r="AC775">
        <f t="shared" si="37"/>
        <v>999.95233853006687</v>
      </c>
      <c r="AD775">
        <f>IF(SUBTOTAL(103,tablo1[[#This Row],[MachineID]]), tablo1[[#This Row],[ConditionMonitoringScore]], "")</f>
        <v>348</v>
      </c>
      <c r="AE775">
        <f>IF(SUBTOTAL(103,tablo1[[#This Row],[MachineID]]), tablo1[[#This Row],[TimeToFailure]], "")</f>
        <v>1020</v>
      </c>
      <c r="AH775">
        <f t="shared" si="38"/>
        <v>62.459546925566343</v>
      </c>
      <c r="AI775" t="str">
        <f>IF(OR(tablo1[[#This Row],[visibletimetofailure]]&lt;5000,tablo1[[#This Row],[visibleconditionscore]]&lt;300),"YES","NO")</f>
        <v>YES</v>
      </c>
    </row>
    <row r="776" spans="1:35" x14ac:dyDescent="0.25">
      <c r="A776" t="s">
        <v>827</v>
      </c>
      <c r="B776" t="s">
        <v>32</v>
      </c>
      <c r="C776" t="s">
        <v>33</v>
      </c>
      <c r="D776" s="1">
        <v>38412</v>
      </c>
      <c r="E776">
        <v>19</v>
      </c>
      <c r="F776">
        <v>68172</v>
      </c>
      <c r="G776" s="1">
        <v>45285</v>
      </c>
      <c r="H776" t="s">
        <v>52</v>
      </c>
      <c r="I776">
        <v>36</v>
      </c>
      <c r="J776">
        <v>62</v>
      </c>
      <c r="K776">
        <v>138</v>
      </c>
      <c r="L776">
        <v>206</v>
      </c>
      <c r="M776">
        <v>5000</v>
      </c>
      <c r="N776">
        <v>315</v>
      </c>
      <c r="O776">
        <v>43496</v>
      </c>
      <c r="P776">
        <v>217481179</v>
      </c>
      <c r="Q776">
        <v>1138821</v>
      </c>
      <c r="R776">
        <v>159302</v>
      </c>
      <c r="S776">
        <v>218779302</v>
      </c>
      <c r="T776">
        <v>65244</v>
      </c>
      <c r="U776">
        <v>2</v>
      </c>
      <c r="V776" s="24">
        <f t="shared" si="36"/>
        <v>2.8261361067148993E-2</v>
      </c>
      <c r="W776">
        <v>750</v>
      </c>
      <c r="X776">
        <v>150</v>
      </c>
      <c r="Y776" t="s">
        <v>62</v>
      </c>
      <c r="Z776">
        <v>328</v>
      </c>
      <c r="AA776">
        <v>224</v>
      </c>
      <c r="AB776">
        <v>2</v>
      </c>
      <c r="AC776">
        <f t="shared" si="37"/>
        <v>5000.027105940776</v>
      </c>
      <c r="AD776">
        <f>IF(SUBTOTAL(103,tablo1[[#This Row],[MachineID]]), tablo1[[#This Row],[ConditionMonitoringScore]], "")</f>
        <v>328</v>
      </c>
      <c r="AE776">
        <f>IF(SUBTOTAL(103,tablo1[[#This Row],[MachineID]]), tablo1[[#This Row],[TimeToFailure]], "")</f>
        <v>206</v>
      </c>
      <c r="AH776">
        <f t="shared" si="38"/>
        <v>67.961165048543691</v>
      </c>
      <c r="AI776" t="str">
        <f>IF(OR(tablo1[[#This Row],[visibletimetofailure]]&lt;5000,tablo1[[#This Row],[visibleconditionscore]]&lt;300),"YES","NO")</f>
        <v>YES</v>
      </c>
    </row>
    <row r="777" spans="1:35" x14ac:dyDescent="0.25">
      <c r="A777" t="s">
        <v>828</v>
      </c>
      <c r="B777" t="s">
        <v>54</v>
      </c>
      <c r="C777" t="s">
        <v>58</v>
      </c>
      <c r="D777" s="1">
        <v>44617</v>
      </c>
      <c r="E777">
        <v>2</v>
      </c>
      <c r="F777">
        <v>6958</v>
      </c>
      <c r="G777" s="1">
        <v>45280</v>
      </c>
      <c r="H777" t="s">
        <v>34</v>
      </c>
      <c r="I777">
        <v>66</v>
      </c>
      <c r="J777">
        <v>67</v>
      </c>
      <c r="K777">
        <v>0</v>
      </c>
      <c r="L777">
        <v>10350</v>
      </c>
      <c r="M777">
        <v>84310</v>
      </c>
      <c r="N777">
        <v>241</v>
      </c>
      <c r="O777">
        <v>0</v>
      </c>
      <c r="P777">
        <v>0</v>
      </c>
      <c r="Q777">
        <v>1556004</v>
      </c>
      <c r="R777">
        <v>643141</v>
      </c>
      <c r="S777">
        <v>2199145</v>
      </c>
      <c r="T777">
        <v>0</v>
      </c>
      <c r="U777">
        <v>5</v>
      </c>
      <c r="V777" s="24">
        <f t="shared" si="36"/>
        <v>8.4030446906323015E-3</v>
      </c>
      <c r="W777">
        <v>223</v>
      </c>
      <c r="X777">
        <v>112</v>
      </c>
      <c r="Y777" t="s">
        <v>35</v>
      </c>
      <c r="Z777">
        <v>790</v>
      </c>
      <c r="AA777">
        <v>69</v>
      </c>
      <c r="AB777">
        <v>3</v>
      </c>
      <c r="AC777">
        <f t="shared" si="37"/>
        <v>0</v>
      </c>
      <c r="AD777">
        <f>IF(SUBTOTAL(103,tablo1[[#This Row],[MachineID]]), tablo1[[#This Row],[ConditionMonitoringScore]], "")</f>
        <v>790</v>
      </c>
      <c r="AE777">
        <f>IF(SUBTOTAL(103,tablo1[[#This Row],[MachineID]]), tablo1[[#This Row],[TimeToFailure]], "")</f>
        <v>10350</v>
      </c>
      <c r="AH777">
        <f t="shared" si="38"/>
        <v>17.79935275080906</v>
      </c>
      <c r="AI777" t="str">
        <f>IF(OR(tablo1[[#This Row],[visibletimetofailure]]&lt;5000,tablo1[[#This Row],[visibleconditionscore]]&lt;300),"YES","NO")</f>
        <v>NO</v>
      </c>
    </row>
    <row r="778" spans="1:35" x14ac:dyDescent="0.25">
      <c r="A778" t="s">
        <v>829</v>
      </c>
      <c r="B778" t="s">
        <v>42</v>
      </c>
      <c r="C778" t="s">
        <v>45</v>
      </c>
      <c r="D778" s="1">
        <v>44617</v>
      </c>
      <c r="E778">
        <v>2</v>
      </c>
      <c r="F778">
        <v>9134</v>
      </c>
      <c r="G778" s="1">
        <v>45216</v>
      </c>
      <c r="H778" t="s">
        <v>34</v>
      </c>
      <c r="I778">
        <v>76</v>
      </c>
      <c r="J778">
        <v>131</v>
      </c>
      <c r="K778">
        <v>1</v>
      </c>
      <c r="L778">
        <v>5181</v>
      </c>
      <c r="M778">
        <v>48095</v>
      </c>
      <c r="N778">
        <v>54</v>
      </c>
      <c r="O778">
        <v>54</v>
      </c>
      <c r="P778">
        <v>161403</v>
      </c>
      <c r="Q778">
        <v>817407</v>
      </c>
      <c r="R778">
        <v>981286</v>
      </c>
      <c r="S778">
        <v>1960096</v>
      </c>
      <c r="T778">
        <v>107</v>
      </c>
      <c r="U778">
        <v>8</v>
      </c>
      <c r="V778" s="24">
        <f t="shared" si="36"/>
        <v>1.3603135126987716E-2</v>
      </c>
      <c r="W778">
        <v>361</v>
      </c>
      <c r="X778">
        <v>288</v>
      </c>
      <c r="Y778" t="s">
        <v>35</v>
      </c>
      <c r="Z778">
        <v>667</v>
      </c>
      <c r="AA778">
        <v>118</v>
      </c>
      <c r="AB778">
        <v>2</v>
      </c>
      <c r="AC778">
        <f t="shared" si="37"/>
        <v>2988.9444444444443</v>
      </c>
      <c r="AD778">
        <f>IF(SUBTOTAL(103,tablo1[[#This Row],[MachineID]]), tablo1[[#This Row],[ConditionMonitoringScore]], "")</f>
        <v>667</v>
      </c>
      <c r="AE778">
        <f>IF(SUBTOTAL(103,tablo1[[#This Row],[MachineID]]), tablo1[[#This Row],[TimeToFailure]], "")</f>
        <v>5181</v>
      </c>
      <c r="AH778">
        <f t="shared" si="38"/>
        <v>33.656957928802591</v>
      </c>
      <c r="AI778" t="str">
        <f>IF(OR(tablo1[[#This Row],[visibletimetofailure]]&lt;5000,tablo1[[#This Row],[visibleconditionscore]]&lt;300),"YES","NO")</f>
        <v>NO</v>
      </c>
    </row>
    <row r="779" spans="1:35" x14ac:dyDescent="0.25">
      <c r="A779" t="s">
        <v>830</v>
      </c>
      <c r="B779" t="s">
        <v>32</v>
      </c>
      <c r="C779" t="s">
        <v>33</v>
      </c>
      <c r="D779" s="1">
        <v>43887</v>
      </c>
      <c r="E779">
        <v>4</v>
      </c>
      <c r="F779">
        <v>15172</v>
      </c>
      <c r="G779" s="1">
        <v>45321</v>
      </c>
      <c r="H779" t="s">
        <v>34</v>
      </c>
      <c r="I779">
        <v>111</v>
      </c>
      <c r="J779">
        <v>26</v>
      </c>
      <c r="K779">
        <v>5</v>
      </c>
      <c r="L779">
        <v>6535</v>
      </c>
      <c r="M779">
        <v>40381</v>
      </c>
      <c r="N779">
        <v>68</v>
      </c>
      <c r="O779">
        <v>338</v>
      </c>
      <c r="P779">
        <v>337919</v>
      </c>
      <c r="Q779">
        <v>339453</v>
      </c>
      <c r="R779">
        <v>270419</v>
      </c>
      <c r="S779">
        <v>947792</v>
      </c>
      <c r="T779">
        <v>1588</v>
      </c>
      <c r="U779">
        <v>3</v>
      </c>
      <c r="V779" s="24">
        <f t="shared" si="36"/>
        <v>8.0639083578265131E-3</v>
      </c>
      <c r="W779">
        <v>214</v>
      </c>
      <c r="X779">
        <v>64</v>
      </c>
      <c r="Y779" t="s">
        <v>49</v>
      </c>
      <c r="Z779">
        <v>787</v>
      </c>
      <c r="AA779">
        <v>70</v>
      </c>
      <c r="AB779">
        <v>3</v>
      </c>
      <c r="AC779">
        <f t="shared" si="37"/>
        <v>999.76035502958575</v>
      </c>
      <c r="AD779">
        <f>IF(SUBTOTAL(103,tablo1[[#This Row],[MachineID]]), tablo1[[#This Row],[ConditionMonitoringScore]], "")</f>
        <v>787</v>
      </c>
      <c r="AE779">
        <f>IF(SUBTOTAL(103,tablo1[[#This Row],[MachineID]]), tablo1[[#This Row],[TimeToFailure]], "")</f>
        <v>6535</v>
      </c>
      <c r="AH779">
        <f t="shared" si="38"/>
        <v>18.122977346278319</v>
      </c>
      <c r="AI779" t="str">
        <f>IF(OR(tablo1[[#This Row],[visibletimetofailure]]&lt;5000,tablo1[[#This Row],[visibleconditionscore]]&lt;300),"YES","NO")</f>
        <v>NO</v>
      </c>
    </row>
    <row r="780" spans="1:35" x14ac:dyDescent="0.25">
      <c r="A780" t="s">
        <v>831</v>
      </c>
      <c r="B780" t="s">
        <v>47</v>
      </c>
      <c r="C780" t="s">
        <v>58</v>
      </c>
      <c r="D780" s="1">
        <v>38777</v>
      </c>
      <c r="E780">
        <v>18</v>
      </c>
      <c r="F780">
        <v>87048</v>
      </c>
      <c r="G780" s="1">
        <v>45338</v>
      </c>
      <c r="H780" t="s">
        <v>52</v>
      </c>
      <c r="I780">
        <v>83</v>
      </c>
      <c r="J780">
        <v>9</v>
      </c>
      <c r="K780">
        <v>103</v>
      </c>
      <c r="L780">
        <v>459</v>
      </c>
      <c r="M780">
        <v>8454</v>
      </c>
      <c r="N780">
        <v>115</v>
      </c>
      <c r="O780">
        <v>11873</v>
      </c>
      <c r="P780">
        <v>35618895</v>
      </c>
      <c r="Q780">
        <v>1432849</v>
      </c>
      <c r="R780">
        <v>677312</v>
      </c>
      <c r="S780">
        <v>37729057</v>
      </c>
      <c r="T780">
        <v>39180</v>
      </c>
      <c r="U780">
        <v>8</v>
      </c>
      <c r="V780" s="24">
        <f t="shared" si="36"/>
        <v>2.2910543371768784E-2</v>
      </c>
      <c r="W780">
        <v>608</v>
      </c>
      <c r="X780">
        <v>486</v>
      </c>
      <c r="Y780" t="s">
        <v>35</v>
      </c>
      <c r="Z780">
        <v>452</v>
      </c>
      <c r="AA780">
        <v>184</v>
      </c>
      <c r="AB780">
        <v>2</v>
      </c>
      <c r="AC780">
        <f t="shared" si="37"/>
        <v>2999.9911564052895</v>
      </c>
      <c r="AD780">
        <f>IF(SUBTOTAL(103,tablo1[[#This Row],[MachineID]]), tablo1[[#This Row],[ConditionMonitoringScore]], "")</f>
        <v>452</v>
      </c>
      <c r="AE780">
        <f>IF(SUBTOTAL(103,tablo1[[#This Row],[MachineID]]), tablo1[[#This Row],[TimeToFailure]], "")</f>
        <v>459</v>
      </c>
      <c r="AH780">
        <f t="shared" si="38"/>
        <v>55.016181229773466</v>
      </c>
      <c r="AI780" t="str">
        <f>IF(OR(tablo1[[#This Row],[visibletimetofailure]]&lt;5000,tablo1[[#This Row],[visibleconditionscore]]&lt;300),"YES","NO")</f>
        <v>YES</v>
      </c>
    </row>
    <row r="781" spans="1:35" x14ac:dyDescent="0.25">
      <c r="A781" t="s">
        <v>832</v>
      </c>
      <c r="B781" t="s">
        <v>42</v>
      </c>
      <c r="C781" t="s">
        <v>45</v>
      </c>
      <c r="D781" s="1">
        <v>38412</v>
      </c>
      <c r="E781">
        <v>19</v>
      </c>
      <c r="F781">
        <v>79496</v>
      </c>
      <c r="G781" s="1">
        <v>45294</v>
      </c>
      <c r="H781" t="s">
        <v>34</v>
      </c>
      <c r="I781">
        <v>54</v>
      </c>
      <c r="J781">
        <v>53</v>
      </c>
      <c r="K781">
        <v>135</v>
      </c>
      <c r="L781">
        <v>406</v>
      </c>
      <c r="M781">
        <v>5890</v>
      </c>
      <c r="N781">
        <v>145</v>
      </c>
      <c r="O781">
        <v>19596</v>
      </c>
      <c r="P781">
        <v>58787018</v>
      </c>
      <c r="Q781">
        <v>1205581</v>
      </c>
      <c r="R781">
        <v>474047</v>
      </c>
      <c r="S781">
        <v>60466645</v>
      </c>
      <c r="T781">
        <v>37231</v>
      </c>
      <c r="U781">
        <v>7</v>
      </c>
      <c r="V781" s="24">
        <f t="shared" si="36"/>
        <v>2.7583088401537417E-2</v>
      </c>
      <c r="W781">
        <v>732</v>
      </c>
      <c r="X781">
        <v>512</v>
      </c>
      <c r="Y781" t="s">
        <v>35</v>
      </c>
      <c r="Z781">
        <v>343</v>
      </c>
      <c r="AA781">
        <v>217</v>
      </c>
      <c r="AB781">
        <v>3</v>
      </c>
      <c r="AC781">
        <f t="shared" si="37"/>
        <v>2999.9498877321903</v>
      </c>
      <c r="AD781">
        <f>IF(SUBTOTAL(103,tablo1[[#This Row],[MachineID]]), tablo1[[#This Row],[ConditionMonitoringScore]], "")</f>
        <v>343</v>
      </c>
      <c r="AE781">
        <f>IF(SUBTOTAL(103,tablo1[[#This Row],[MachineID]]), tablo1[[#This Row],[TimeToFailure]], "")</f>
        <v>406</v>
      </c>
      <c r="AH781">
        <f t="shared" si="38"/>
        <v>65.695792880258892</v>
      </c>
      <c r="AI781" t="str">
        <f>IF(OR(tablo1[[#This Row],[visibletimetofailure]]&lt;5000,tablo1[[#This Row],[visibleconditionscore]]&lt;300),"YES","NO")</f>
        <v>YES</v>
      </c>
    </row>
    <row r="782" spans="1:35" x14ac:dyDescent="0.25">
      <c r="A782" t="s">
        <v>833</v>
      </c>
      <c r="B782" t="s">
        <v>47</v>
      </c>
      <c r="C782" t="s">
        <v>39</v>
      </c>
      <c r="D782" s="1">
        <v>38777</v>
      </c>
      <c r="E782">
        <v>18</v>
      </c>
      <c r="F782">
        <v>75798</v>
      </c>
      <c r="G782" s="1">
        <v>45211</v>
      </c>
      <c r="H782" t="s">
        <v>34</v>
      </c>
      <c r="I782">
        <v>103</v>
      </c>
      <c r="J782">
        <v>136</v>
      </c>
      <c r="K782">
        <v>22</v>
      </c>
      <c r="L782">
        <v>1110</v>
      </c>
      <c r="M782">
        <v>34004</v>
      </c>
      <c r="N782">
        <v>204</v>
      </c>
      <c r="O782">
        <v>4485</v>
      </c>
      <c r="P782">
        <v>4484516</v>
      </c>
      <c r="Q782">
        <v>393905</v>
      </c>
      <c r="R782">
        <v>12071</v>
      </c>
      <c r="S782">
        <v>499913</v>
      </c>
      <c r="T782">
        <v>13901</v>
      </c>
      <c r="U782">
        <v>1</v>
      </c>
      <c r="V782" s="24">
        <f t="shared" si="36"/>
        <v>3.2745497023136637E-2</v>
      </c>
      <c r="W782">
        <v>869</v>
      </c>
      <c r="X782">
        <v>87</v>
      </c>
      <c r="Y782" t="s">
        <v>49</v>
      </c>
      <c r="Z782">
        <v>229</v>
      </c>
      <c r="AA782">
        <v>256</v>
      </c>
      <c r="AB782">
        <v>4</v>
      </c>
      <c r="AC782">
        <f t="shared" si="37"/>
        <v>999.89208472686732</v>
      </c>
      <c r="AD782">
        <f>IF(SUBTOTAL(103,tablo1[[#This Row],[MachineID]]), tablo1[[#This Row],[ConditionMonitoringScore]], "")</f>
        <v>229</v>
      </c>
      <c r="AE782">
        <f>IF(SUBTOTAL(103,tablo1[[#This Row],[MachineID]]), tablo1[[#This Row],[TimeToFailure]], "")</f>
        <v>1110</v>
      </c>
      <c r="AH782">
        <f t="shared" si="38"/>
        <v>78.317152103559877</v>
      </c>
      <c r="AI782" t="str">
        <f>IF(OR(tablo1[[#This Row],[visibletimetofailure]]&lt;5000,tablo1[[#This Row],[visibleconditionscore]]&lt;300),"YES","NO")</f>
        <v>YES</v>
      </c>
    </row>
    <row r="783" spans="1:35" x14ac:dyDescent="0.25">
      <c r="A783" t="s">
        <v>834</v>
      </c>
      <c r="B783" t="s">
        <v>47</v>
      </c>
      <c r="C783" t="s">
        <v>58</v>
      </c>
      <c r="D783" s="1">
        <v>40602</v>
      </c>
      <c r="E783">
        <v>13</v>
      </c>
      <c r="F783">
        <v>56589</v>
      </c>
      <c r="G783" s="1">
        <v>45301</v>
      </c>
      <c r="H783" t="s">
        <v>52</v>
      </c>
      <c r="I783">
        <v>71</v>
      </c>
      <c r="J783">
        <v>46</v>
      </c>
      <c r="K783">
        <v>12</v>
      </c>
      <c r="L783">
        <v>4782</v>
      </c>
      <c r="M783">
        <v>48948</v>
      </c>
      <c r="N783">
        <v>185</v>
      </c>
      <c r="O783">
        <v>2218</v>
      </c>
      <c r="P783">
        <v>6654518</v>
      </c>
      <c r="Q783">
        <v>280592</v>
      </c>
      <c r="R783">
        <v>72644</v>
      </c>
      <c r="S783">
        <v>7007755</v>
      </c>
      <c r="T783">
        <v>10203</v>
      </c>
      <c r="U783">
        <v>1</v>
      </c>
      <c r="V783" s="24">
        <f t="shared" si="36"/>
        <v>2.0498907227372069E-2</v>
      </c>
      <c r="W783">
        <v>544</v>
      </c>
      <c r="X783">
        <v>54</v>
      </c>
      <c r="Y783" t="s">
        <v>35</v>
      </c>
      <c r="Z783">
        <v>495</v>
      </c>
      <c r="AA783">
        <v>165</v>
      </c>
      <c r="AB783">
        <v>3</v>
      </c>
      <c r="AC783">
        <f t="shared" si="37"/>
        <v>3000.233543733093</v>
      </c>
      <c r="AD783">
        <f>IF(SUBTOTAL(103,tablo1[[#This Row],[MachineID]]), tablo1[[#This Row],[ConditionMonitoringScore]], "")</f>
        <v>495</v>
      </c>
      <c r="AE783">
        <f>IF(SUBTOTAL(103,tablo1[[#This Row],[MachineID]]), tablo1[[#This Row],[TimeToFailure]], "")</f>
        <v>4782</v>
      </c>
      <c r="AH783">
        <f t="shared" si="38"/>
        <v>48.867313915857608</v>
      </c>
      <c r="AI783" t="str">
        <f>IF(OR(tablo1[[#This Row],[visibletimetofailure]]&lt;5000,tablo1[[#This Row],[visibleconditionscore]]&lt;300),"YES","NO")</f>
        <v>YES</v>
      </c>
    </row>
    <row r="784" spans="1:35" x14ac:dyDescent="0.25">
      <c r="A784" t="s">
        <v>835</v>
      </c>
      <c r="B784" t="s">
        <v>54</v>
      </c>
      <c r="C784" t="s">
        <v>33</v>
      </c>
      <c r="D784" s="1">
        <v>44617</v>
      </c>
      <c r="E784">
        <v>2</v>
      </c>
      <c r="F784">
        <v>8090</v>
      </c>
      <c r="G784" s="1">
        <v>45281</v>
      </c>
      <c r="H784" t="s">
        <v>48</v>
      </c>
      <c r="I784">
        <v>99</v>
      </c>
      <c r="J784">
        <v>66</v>
      </c>
      <c r="K784">
        <v>2</v>
      </c>
      <c r="L784">
        <v>13850</v>
      </c>
      <c r="M784">
        <v>74063</v>
      </c>
      <c r="N784">
        <v>53</v>
      </c>
      <c r="O784">
        <v>105</v>
      </c>
      <c r="P784">
        <v>105137</v>
      </c>
      <c r="Q784">
        <v>309238</v>
      </c>
      <c r="R784">
        <v>351056</v>
      </c>
      <c r="S784">
        <v>765431</v>
      </c>
      <c r="T784">
        <v>315</v>
      </c>
      <c r="U784">
        <v>3</v>
      </c>
      <c r="V784" s="24">
        <f t="shared" si="36"/>
        <v>8.3276810611199042E-3</v>
      </c>
      <c r="W784">
        <v>221</v>
      </c>
      <c r="X784">
        <v>66</v>
      </c>
      <c r="Y784" t="s">
        <v>49</v>
      </c>
      <c r="Z784">
        <v>792</v>
      </c>
      <c r="AA784">
        <v>82</v>
      </c>
      <c r="AB784">
        <v>1</v>
      </c>
      <c r="AC784">
        <f t="shared" si="37"/>
        <v>1001.3047619047619</v>
      </c>
      <c r="AD784">
        <f>IF(SUBTOTAL(103,tablo1[[#This Row],[MachineID]]), tablo1[[#This Row],[ConditionMonitoringScore]], "")</f>
        <v>792</v>
      </c>
      <c r="AE784">
        <f>IF(SUBTOTAL(103,tablo1[[#This Row],[MachineID]]), tablo1[[#This Row],[TimeToFailure]], "")</f>
        <v>13850</v>
      </c>
      <c r="AH784">
        <f t="shared" si="38"/>
        <v>22.006472491909385</v>
      </c>
      <c r="AI784" t="str">
        <f>IF(OR(tablo1[[#This Row],[visibletimetofailure]]&lt;5000,tablo1[[#This Row],[visibleconditionscore]]&lt;300),"YES","NO")</f>
        <v>NO</v>
      </c>
    </row>
    <row r="785" spans="1:35" x14ac:dyDescent="0.25">
      <c r="A785" t="s">
        <v>836</v>
      </c>
      <c r="B785" t="s">
        <v>38</v>
      </c>
      <c r="C785" t="s">
        <v>33</v>
      </c>
      <c r="D785" s="1">
        <v>44252</v>
      </c>
      <c r="E785">
        <v>3</v>
      </c>
      <c r="F785">
        <v>9204</v>
      </c>
      <c r="G785" s="1">
        <v>45170</v>
      </c>
      <c r="H785" t="s">
        <v>48</v>
      </c>
      <c r="I785">
        <v>153</v>
      </c>
      <c r="J785">
        <v>177</v>
      </c>
      <c r="K785">
        <v>2</v>
      </c>
      <c r="L785">
        <v>1867</v>
      </c>
      <c r="M785">
        <v>41685</v>
      </c>
      <c r="N785">
        <v>142</v>
      </c>
      <c r="O785">
        <v>284</v>
      </c>
      <c r="P785">
        <v>284474</v>
      </c>
      <c r="Q785">
        <v>1318279</v>
      </c>
      <c r="R785">
        <v>713601</v>
      </c>
      <c r="S785">
        <v>2316354</v>
      </c>
      <c r="T785">
        <v>768</v>
      </c>
      <c r="U785">
        <v>7</v>
      </c>
      <c r="V785" s="24">
        <f t="shared" si="36"/>
        <v>1.9330770969929911E-2</v>
      </c>
      <c r="W785">
        <v>513</v>
      </c>
      <c r="X785">
        <v>359</v>
      </c>
      <c r="Y785" t="s">
        <v>49</v>
      </c>
      <c r="Z785">
        <v>516</v>
      </c>
      <c r="AA785">
        <v>156</v>
      </c>
      <c r="AB785">
        <v>3</v>
      </c>
      <c r="AC785">
        <f t="shared" si="37"/>
        <v>1001.669014084507</v>
      </c>
      <c r="AD785">
        <f>IF(SUBTOTAL(103,tablo1[[#This Row],[MachineID]]), tablo1[[#This Row],[ConditionMonitoringScore]], "")</f>
        <v>516</v>
      </c>
      <c r="AE785">
        <f>IF(SUBTOTAL(103,tablo1[[#This Row],[MachineID]]), tablo1[[#This Row],[TimeToFailure]], "")</f>
        <v>1867</v>
      </c>
      <c r="AH785">
        <f t="shared" si="38"/>
        <v>45.954692556634299</v>
      </c>
      <c r="AI785" t="str">
        <f>IF(OR(tablo1[[#This Row],[visibletimetofailure]]&lt;5000,tablo1[[#This Row],[visibleconditionscore]]&lt;300),"YES","NO")</f>
        <v>YES</v>
      </c>
    </row>
    <row r="786" spans="1:35" x14ac:dyDescent="0.25">
      <c r="A786" t="s">
        <v>837</v>
      </c>
      <c r="B786" t="s">
        <v>42</v>
      </c>
      <c r="C786" t="s">
        <v>58</v>
      </c>
      <c r="D786" s="1">
        <v>38777</v>
      </c>
      <c r="E786">
        <v>18</v>
      </c>
      <c r="F786">
        <v>68400</v>
      </c>
      <c r="G786" s="1">
        <v>45303</v>
      </c>
      <c r="H786" t="s">
        <v>34</v>
      </c>
      <c r="I786">
        <v>28</v>
      </c>
      <c r="J786">
        <v>44</v>
      </c>
      <c r="K786">
        <v>94</v>
      </c>
      <c r="L786">
        <v>343</v>
      </c>
      <c r="M786">
        <v>7247</v>
      </c>
      <c r="N786">
        <v>232</v>
      </c>
      <c r="O786">
        <v>21784</v>
      </c>
      <c r="P786">
        <v>108921563</v>
      </c>
      <c r="Q786">
        <v>2613307</v>
      </c>
      <c r="R786">
        <v>323546</v>
      </c>
      <c r="S786">
        <v>111858416</v>
      </c>
      <c r="T786">
        <v>76245</v>
      </c>
      <c r="U786">
        <v>6</v>
      </c>
      <c r="V786" s="24">
        <f t="shared" si="36"/>
        <v>2.4719270480066322E-2</v>
      </c>
      <c r="W786">
        <v>656</v>
      </c>
      <c r="X786">
        <v>394</v>
      </c>
      <c r="Y786" t="s">
        <v>62</v>
      </c>
      <c r="Z786">
        <v>429</v>
      </c>
      <c r="AA786">
        <v>185</v>
      </c>
      <c r="AB786">
        <v>2</v>
      </c>
      <c r="AC786">
        <f t="shared" si="37"/>
        <v>5000.0717499081893</v>
      </c>
      <c r="AD786">
        <f>IF(SUBTOTAL(103,tablo1[[#This Row],[MachineID]]), tablo1[[#This Row],[ConditionMonitoringScore]], "")</f>
        <v>429</v>
      </c>
      <c r="AE786">
        <f>IF(SUBTOTAL(103,tablo1[[#This Row],[MachineID]]), tablo1[[#This Row],[TimeToFailure]], "")</f>
        <v>343</v>
      </c>
      <c r="AH786">
        <f t="shared" si="38"/>
        <v>55.339805825242713</v>
      </c>
      <c r="AI786" t="str">
        <f>IF(OR(tablo1[[#This Row],[visibletimetofailure]]&lt;5000,tablo1[[#This Row],[visibleconditionscore]]&lt;300),"YES","NO")</f>
        <v>YES</v>
      </c>
    </row>
    <row r="787" spans="1:35" x14ac:dyDescent="0.25">
      <c r="A787" t="s">
        <v>838</v>
      </c>
      <c r="B787" t="s">
        <v>54</v>
      </c>
      <c r="C787" t="s">
        <v>33</v>
      </c>
      <c r="D787" s="1">
        <v>40967</v>
      </c>
      <c r="E787">
        <v>12</v>
      </c>
      <c r="F787">
        <v>41976</v>
      </c>
      <c r="G787" s="1">
        <v>45339</v>
      </c>
      <c r="H787" t="s">
        <v>52</v>
      </c>
      <c r="I787">
        <v>45</v>
      </c>
      <c r="J787">
        <v>8</v>
      </c>
      <c r="K787">
        <v>17</v>
      </c>
      <c r="L787">
        <v>3883</v>
      </c>
      <c r="M787">
        <v>23502</v>
      </c>
      <c r="N787">
        <v>194</v>
      </c>
      <c r="O787">
        <v>3299</v>
      </c>
      <c r="P787">
        <v>9898151</v>
      </c>
      <c r="Q787">
        <v>1769145</v>
      </c>
      <c r="R787">
        <v>711914</v>
      </c>
      <c r="S787">
        <v>12379209</v>
      </c>
      <c r="T787">
        <v>10558</v>
      </c>
      <c r="U787">
        <v>5</v>
      </c>
      <c r="V787" s="24">
        <f t="shared" si="36"/>
        <v>1.7371316602607583E-2</v>
      </c>
      <c r="W787">
        <v>461</v>
      </c>
      <c r="X787">
        <v>230</v>
      </c>
      <c r="Y787" t="s">
        <v>35</v>
      </c>
      <c r="Z787">
        <v>545</v>
      </c>
      <c r="AA787">
        <v>152</v>
      </c>
      <c r="AB787">
        <v>2</v>
      </c>
      <c r="AC787">
        <f t="shared" si="37"/>
        <v>3000.3488936041226</v>
      </c>
      <c r="AD787">
        <f>IF(SUBTOTAL(103,tablo1[[#This Row],[MachineID]]), tablo1[[#This Row],[ConditionMonitoringScore]], "")</f>
        <v>545</v>
      </c>
      <c r="AE787">
        <f>IF(SUBTOTAL(103,tablo1[[#This Row],[MachineID]]), tablo1[[#This Row],[TimeToFailure]], "")</f>
        <v>3883</v>
      </c>
      <c r="AH787">
        <f t="shared" si="38"/>
        <v>44.660194174757287</v>
      </c>
      <c r="AI787" t="str">
        <f>IF(OR(tablo1[[#This Row],[visibletimetofailure]]&lt;5000,tablo1[[#This Row],[visibleconditionscore]]&lt;300),"YES","NO")</f>
        <v>YES</v>
      </c>
    </row>
    <row r="788" spans="1:35" x14ac:dyDescent="0.25">
      <c r="A788" t="s">
        <v>839</v>
      </c>
      <c r="B788" t="s">
        <v>47</v>
      </c>
      <c r="C788" t="s">
        <v>45</v>
      </c>
      <c r="D788" s="1">
        <v>42062</v>
      </c>
      <c r="E788">
        <v>9</v>
      </c>
      <c r="F788">
        <v>42174</v>
      </c>
      <c r="G788" s="1">
        <v>45341</v>
      </c>
      <c r="H788" t="s">
        <v>48</v>
      </c>
      <c r="I788">
        <v>39</v>
      </c>
      <c r="J788">
        <v>6</v>
      </c>
      <c r="K788">
        <v>17</v>
      </c>
      <c r="L788">
        <v>4214</v>
      </c>
      <c r="M788">
        <v>25437</v>
      </c>
      <c r="N788">
        <v>176</v>
      </c>
      <c r="O788">
        <v>2985</v>
      </c>
      <c r="P788">
        <v>14923002</v>
      </c>
      <c r="Q788">
        <v>1643415</v>
      </c>
      <c r="R788">
        <v>680908</v>
      </c>
      <c r="S788">
        <v>17247325</v>
      </c>
      <c r="T788">
        <v>5372</v>
      </c>
      <c r="U788">
        <v>5</v>
      </c>
      <c r="V788" s="24">
        <f t="shared" si="36"/>
        <v>1.1756726203933981E-2</v>
      </c>
      <c r="W788">
        <v>312</v>
      </c>
      <c r="X788">
        <v>156</v>
      </c>
      <c r="Y788" t="s">
        <v>62</v>
      </c>
      <c r="Z788">
        <v>714</v>
      </c>
      <c r="AA788">
        <v>115</v>
      </c>
      <c r="AB788">
        <v>4</v>
      </c>
      <c r="AC788">
        <f t="shared" si="37"/>
        <v>4999.3306532663319</v>
      </c>
      <c r="AD788">
        <f>IF(SUBTOTAL(103,tablo1[[#This Row],[MachineID]]), tablo1[[#This Row],[ConditionMonitoringScore]], "")</f>
        <v>714</v>
      </c>
      <c r="AE788">
        <f>IF(SUBTOTAL(103,tablo1[[#This Row],[MachineID]]), tablo1[[#This Row],[TimeToFailure]], "")</f>
        <v>4214</v>
      </c>
      <c r="AH788">
        <f t="shared" si="38"/>
        <v>32.686084142394819</v>
      </c>
      <c r="AI788" t="str">
        <f>IF(OR(tablo1[[#This Row],[visibletimetofailure]]&lt;5000,tablo1[[#This Row],[visibleconditionscore]]&lt;300),"YES","NO")</f>
        <v>YES</v>
      </c>
    </row>
    <row r="789" spans="1:35" x14ac:dyDescent="0.25">
      <c r="A789" t="s">
        <v>840</v>
      </c>
      <c r="B789" t="s">
        <v>42</v>
      </c>
      <c r="C789" t="s">
        <v>45</v>
      </c>
      <c r="D789" s="1">
        <v>38412</v>
      </c>
      <c r="E789">
        <v>19</v>
      </c>
      <c r="F789">
        <v>68913</v>
      </c>
      <c r="G789" s="1">
        <v>45317</v>
      </c>
      <c r="H789" t="s">
        <v>34</v>
      </c>
      <c r="I789">
        <v>51</v>
      </c>
      <c r="J789">
        <v>30</v>
      </c>
      <c r="K789">
        <v>139</v>
      </c>
      <c r="L789">
        <v>155</v>
      </c>
      <c r="M789">
        <v>5000</v>
      </c>
      <c r="N789">
        <v>255</v>
      </c>
      <c r="O789">
        <v>35404</v>
      </c>
      <c r="P789">
        <v>106212154</v>
      </c>
      <c r="Q789">
        <v>561154</v>
      </c>
      <c r="R789">
        <v>16567</v>
      </c>
      <c r="S789">
        <v>106938978</v>
      </c>
      <c r="T789">
        <v>84969</v>
      </c>
      <c r="U789">
        <v>2</v>
      </c>
      <c r="V789" s="24">
        <f t="shared" si="36"/>
        <v>2.4756952294822519E-2</v>
      </c>
      <c r="W789">
        <v>657</v>
      </c>
      <c r="X789">
        <v>131</v>
      </c>
      <c r="Y789" t="s">
        <v>35</v>
      </c>
      <c r="Z789">
        <v>430</v>
      </c>
      <c r="AA789">
        <v>193</v>
      </c>
      <c r="AB789">
        <v>2</v>
      </c>
      <c r="AC789">
        <f t="shared" si="37"/>
        <v>3000.0043497909842</v>
      </c>
      <c r="AD789">
        <f>IF(SUBTOTAL(103,tablo1[[#This Row],[MachineID]]), tablo1[[#This Row],[ConditionMonitoringScore]], "")</f>
        <v>430</v>
      </c>
      <c r="AE789">
        <f>IF(SUBTOTAL(103,tablo1[[#This Row],[MachineID]]), tablo1[[#This Row],[TimeToFailure]], "")</f>
        <v>155</v>
      </c>
      <c r="AH789">
        <f t="shared" si="38"/>
        <v>57.928802588996767</v>
      </c>
      <c r="AI789" t="str">
        <f>IF(OR(tablo1[[#This Row],[visibletimetofailure]]&lt;5000,tablo1[[#This Row],[visibleconditionscore]]&lt;300),"YES","NO")</f>
        <v>YES</v>
      </c>
    </row>
    <row r="790" spans="1:35" x14ac:dyDescent="0.25">
      <c r="A790" t="s">
        <v>841</v>
      </c>
      <c r="B790" t="s">
        <v>47</v>
      </c>
      <c r="C790" t="s">
        <v>58</v>
      </c>
      <c r="D790" s="1">
        <v>38777</v>
      </c>
      <c r="E790">
        <v>18</v>
      </c>
      <c r="F790">
        <v>89712</v>
      </c>
      <c r="G790" s="1">
        <v>45330</v>
      </c>
      <c r="H790" t="s">
        <v>52</v>
      </c>
      <c r="I790">
        <v>47</v>
      </c>
      <c r="J790">
        <v>17</v>
      </c>
      <c r="K790">
        <v>53</v>
      </c>
      <c r="L790">
        <v>1057</v>
      </c>
      <c r="M790">
        <v>16726</v>
      </c>
      <c r="N790">
        <v>188</v>
      </c>
      <c r="O790">
        <v>9976</v>
      </c>
      <c r="P790">
        <v>29926912</v>
      </c>
      <c r="Q790">
        <v>2053312</v>
      </c>
      <c r="R790">
        <v>875785</v>
      </c>
      <c r="S790">
        <v>32856008</v>
      </c>
      <c r="T790">
        <v>12968</v>
      </c>
      <c r="U790">
        <v>9</v>
      </c>
      <c r="V790" s="24">
        <f t="shared" si="36"/>
        <v>2.6188861255558069E-2</v>
      </c>
      <c r="W790">
        <v>695</v>
      </c>
      <c r="X790">
        <v>626</v>
      </c>
      <c r="Y790" t="s">
        <v>35</v>
      </c>
      <c r="Z790">
        <v>319</v>
      </c>
      <c r="AA790">
        <v>212</v>
      </c>
      <c r="AB790">
        <v>3</v>
      </c>
      <c r="AC790">
        <f t="shared" si="37"/>
        <v>2999.8909382518045</v>
      </c>
      <c r="AD790">
        <f>IF(SUBTOTAL(103,tablo1[[#This Row],[MachineID]]), tablo1[[#This Row],[ConditionMonitoringScore]], "")</f>
        <v>319</v>
      </c>
      <c r="AE790">
        <f>IF(SUBTOTAL(103,tablo1[[#This Row],[MachineID]]), tablo1[[#This Row],[TimeToFailure]], "")</f>
        <v>1057</v>
      </c>
      <c r="AH790">
        <f t="shared" si="38"/>
        <v>64.077669902912632</v>
      </c>
      <c r="AI790" t="str">
        <f>IF(OR(tablo1[[#This Row],[visibletimetofailure]]&lt;5000,tablo1[[#This Row],[visibleconditionscore]]&lt;300),"YES","NO")</f>
        <v>YES</v>
      </c>
    </row>
    <row r="791" spans="1:35" x14ac:dyDescent="0.25">
      <c r="A791" t="s">
        <v>842</v>
      </c>
      <c r="B791" t="s">
        <v>38</v>
      </c>
      <c r="C791" t="s">
        <v>33</v>
      </c>
      <c r="D791" s="1">
        <v>44617</v>
      </c>
      <c r="E791">
        <v>2</v>
      </c>
      <c r="F791">
        <v>7934</v>
      </c>
      <c r="G791" s="1">
        <v>45331</v>
      </c>
      <c r="H791" t="s">
        <v>34</v>
      </c>
      <c r="I791">
        <v>96</v>
      </c>
      <c r="J791">
        <v>16</v>
      </c>
      <c r="K791">
        <v>1</v>
      </c>
      <c r="L791">
        <v>7487</v>
      </c>
      <c r="M791">
        <v>55919</v>
      </c>
      <c r="N791">
        <v>50</v>
      </c>
      <c r="O791">
        <v>50</v>
      </c>
      <c r="P791">
        <v>49929</v>
      </c>
      <c r="Q791">
        <v>483079</v>
      </c>
      <c r="R791">
        <v>1176061</v>
      </c>
      <c r="S791">
        <v>1709069</v>
      </c>
      <c r="T791">
        <v>59</v>
      </c>
      <c r="U791">
        <v>8</v>
      </c>
      <c r="V791" s="24">
        <f t="shared" si="36"/>
        <v>6.2928630642851762E-3</v>
      </c>
      <c r="W791">
        <v>167</v>
      </c>
      <c r="X791">
        <v>134</v>
      </c>
      <c r="Y791" t="s">
        <v>49</v>
      </c>
      <c r="Z791">
        <v>798</v>
      </c>
      <c r="AA791">
        <v>68</v>
      </c>
      <c r="AB791">
        <v>1</v>
      </c>
      <c r="AC791">
        <f t="shared" si="37"/>
        <v>998.58</v>
      </c>
      <c r="AD791">
        <f>IF(SUBTOTAL(103,tablo1[[#This Row],[MachineID]]), tablo1[[#This Row],[ConditionMonitoringScore]], "")</f>
        <v>798</v>
      </c>
      <c r="AE791">
        <f>IF(SUBTOTAL(103,tablo1[[#This Row],[MachineID]]), tablo1[[#This Row],[TimeToFailure]], "")</f>
        <v>7487</v>
      </c>
      <c r="AH791">
        <f t="shared" si="38"/>
        <v>17.475728155339805</v>
      </c>
      <c r="AI791" t="str">
        <f>IF(OR(tablo1[[#This Row],[visibletimetofailure]]&lt;5000,tablo1[[#This Row],[visibleconditionscore]]&lt;300),"YES","NO")</f>
        <v>NO</v>
      </c>
    </row>
    <row r="792" spans="1:35" x14ac:dyDescent="0.25">
      <c r="A792" t="s">
        <v>843</v>
      </c>
      <c r="B792" t="s">
        <v>47</v>
      </c>
      <c r="C792" t="s">
        <v>33</v>
      </c>
      <c r="D792" s="1">
        <v>42792</v>
      </c>
      <c r="E792">
        <v>7</v>
      </c>
      <c r="F792">
        <v>30100</v>
      </c>
      <c r="G792" s="1">
        <v>45314</v>
      </c>
      <c r="H792" t="s">
        <v>34</v>
      </c>
      <c r="I792">
        <v>76</v>
      </c>
      <c r="J792">
        <v>33</v>
      </c>
      <c r="K792">
        <v>9</v>
      </c>
      <c r="L792">
        <v>4279</v>
      </c>
      <c r="M792">
        <v>38526</v>
      </c>
      <c r="N792">
        <v>273</v>
      </c>
      <c r="O792">
        <v>2456</v>
      </c>
      <c r="P792">
        <v>7367013</v>
      </c>
      <c r="Q792">
        <v>392028</v>
      </c>
      <c r="R792">
        <v>124045</v>
      </c>
      <c r="S792">
        <v>7883087</v>
      </c>
      <c r="T792">
        <v>9331</v>
      </c>
      <c r="U792">
        <v>1</v>
      </c>
      <c r="V792" s="24">
        <f t="shared" si="36"/>
        <v>1.0739317205516618E-2</v>
      </c>
      <c r="W792">
        <v>285</v>
      </c>
      <c r="X792">
        <v>29</v>
      </c>
      <c r="Y792" t="s">
        <v>35</v>
      </c>
      <c r="Z792">
        <v>754</v>
      </c>
      <c r="AA792">
        <v>85</v>
      </c>
      <c r="AB792">
        <v>5</v>
      </c>
      <c r="AC792">
        <f t="shared" si="37"/>
        <v>2999.5981270358307</v>
      </c>
      <c r="AD792">
        <f>IF(SUBTOTAL(103,tablo1[[#This Row],[MachineID]]), tablo1[[#This Row],[ConditionMonitoringScore]], "")</f>
        <v>754</v>
      </c>
      <c r="AE792">
        <f>IF(SUBTOTAL(103,tablo1[[#This Row],[MachineID]]), tablo1[[#This Row],[TimeToFailure]], "")</f>
        <v>4279</v>
      </c>
      <c r="AH792">
        <f t="shared" si="38"/>
        <v>22.97734627831715</v>
      </c>
      <c r="AI792" t="str">
        <f>IF(OR(tablo1[[#This Row],[visibletimetofailure]]&lt;5000,tablo1[[#This Row],[visibleconditionscore]]&lt;300),"YES","NO")</f>
        <v>YES</v>
      </c>
    </row>
    <row r="793" spans="1:35" x14ac:dyDescent="0.25">
      <c r="A793" t="s">
        <v>844</v>
      </c>
      <c r="B793" t="s">
        <v>32</v>
      </c>
      <c r="C793" t="s">
        <v>33</v>
      </c>
      <c r="D793" s="1">
        <v>44982</v>
      </c>
      <c r="E793">
        <v>1</v>
      </c>
      <c r="F793">
        <v>4033</v>
      </c>
      <c r="G793" s="1">
        <v>45298</v>
      </c>
      <c r="H793" t="s">
        <v>34</v>
      </c>
      <c r="I793">
        <v>46</v>
      </c>
      <c r="J793">
        <v>49</v>
      </c>
      <c r="K793">
        <v>1</v>
      </c>
      <c r="L793">
        <v>11973</v>
      </c>
      <c r="M793">
        <v>61249</v>
      </c>
      <c r="N793">
        <v>209</v>
      </c>
      <c r="O793">
        <v>209</v>
      </c>
      <c r="P793">
        <v>62792</v>
      </c>
      <c r="Q793">
        <v>1577941</v>
      </c>
      <c r="R793">
        <v>526221</v>
      </c>
      <c r="S793">
        <v>2732082</v>
      </c>
      <c r="T793">
        <v>376</v>
      </c>
      <c r="U793">
        <v>4</v>
      </c>
      <c r="V793" s="24">
        <f t="shared" si="36"/>
        <v>7.385635692214937E-3</v>
      </c>
      <c r="W793">
        <v>196</v>
      </c>
      <c r="X793">
        <v>78</v>
      </c>
      <c r="Y793" t="s">
        <v>35</v>
      </c>
      <c r="Z793">
        <v>780</v>
      </c>
      <c r="AA793">
        <v>73</v>
      </c>
      <c r="AB793">
        <v>3</v>
      </c>
      <c r="AC793">
        <f t="shared" si="37"/>
        <v>300.44019138755982</v>
      </c>
      <c r="AD793">
        <f>IF(SUBTOTAL(103,tablo1[[#This Row],[MachineID]]), tablo1[[#This Row],[ConditionMonitoringScore]], "")</f>
        <v>780</v>
      </c>
      <c r="AE793">
        <f>IF(SUBTOTAL(103,tablo1[[#This Row],[MachineID]]), tablo1[[#This Row],[TimeToFailure]], "")</f>
        <v>11973</v>
      </c>
      <c r="AH793">
        <f t="shared" si="38"/>
        <v>19.093851132686083</v>
      </c>
      <c r="AI793" t="str">
        <f>IF(OR(tablo1[[#This Row],[visibletimetofailure]]&lt;5000,tablo1[[#This Row],[visibleconditionscore]]&lt;300),"YES","NO")</f>
        <v>NO</v>
      </c>
    </row>
    <row r="794" spans="1:35" x14ac:dyDescent="0.25">
      <c r="A794" t="s">
        <v>845</v>
      </c>
      <c r="B794" t="s">
        <v>54</v>
      </c>
      <c r="C794" t="s">
        <v>39</v>
      </c>
      <c r="D794" s="1">
        <v>39507</v>
      </c>
      <c r="E794">
        <v>16</v>
      </c>
      <c r="F794">
        <v>48800</v>
      </c>
      <c r="G794" s="1">
        <v>45311</v>
      </c>
      <c r="H794" t="s">
        <v>34</v>
      </c>
      <c r="I794">
        <v>124</v>
      </c>
      <c r="J794">
        <v>36</v>
      </c>
      <c r="K794">
        <v>16</v>
      </c>
      <c r="L794">
        <v>2388</v>
      </c>
      <c r="M794">
        <v>33267</v>
      </c>
      <c r="N794">
        <v>194</v>
      </c>
      <c r="O794">
        <v>3105</v>
      </c>
      <c r="P794">
        <v>3104626</v>
      </c>
      <c r="Q794">
        <v>2851991</v>
      </c>
      <c r="R794">
        <v>756418</v>
      </c>
      <c r="S794">
        <v>6713035</v>
      </c>
      <c r="T794">
        <v>10866</v>
      </c>
      <c r="U794">
        <v>10</v>
      </c>
      <c r="V794" s="24">
        <f t="shared" si="36"/>
        <v>2.1327907152008441E-2</v>
      </c>
      <c r="W794">
        <v>566</v>
      </c>
      <c r="X794">
        <v>566</v>
      </c>
      <c r="Y794" t="s">
        <v>49</v>
      </c>
      <c r="Z794">
        <v>516</v>
      </c>
      <c r="AA794">
        <v>175</v>
      </c>
      <c r="AB794">
        <v>5</v>
      </c>
      <c r="AC794">
        <f t="shared" si="37"/>
        <v>999.87954911433167</v>
      </c>
      <c r="AD794">
        <f>IF(SUBTOTAL(103,tablo1[[#This Row],[MachineID]]), tablo1[[#This Row],[ConditionMonitoringScore]], "")</f>
        <v>516</v>
      </c>
      <c r="AE794">
        <f>IF(SUBTOTAL(103,tablo1[[#This Row],[MachineID]]), tablo1[[#This Row],[TimeToFailure]], "")</f>
        <v>2388</v>
      </c>
      <c r="AH794">
        <f t="shared" si="38"/>
        <v>52.103559870550164</v>
      </c>
      <c r="AI794" t="str">
        <f>IF(OR(tablo1[[#This Row],[visibletimetofailure]]&lt;5000,tablo1[[#This Row],[visibleconditionscore]]&lt;300),"YES","NO")</f>
        <v>YES</v>
      </c>
    </row>
    <row r="795" spans="1:35" x14ac:dyDescent="0.25">
      <c r="A795" t="s">
        <v>846</v>
      </c>
      <c r="B795" t="s">
        <v>47</v>
      </c>
      <c r="C795" t="s">
        <v>45</v>
      </c>
      <c r="D795" s="1">
        <v>38777</v>
      </c>
      <c r="E795">
        <v>18</v>
      </c>
      <c r="F795">
        <v>88308</v>
      </c>
      <c r="G795" s="1">
        <v>45150</v>
      </c>
      <c r="H795" t="s">
        <v>52</v>
      </c>
      <c r="I795">
        <v>177</v>
      </c>
      <c r="J795">
        <v>197</v>
      </c>
      <c r="K795">
        <v>26</v>
      </c>
      <c r="L795">
        <v>1650</v>
      </c>
      <c r="M795">
        <v>35210</v>
      </c>
      <c r="N795">
        <v>174</v>
      </c>
      <c r="O795">
        <v>4513</v>
      </c>
      <c r="P795">
        <v>4513116</v>
      </c>
      <c r="Q795">
        <v>1567562</v>
      </c>
      <c r="R795">
        <v>875214</v>
      </c>
      <c r="S795">
        <v>6955892</v>
      </c>
      <c r="T795">
        <v>5867</v>
      </c>
      <c r="U795">
        <v>6</v>
      </c>
      <c r="V795" s="24">
        <f t="shared" si="36"/>
        <v>3.7304996608636669E-2</v>
      </c>
      <c r="W795">
        <v>990</v>
      </c>
      <c r="X795">
        <v>594</v>
      </c>
      <c r="Y795" t="s">
        <v>49</v>
      </c>
      <c r="Z795">
        <v>90</v>
      </c>
      <c r="AA795">
        <v>285</v>
      </c>
      <c r="AB795">
        <v>4</v>
      </c>
      <c r="AC795">
        <f t="shared" si="37"/>
        <v>1000.0257035231554</v>
      </c>
      <c r="AD795">
        <f>IF(SUBTOTAL(103,tablo1[[#This Row],[MachineID]]), tablo1[[#This Row],[ConditionMonitoringScore]], "")</f>
        <v>90</v>
      </c>
      <c r="AE795">
        <f>IF(SUBTOTAL(103,tablo1[[#This Row],[MachineID]]), tablo1[[#This Row],[TimeToFailure]], "")</f>
        <v>1650</v>
      </c>
      <c r="AH795">
        <f t="shared" si="38"/>
        <v>87.702265372168284</v>
      </c>
      <c r="AI795" t="str">
        <f>IF(OR(tablo1[[#This Row],[visibletimetofailure]]&lt;5000,tablo1[[#This Row],[visibleconditionscore]]&lt;300),"YES","NO")</f>
        <v>YES</v>
      </c>
    </row>
    <row r="796" spans="1:35" x14ac:dyDescent="0.25">
      <c r="A796" t="s">
        <v>847</v>
      </c>
      <c r="B796" t="s">
        <v>38</v>
      </c>
      <c r="C796" t="s">
        <v>33</v>
      </c>
      <c r="D796" s="1">
        <v>42427</v>
      </c>
      <c r="E796">
        <v>8</v>
      </c>
      <c r="F796">
        <v>38504</v>
      </c>
      <c r="G796" s="1">
        <v>45301</v>
      </c>
      <c r="H796" t="s">
        <v>34</v>
      </c>
      <c r="I796">
        <v>66</v>
      </c>
      <c r="J796">
        <v>46</v>
      </c>
      <c r="K796">
        <v>16</v>
      </c>
      <c r="L796">
        <v>4160</v>
      </c>
      <c r="M796">
        <v>26026</v>
      </c>
      <c r="N796">
        <v>101</v>
      </c>
      <c r="O796">
        <v>1622</v>
      </c>
      <c r="P796">
        <v>4867124</v>
      </c>
      <c r="Q796">
        <v>998445</v>
      </c>
      <c r="R796">
        <v>320162</v>
      </c>
      <c r="S796">
        <v>6185731</v>
      </c>
      <c r="T796">
        <v>2758</v>
      </c>
      <c r="U796">
        <v>5</v>
      </c>
      <c r="V796" s="24">
        <f t="shared" si="36"/>
        <v>1.4507498681136483E-2</v>
      </c>
      <c r="W796">
        <v>385</v>
      </c>
      <c r="X796">
        <v>193</v>
      </c>
      <c r="Y796" t="s">
        <v>35</v>
      </c>
      <c r="Z796">
        <v>634</v>
      </c>
      <c r="AA796">
        <v>126</v>
      </c>
      <c r="AB796">
        <v>2</v>
      </c>
      <c r="AC796">
        <f t="shared" si="37"/>
        <v>3000.6929716399509</v>
      </c>
      <c r="AD796">
        <f>IF(SUBTOTAL(103,tablo1[[#This Row],[MachineID]]), tablo1[[#This Row],[ConditionMonitoringScore]], "")</f>
        <v>634</v>
      </c>
      <c r="AE796">
        <f>IF(SUBTOTAL(103,tablo1[[#This Row],[MachineID]]), tablo1[[#This Row],[TimeToFailure]], "")</f>
        <v>4160</v>
      </c>
      <c r="AH796">
        <f t="shared" si="38"/>
        <v>36.245954692556637</v>
      </c>
      <c r="AI796" t="str">
        <f>IF(OR(tablo1[[#This Row],[visibletimetofailure]]&lt;5000,tablo1[[#This Row],[visibleconditionscore]]&lt;300),"YES","NO")</f>
        <v>YES</v>
      </c>
    </row>
    <row r="797" spans="1:35" x14ac:dyDescent="0.25">
      <c r="A797" t="s">
        <v>848</v>
      </c>
      <c r="B797" t="s">
        <v>32</v>
      </c>
      <c r="C797" t="s">
        <v>39</v>
      </c>
      <c r="D797" s="1">
        <v>38412</v>
      </c>
      <c r="E797">
        <v>19</v>
      </c>
      <c r="F797">
        <v>69141</v>
      </c>
      <c r="G797" s="1">
        <v>45260</v>
      </c>
      <c r="H797" t="s">
        <v>48</v>
      </c>
      <c r="I797">
        <v>73</v>
      </c>
      <c r="J797">
        <v>87</v>
      </c>
      <c r="K797">
        <v>26</v>
      </c>
      <c r="L797">
        <v>1476</v>
      </c>
      <c r="M797">
        <v>26851</v>
      </c>
      <c r="N797">
        <v>190</v>
      </c>
      <c r="O797">
        <v>4950</v>
      </c>
      <c r="P797">
        <v>14848995</v>
      </c>
      <c r="Q797">
        <v>218957</v>
      </c>
      <c r="R797">
        <v>115973</v>
      </c>
      <c r="S797">
        <v>15183925</v>
      </c>
      <c r="T797">
        <v>6929</v>
      </c>
      <c r="U797">
        <v>1</v>
      </c>
      <c r="V797" s="24">
        <f t="shared" si="36"/>
        <v>3.3348406059235815E-2</v>
      </c>
      <c r="W797">
        <v>885</v>
      </c>
      <c r="X797">
        <v>88</v>
      </c>
      <c r="Y797" t="s">
        <v>35</v>
      </c>
      <c r="Z797">
        <v>145</v>
      </c>
      <c r="AA797">
        <v>281</v>
      </c>
      <c r="AB797">
        <v>2</v>
      </c>
      <c r="AC797">
        <f t="shared" si="37"/>
        <v>2999.7969696969699</v>
      </c>
      <c r="AD797">
        <f>IF(SUBTOTAL(103,tablo1[[#This Row],[MachineID]]), tablo1[[#This Row],[ConditionMonitoringScore]], "")</f>
        <v>145</v>
      </c>
      <c r="AE797">
        <f>IF(SUBTOTAL(103,tablo1[[#This Row],[MachineID]]), tablo1[[#This Row],[TimeToFailure]], "")</f>
        <v>1476</v>
      </c>
      <c r="AH797">
        <f t="shared" si="38"/>
        <v>86.40776699029125</v>
      </c>
      <c r="AI797" t="str">
        <f>IF(OR(tablo1[[#This Row],[visibletimetofailure]]&lt;5000,tablo1[[#This Row],[visibleconditionscore]]&lt;300),"YES","NO")</f>
        <v>YES</v>
      </c>
    </row>
    <row r="798" spans="1:35" x14ac:dyDescent="0.25">
      <c r="A798" t="s">
        <v>849</v>
      </c>
      <c r="B798" t="s">
        <v>54</v>
      </c>
      <c r="C798" t="s">
        <v>33</v>
      </c>
      <c r="D798" s="1">
        <v>44982</v>
      </c>
      <c r="E798">
        <v>1</v>
      </c>
      <c r="F798">
        <v>4278</v>
      </c>
      <c r="G798" s="1">
        <v>45246</v>
      </c>
      <c r="H798" t="s">
        <v>48</v>
      </c>
      <c r="I798">
        <v>77</v>
      </c>
      <c r="J798">
        <v>101</v>
      </c>
      <c r="K798">
        <v>1</v>
      </c>
      <c r="L798">
        <v>9032</v>
      </c>
      <c r="M798">
        <v>49825</v>
      </c>
      <c r="N798">
        <v>131</v>
      </c>
      <c r="O798">
        <v>131</v>
      </c>
      <c r="P798">
        <v>393944</v>
      </c>
      <c r="Q798">
        <v>2341706</v>
      </c>
      <c r="R798">
        <v>931697</v>
      </c>
      <c r="S798">
        <v>3667348</v>
      </c>
      <c r="T798">
        <v>380</v>
      </c>
      <c r="U798">
        <v>10</v>
      </c>
      <c r="V798" s="24">
        <f t="shared" si="36"/>
        <v>9.7595900218554518E-3</v>
      </c>
      <c r="W798">
        <v>259</v>
      </c>
      <c r="X798">
        <v>259</v>
      </c>
      <c r="Y798" t="s">
        <v>35</v>
      </c>
      <c r="Z798">
        <v>761</v>
      </c>
      <c r="AA798">
        <v>89</v>
      </c>
      <c r="AB798">
        <v>1</v>
      </c>
      <c r="AC798">
        <f t="shared" si="37"/>
        <v>3007.2061068702292</v>
      </c>
      <c r="AD798">
        <f>IF(SUBTOTAL(103,tablo1[[#This Row],[MachineID]]), tablo1[[#This Row],[ConditionMonitoringScore]], "")</f>
        <v>761</v>
      </c>
      <c r="AE798">
        <f>IF(SUBTOTAL(103,tablo1[[#This Row],[MachineID]]), tablo1[[#This Row],[TimeToFailure]], "")</f>
        <v>9032</v>
      </c>
      <c r="AH798">
        <f t="shared" si="38"/>
        <v>24.271844660194176</v>
      </c>
      <c r="AI798" t="str">
        <f>IF(OR(tablo1[[#This Row],[visibletimetofailure]]&lt;5000,tablo1[[#This Row],[visibleconditionscore]]&lt;300),"YES","NO")</f>
        <v>NO</v>
      </c>
    </row>
    <row r="799" spans="1:35" x14ac:dyDescent="0.25">
      <c r="A799" t="s">
        <v>850</v>
      </c>
      <c r="B799" t="s">
        <v>32</v>
      </c>
      <c r="C799" t="s">
        <v>39</v>
      </c>
      <c r="D799" s="1">
        <v>42062</v>
      </c>
      <c r="E799">
        <v>9</v>
      </c>
      <c r="F799">
        <v>42615</v>
      </c>
      <c r="G799" s="1">
        <v>45250</v>
      </c>
      <c r="H799" t="s">
        <v>48</v>
      </c>
      <c r="I799">
        <v>78</v>
      </c>
      <c r="J799">
        <v>97</v>
      </c>
      <c r="K799">
        <v>6</v>
      </c>
      <c r="L799">
        <v>4514</v>
      </c>
      <c r="M799">
        <v>66359</v>
      </c>
      <c r="N799">
        <v>250</v>
      </c>
      <c r="O799">
        <v>1500</v>
      </c>
      <c r="P799">
        <v>449992</v>
      </c>
      <c r="Q799">
        <v>1712474</v>
      </c>
      <c r="R799">
        <v>39240</v>
      </c>
      <c r="S799">
        <v>6604795</v>
      </c>
      <c r="T799">
        <v>3749</v>
      </c>
      <c r="U799">
        <v>5</v>
      </c>
      <c r="V799" s="24">
        <f t="shared" si="36"/>
        <v>1.8991634637124125E-2</v>
      </c>
      <c r="W799">
        <v>504</v>
      </c>
      <c r="X799">
        <v>252</v>
      </c>
      <c r="Y799" t="s">
        <v>35</v>
      </c>
      <c r="Z799">
        <v>547</v>
      </c>
      <c r="AA799">
        <v>151</v>
      </c>
      <c r="AB799">
        <v>5</v>
      </c>
      <c r="AC799">
        <f t="shared" si="37"/>
        <v>299.99466666666666</v>
      </c>
      <c r="AD799">
        <f>IF(SUBTOTAL(103,tablo1[[#This Row],[MachineID]]), tablo1[[#This Row],[ConditionMonitoringScore]], "")</f>
        <v>547</v>
      </c>
      <c r="AE799">
        <f>IF(SUBTOTAL(103,tablo1[[#This Row],[MachineID]]), tablo1[[#This Row],[TimeToFailure]], "")</f>
        <v>4514</v>
      </c>
      <c r="AH799">
        <f t="shared" si="38"/>
        <v>44.336569579288025</v>
      </c>
      <c r="AI799" t="str">
        <f>IF(OR(tablo1[[#This Row],[visibletimetofailure]]&lt;5000,tablo1[[#This Row],[visibleconditionscore]]&lt;300),"YES","NO")</f>
        <v>YES</v>
      </c>
    </row>
    <row r="800" spans="1:35" x14ac:dyDescent="0.25">
      <c r="A800" t="s">
        <v>851</v>
      </c>
      <c r="B800" t="s">
        <v>47</v>
      </c>
      <c r="C800" t="s">
        <v>45</v>
      </c>
      <c r="D800" s="1">
        <v>44252</v>
      </c>
      <c r="E800">
        <v>3</v>
      </c>
      <c r="F800">
        <v>14199</v>
      </c>
      <c r="G800" s="1">
        <v>45236</v>
      </c>
      <c r="H800" t="s">
        <v>52</v>
      </c>
      <c r="I800">
        <v>60</v>
      </c>
      <c r="J800">
        <v>111</v>
      </c>
      <c r="K800">
        <v>3</v>
      </c>
      <c r="L800">
        <v>12272</v>
      </c>
      <c r="M800">
        <v>61919</v>
      </c>
      <c r="N800">
        <v>135</v>
      </c>
      <c r="O800">
        <v>406</v>
      </c>
      <c r="P800">
        <v>1218089</v>
      </c>
      <c r="Q800">
        <v>196428</v>
      </c>
      <c r="R800">
        <v>145852</v>
      </c>
      <c r="S800">
        <v>1560369</v>
      </c>
      <c r="T800">
        <v>690</v>
      </c>
      <c r="U800">
        <v>1</v>
      </c>
      <c r="V800" s="24">
        <f t="shared" si="36"/>
        <v>1.3339362423694325E-2</v>
      </c>
      <c r="W800">
        <v>354</v>
      </c>
      <c r="X800">
        <v>35</v>
      </c>
      <c r="Y800" t="s">
        <v>35</v>
      </c>
      <c r="Z800">
        <v>670</v>
      </c>
      <c r="AA800">
        <v>123</v>
      </c>
      <c r="AB800">
        <v>4</v>
      </c>
      <c r="AC800">
        <f t="shared" si="37"/>
        <v>3000.2192118226599</v>
      </c>
      <c r="AD800">
        <f>IF(SUBTOTAL(103,tablo1[[#This Row],[MachineID]]), tablo1[[#This Row],[ConditionMonitoringScore]], "")</f>
        <v>670</v>
      </c>
      <c r="AE800">
        <f>IF(SUBTOTAL(103,tablo1[[#This Row],[MachineID]]), tablo1[[#This Row],[TimeToFailure]], "")</f>
        <v>12272</v>
      </c>
      <c r="AH800">
        <f t="shared" si="38"/>
        <v>35.275080906148865</v>
      </c>
      <c r="AI800" t="str">
        <f>IF(OR(tablo1[[#This Row],[visibletimetofailure]]&lt;5000,tablo1[[#This Row],[visibleconditionscore]]&lt;300),"YES","NO")</f>
        <v>NO</v>
      </c>
    </row>
    <row r="801" spans="1:35" x14ac:dyDescent="0.25">
      <c r="A801" t="s">
        <v>852</v>
      </c>
      <c r="B801" t="s">
        <v>47</v>
      </c>
      <c r="C801" t="s">
        <v>58</v>
      </c>
      <c r="D801" s="1">
        <v>38412</v>
      </c>
      <c r="E801">
        <v>19</v>
      </c>
      <c r="F801">
        <v>84550</v>
      </c>
      <c r="G801" s="1">
        <v>45143</v>
      </c>
      <c r="H801" t="s">
        <v>48</v>
      </c>
      <c r="I801">
        <v>163</v>
      </c>
      <c r="J801">
        <v>204</v>
      </c>
      <c r="K801">
        <v>79</v>
      </c>
      <c r="L801">
        <v>111</v>
      </c>
      <c r="M801">
        <v>10680</v>
      </c>
      <c r="N801">
        <v>247</v>
      </c>
      <c r="O801">
        <v>19515</v>
      </c>
      <c r="P801">
        <v>19515154</v>
      </c>
      <c r="Q801">
        <v>303948</v>
      </c>
      <c r="R801">
        <v>124374</v>
      </c>
      <c r="S801">
        <v>19943476</v>
      </c>
      <c r="T801">
        <v>85866</v>
      </c>
      <c r="U801">
        <v>1</v>
      </c>
      <c r="V801" s="24">
        <f t="shared" si="36"/>
        <v>3.7304996608636669E-2</v>
      </c>
      <c r="W801">
        <v>990</v>
      </c>
      <c r="X801">
        <v>99</v>
      </c>
      <c r="Y801" t="s">
        <v>49</v>
      </c>
      <c r="Z801">
        <v>33</v>
      </c>
      <c r="AA801">
        <v>308</v>
      </c>
      <c r="AB801">
        <v>5</v>
      </c>
      <c r="AC801">
        <f t="shared" si="37"/>
        <v>1000.0078913656162</v>
      </c>
      <c r="AD801">
        <f>IF(SUBTOTAL(103,tablo1[[#This Row],[MachineID]]), tablo1[[#This Row],[ConditionMonitoringScore]], "")</f>
        <v>33</v>
      </c>
      <c r="AE801">
        <f>IF(SUBTOTAL(103,tablo1[[#This Row],[MachineID]]), tablo1[[#This Row],[TimeToFailure]], "")</f>
        <v>111</v>
      </c>
      <c r="AH801">
        <f t="shared" si="38"/>
        <v>95.145631067961162</v>
      </c>
      <c r="AI801" t="str">
        <f>IF(OR(tablo1[[#This Row],[visibletimetofailure]]&lt;5000,tablo1[[#This Row],[visibleconditionscore]]&lt;300),"YES","NO")</f>
        <v>YES</v>
      </c>
    </row>
    <row r="802" spans="1:35" x14ac:dyDescent="0.25">
      <c r="A802" t="s">
        <v>853</v>
      </c>
      <c r="B802" t="s">
        <v>47</v>
      </c>
      <c r="C802" t="s">
        <v>45</v>
      </c>
      <c r="D802" s="1">
        <v>38777</v>
      </c>
      <c r="E802">
        <v>18</v>
      </c>
      <c r="F802">
        <v>73062</v>
      </c>
      <c r="G802" s="1">
        <v>45305</v>
      </c>
      <c r="H802" t="s">
        <v>48</v>
      </c>
      <c r="I802">
        <v>108</v>
      </c>
      <c r="J802">
        <v>42</v>
      </c>
      <c r="K802">
        <v>67</v>
      </c>
      <c r="L802">
        <v>1042</v>
      </c>
      <c r="M802">
        <v>11185</v>
      </c>
      <c r="N802">
        <v>169</v>
      </c>
      <c r="O802">
        <v>11351</v>
      </c>
      <c r="P802">
        <v>11351211</v>
      </c>
      <c r="Q802">
        <v>376864</v>
      </c>
      <c r="R802">
        <v>214626</v>
      </c>
      <c r="S802">
        <v>11942701</v>
      </c>
      <c r="T802">
        <v>30648</v>
      </c>
      <c r="U802">
        <v>2</v>
      </c>
      <c r="V802" s="24">
        <f t="shared" si="36"/>
        <v>2.6716406662144847E-2</v>
      </c>
      <c r="W802">
        <v>709</v>
      </c>
      <c r="X802">
        <v>142</v>
      </c>
      <c r="Y802" t="s">
        <v>49</v>
      </c>
      <c r="Z802">
        <v>339</v>
      </c>
      <c r="AA802">
        <v>206</v>
      </c>
      <c r="AB802">
        <v>1</v>
      </c>
      <c r="AC802">
        <f t="shared" si="37"/>
        <v>1000.0185886706017</v>
      </c>
      <c r="AD802">
        <f>IF(SUBTOTAL(103,tablo1[[#This Row],[MachineID]]), tablo1[[#This Row],[ConditionMonitoringScore]], "")</f>
        <v>339</v>
      </c>
      <c r="AE802">
        <f>IF(SUBTOTAL(103,tablo1[[#This Row],[MachineID]]), tablo1[[#This Row],[TimeToFailure]], "")</f>
        <v>1042</v>
      </c>
      <c r="AH802">
        <f t="shared" si="38"/>
        <v>62.135922330097081</v>
      </c>
      <c r="AI802" t="str">
        <f>IF(OR(tablo1[[#This Row],[visibletimetofailure]]&lt;5000,tablo1[[#This Row],[visibleconditionscore]]&lt;300),"YES","NO")</f>
        <v>YES</v>
      </c>
    </row>
    <row r="803" spans="1:35" x14ac:dyDescent="0.25">
      <c r="A803" t="s">
        <v>854</v>
      </c>
      <c r="B803" t="s">
        <v>38</v>
      </c>
      <c r="C803" t="s">
        <v>33</v>
      </c>
      <c r="D803" s="1">
        <v>40602</v>
      </c>
      <c r="E803">
        <v>13</v>
      </c>
      <c r="F803">
        <v>59020</v>
      </c>
      <c r="G803" s="1">
        <v>45288</v>
      </c>
      <c r="H803" t="s">
        <v>34</v>
      </c>
      <c r="I803">
        <v>153</v>
      </c>
      <c r="J803">
        <v>59</v>
      </c>
      <c r="K803">
        <v>16</v>
      </c>
      <c r="L803">
        <v>3167</v>
      </c>
      <c r="M803">
        <v>36330</v>
      </c>
      <c r="N803">
        <v>216</v>
      </c>
      <c r="O803">
        <v>3449</v>
      </c>
      <c r="P803">
        <v>3449496</v>
      </c>
      <c r="Q803">
        <v>2562886</v>
      </c>
      <c r="R803">
        <v>563017</v>
      </c>
      <c r="S803">
        <v>6575399</v>
      </c>
      <c r="T803">
        <v>6554</v>
      </c>
      <c r="U803">
        <v>10</v>
      </c>
      <c r="V803" s="24">
        <f t="shared" si="36"/>
        <v>2.0649634486396864E-2</v>
      </c>
      <c r="W803">
        <v>548</v>
      </c>
      <c r="X803">
        <v>548</v>
      </c>
      <c r="Y803" t="s">
        <v>49</v>
      </c>
      <c r="Z803">
        <v>510</v>
      </c>
      <c r="AA803">
        <v>168</v>
      </c>
      <c r="AB803">
        <v>3</v>
      </c>
      <c r="AC803">
        <f t="shared" si="37"/>
        <v>1000.143809799942</v>
      </c>
      <c r="AD803">
        <f>IF(SUBTOTAL(103,tablo1[[#This Row],[MachineID]]), tablo1[[#This Row],[ConditionMonitoringScore]], "")</f>
        <v>510</v>
      </c>
      <c r="AE803">
        <f>IF(SUBTOTAL(103,tablo1[[#This Row],[MachineID]]), tablo1[[#This Row],[TimeToFailure]], "")</f>
        <v>3167</v>
      </c>
      <c r="AH803">
        <f t="shared" si="38"/>
        <v>49.838187702265373</v>
      </c>
      <c r="AI803" t="str">
        <f>IF(OR(tablo1[[#This Row],[visibletimetofailure]]&lt;5000,tablo1[[#This Row],[visibleconditionscore]]&lt;300),"YES","NO")</f>
        <v>YES</v>
      </c>
    </row>
    <row r="804" spans="1:35" x14ac:dyDescent="0.25">
      <c r="A804" t="s">
        <v>855</v>
      </c>
      <c r="B804" t="s">
        <v>47</v>
      </c>
      <c r="C804" t="s">
        <v>45</v>
      </c>
      <c r="D804" s="1">
        <v>43887</v>
      </c>
      <c r="E804">
        <v>4</v>
      </c>
      <c r="F804">
        <v>19100</v>
      </c>
      <c r="G804" s="1">
        <v>45213</v>
      </c>
      <c r="H804" t="s">
        <v>48</v>
      </c>
      <c r="I804">
        <v>88</v>
      </c>
      <c r="J804">
        <v>134</v>
      </c>
      <c r="K804">
        <v>2</v>
      </c>
      <c r="L804">
        <v>11628</v>
      </c>
      <c r="M804">
        <v>82608</v>
      </c>
      <c r="N804">
        <v>41</v>
      </c>
      <c r="O804">
        <v>83</v>
      </c>
      <c r="P804">
        <v>248036</v>
      </c>
      <c r="Q804">
        <v>58691</v>
      </c>
      <c r="R804">
        <v>96105</v>
      </c>
      <c r="S804">
        <v>402832</v>
      </c>
      <c r="T804">
        <v>372</v>
      </c>
      <c r="U804">
        <v>1</v>
      </c>
      <c r="V804" s="24">
        <f t="shared" si="36"/>
        <v>1.5637953123822445E-2</v>
      </c>
      <c r="W804">
        <v>415</v>
      </c>
      <c r="X804">
        <v>42</v>
      </c>
      <c r="Y804" t="s">
        <v>35</v>
      </c>
      <c r="Z804">
        <v>631</v>
      </c>
      <c r="AA804">
        <v>117</v>
      </c>
      <c r="AB804">
        <v>4</v>
      </c>
      <c r="AC804">
        <f t="shared" si="37"/>
        <v>2988.3855421686749</v>
      </c>
      <c r="AD804">
        <f>IF(SUBTOTAL(103,tablo1[[#This Row],[MachineID]]), tablo1[[#This Row],[ConditionMonitoringScore]], "")</f>
        <v>631</v>
      </c>
      <c r="AE804">
        <f>IF(SUBTOTAL(103,tablo1[[#This Row],[MachineID]]), tablo1[[#This Row],[TimeToFailure]], "")</f>
        <v>11628</v>
      </c>
      <c r="AH804">
        <f t="shared" si="38"/>
        <v>33.333333333333329</v>
      </c>
      <c r="AI804" t="str">
        <f>IF(OR(tablo1[[#This Row],[visibletimetofailure]]&lt;5000,tablo1[[#This Row],[visibleconditionscore]]&lt;300),"YES","NO")</f>
        <v>NO</v>
      </c>
    </row>
    <row r="805" spans="1:35" x14ac:dyDescent="0.25">
      <c r="A805" t="s">
        <v>856</v>
      </c>
      <c r="B805" t="s">
        <v>32</v>
      </c>
      <c r="C805" t="s">
        <v>33</v>
      </c>
      <c r="D805" s="1">
        <v>38777</v>
      </c>
      <c r="E805">
        <v>18</v>
      </c>
      <c r="F805">
        <v>64926</v>
      </c>
      <c r="G805" s="1">
        <v>45221</v>
      </c>
      <c r="H805" t="s">
        <v>48</v>
      </c>
      <c r="I805">
        <v>80</v>
      </c>
      <c r="J805">
        <v>126</v>
      </c>
      <c r="K805">
        <v>130</v>
      </c>
      <c r="L805">
        <v>337</v>
      </c>
      <c r="M805">
        <v>5000</v>
      </c>
      <c r="N805">
        <v>174</v>
      </c>
      <c r="O805">
        <v>22562</v>
      </c>
      <c r="P805">
        <v>6768653</v>
      </c>
      <c r="Q805">
        <v>1542725</v>
      </c>
      <c r="R805">
        <v>397968</v>
      </c>
      <c r="S805">
        <v>69627224</v>
      </c>
      <c r="T805">
        <v>33843</v>
      </c>
      <c r="U805">
        <v>5</v>
      </c>
      <c r="V805" s="24">
        <f t="shared" si="36"/>
        <v>3.1577360765694479E-2</v>
      </c>
      <c r="W805">
        <v>838</v>
      </c>
      <c r="X805">
        <v>419</v>
      </c>
      <c r="Y805" t="s">
        <v>35</v>
      </c>
      <c r="Z805">
        <v>264</v>
      </c>
      <c r="AA805">
        <v>251</v>
      </c>
      <c r="AB805">
        <v>3</v>
      </c>
      <c r="AC805">
        <f t="shared" si="37"/>
        <v>300.00234908252816</v>
      </c>
      <c r="AD805">
        <f>IF(SUBTOTAL(103,tablo1[[#This Row],[MachineID]]), tablo1[[#This Row],[ConditionMonitoringScore]], "")</f>
        <v>264</v>
      </c>
      <c r="AE805">
        <f>IF(SUBTOTAL(103,tablo1[[#This Row],[MachineID]]), tablo1[[#This Row],[TimeToFailure]], "")</f>
        <v>337</v>
      </c>
      <c r="AH805">
        <f t="shared" si="38"/>
        <v>76.699029126213588</v>
      </c>
      <c r="AI805" t="str">
        <f>IF(OR(tablo1[[#This Row],[visibletimetofailure]]&lt;5000,tablo1[[#This Row],[visibleconditionscore]]&lt;300),"YES","NO")</f>
        <v>YES</v>
      </c>
    </row>
    <row r="806" spans="1:35" x14ac:dyDescent="0.25">
      <c r="A806" t="s">
        <v>857</v>
      </c>
      <c r="B806" t="s">
        <v>42</v>
      </c>
      <c r="C806" t="s">
        <v>58</v>
      </c>
      <c r="D806" s="1">
        <v>44982</v>
      </c>
      <c r="E806">
        <v>1</v>
      </c>
      <c r="F806">
        <v>3722</v>
      </c>
      <c r="G806" s="1">
        <v>45263</v>
      </c>
      <c r="H806" t="s">
        <v>52</v>
      </c>
      <c r="I806">
        <v>56</v>
      </c>
      <c r="J806">
        <v>84</v>
      </c>
      <c r="K806">
        <v>0</v>
      </c>
      <c r="L806">
        <v>8614</v>
      </c>
      <c r="M806">
        <v>52979</v>
      </c>
      <c r="N806">
        <v>102</v>
      </c>
      <c r="O806">
        <v>0</v>
      </c>
      <c r="P806">
        <v>0</v>
      </c>
      <c r="Q806">
        <v>1166382</v>
      </c>
      <c r="R806">
        <v>529481</v>
      </c>
      <c r="S806">
        <v>1695863</v>
      </c>
      <c r="T806">
        <v>0</v>
      </c>
      <c r="U806">
        <v>9</v>
      </c>
      <c r="V806" s="24">
        <f t="shared" si="36"/>
        <v>7.0464993594091495E-3</v>
      </c>
      <c r="W806">
        <v>187</v>
      </c>
      <c r="X806">
        <v>168</v>
      </c>
      <c r="Y806" t="s">
        <v>35</v>
      </c>
      <c r="Z806">
        <v>853</v>
      </c>
      <c r="AA806">
        <v>58</v>
      </c>
      <c r="AB806">
        <v>3</v>
      </c>
      <c r="AC806">
        <f t="shared" si="37"/>
        <v>0</v>
      </c>
      <c r="AD806">
        <f>IF(SUBTOTAL(103,tablo1[[#This Row],[MachineID]]), tablo1[[#This Row],[ConditionMonitoringScore]], "")</f>
        <v>853</v>
      </c>
      <c r="AE806">
        <f>IF(SUBTOTAL(103,tablo1[[#This Row],[MachineID]]), tablo1[[#This Row],[TimeToFailure]], "")</f>
        <v>8614</v>
      </c>
      <c r="AH806">
        <f t="shared" si="38"/>
        <v>14.239482200647249</v>
      </c>
      <c r="AI806" t="str">
        <f>IF(OR(tablo1[[#This Row],[visibletimetofailure]]&lt;5000,tablo1[[#This Row],[visibleconditionscore]]&lt;300),"YES","NO")</f>
        <v>NO</v>
      </c>
    </row>
    <row r="807" spans="1:35" x14ac:dyDescent="0.25">
      <c r="A807" t="s">
        <v>858</v>
      </c>
      <c r="B807" t="s">
        <v>42</v>
      </c>
      <c r="C807" t="s">
        <v>39</v>
      </c>
      <c r="D807" s="1">
        <v>44617</v>
      </c>
      <c r="E807">
        <v>2</v>
      </c>
      <c r="F807">
        <v>6582</v>
      </c>
      <c r="G807" s="1">
        <v>45317</v>
      </c>
      <c r="H807" t="s">
        <v>52</v>
      </c>
      <c r="I807">
        <v>47</v>
      </c>
      <c r="J807">
        <v>30</v>
      </c>
      <c r="K807">
        <v>2</v>
      </c>
      <c r="L807">
        <v>11049</v>
      </c>
      <c r="M807">
        <v>79521</v>
      </c>
      <c r="N807">
        <v>80</v>
      </c>
      <c r="O807">
        <v>160</v>
      </c>
      <c r="P807">
        <v>478676</v>
      </c>
      <c r="Q807">
        <v>481502</v>
      </c>
      <c r="R807">
        <v>417957</v>
      </c>
      <c r="S807">
        <v>1378135</v>
      </c>
      <c r="T807">
        <v>462</v>
      </c>
      <c r="U807">
        <v>5</v>
      </c>
      <c r="V807" s="24">
        <f t="shared" si="36"/>
        <v>3.6551360313512699E-3</v>
      </c>
      <c r="W807">
        <v>97</v>
      </c>
      <c r="X807">
        <v>48</v>
      </c>
      <c r="Y807" t="s">
        <v>35</v>
      </c>
      <c r="Z807">
        <v>938</v>
      </c>
      <c r="AA807">
        <v>44</v>
      </c>
      <c r="AB807">
        <v>2</v>
      </c>
      <c r="AC807">
        <f t="shared" si="37"/>
        <v>2991.7249999999999</v>
      </c>
      <c r="AD807">
        <f>IF(SUBTOTAL(103,tablo1[[#This Row],[MachineID]]), tablo1[[#This Row],[ConditionMonitoringScore]], "")</f>
        <v>938</v>
      </c>
      <c r="AE807">
        <f>IF(SUBTOTAL(103,tablo1[[#This Row],[MachineID]]), tablo1[[#This Row],[TimeToFailure]], "")</f>
        <v>11049</v>
      </c>
      <c r="AH807">
        <f t="shared" si="38"/>
        <v>9.7087378640776691</v>
      </c>
      <c r="AI807" t="str">
        <f>IF(OR(tablo1[[#This Row],[visibletimetofailure]]&lt;5000,tablo1[[#This Row],[visibleconditionscore]]&lt;300),"YES","NO")</f>
        <v>NO</v>
      </c>
    </row>
    <row r="808" spans="1:35" x14ac:dyDescent="0.25">
      <c r="A808" t="s">
        <v>859</v>
      </c>
      <c r="B808" t="s">
        <v>42</v>
      </c>
      <c r="C808" t="s">
        <v>33</v>
      </c>
      <c r="D808" s="1">
        <v>40237</v>
      </c>
      <c r="E808">
        <v>14</v>
      </c>
      <c r="F808">
        <v>62538</v>
      </c>
      <c r="G808" s="1">
        <v>45235</v>
      </c>
      <c r="H808" t="s">
        <v>48</v>
      </c>
      <c r="I808">
        <v>87</v>
      </c>
      <c r="J808">
        <v>112</v>
      </c>
      <c r="K808">
        <v>45</v>
      </c>
      <c r="L808">
        <v>1038</v>
      </c>
      <c r="M808">
        <v>14285</v>
      </c>
      <c r="N808">
        <v>300</v>
      </c>
      <c r="O808">
        <v>13520</v>
      </c>
      <c r="P808">
        <v>40559503</v>
      </c>
      <c r="Q808">
        <v>1793239</v>
      </c>
      <c r="R808">
        <v>197307</v>
      </c>
      <c r="S808">
        <v>42550048</v>
      </c>
      <c r="T808">
        <v>64895</v>
      </c>
      <c r="U808">
        <v>3</v>
      </c>
      <c r="V808" s="24">
        <f t="shared" si="36"/>
        <v>2.8035270178611803E-2</v>
      </c>
      <c r="W808">
        <v>744</v>
      </c>
      <c r="X808">
        <v>223</v>
      </c>
      <c r="Y808" t="s">
        <v>35</v>
      </c>
      <c r="Z808">
        <v>296</v>
      </c>
      <c r="AA808">
        <v>224</v>
      </c>
      <c r="AB808">
        <v>2</v>
      </c>
      <c r="AC808">
        <f t="shared" si="37"/>
        <v>2999.9632396449706</v>
      </c>
      <c r="AD808">
        <f>IF(SUBTOTAL(103,tablo1[[#This Row],[MachineID]]), tablo1[[#This Row],[ConditionMonitoringScore]], "")</f>
        <v>296</v>
      </c>
      <c r="AE808">
        <f>IF(SUBTOTAL(103,tablo1[[#This Row],[MachineID]]), tablo1[[#This Row],[TimeToFailure]], "")</f>
        <v>1038</v>
      </c>
      <c r="AH808">
        <f t="shared" si="38"/>
        <v>67.961165048543691</v>
      </c>
      <c r="AI808" t="str">
        <f>IF(OR(tablo1[[#This Row],[visibletimetofailure]]&lt;5000,tablo1[[#This Row],[visibleconditionscore]]&lt;300),"YES","NO")</f>
        <v>YES</v>
      </c>
    </row>
    <row r="809" spans="1:35" x14ac:dyDescent="0.25">
      <c r="A809" t="s">
        <v>860</v>
      </c>
      <c r="B809" t="s">
        <v>54</v>
      </c>
      <c r="C809" t="s">
        <v>58</v>
      </c>
      <c r="D809" s="1">
        <v>39507</v>
      </c>
      <c r="E809">
        <v>16</v>
      </c>
      <c r="F809">
        <v>48784</v>
      </c>
      <c r="G809" s="1">
        <v>45343</v>
      </c>
      <c r="H809" t="s">
        <v>48</v>
      </c>
      <c r="I809">
        <v>37</v>
      </c>
      <c r="J809">
        <v>4</v>
      </c>
      <c r="K809">
        <v>13</v>
      </c>
      <c r="L809">
        <v>4863</v>
      </c>
      <c r="M809">
        <v>37292</v>
      </c>
      <c r="N809">
        <v>202</v>
      </c>
      <c r="O809">
        <v>2629</v>
      </c>
      <c r="P809">
        <v>1314262</v>
      </c>
      <c r="Q809">
        <v>1609131</v>
      </c>
      <c r="R809">
        <v>256329</v>
      </c>
      <c r="S809">
        <v>15008079</v>
      </c>
      <c r="T809">
        <v>10251</v>
      </c>
      <c r="U809">
        <v>5</v>
      </c>
      <c r="V809" s="24">
        <f t="shared" si="36"/>
        <v>1.8539452860049741E-2</v>
      </c>
      <c r="W809">
        <v>492</v>
      </c>
      <c r="X809">
        <v>246</v>
      </c>
      <c r="Y809" t="s">
        <v>62</v>
      </c>
      <c r="Z809">
        <v>587</v>
      </c>
      <c r="AA809">
        <v>129</v>
      </c>
      <c r="AB809">
        <v>4</v>
      </c>
      <c r="AC809">
        <f t="shared" si="37"/>
        <v>499.90947128185621</v>
      </c>
      <c r="AD809">
        <f>IF(SUBTOTAL(103,tablo1[[#This Row],[MachineID]]), tablo1[[#This Row],[ConditionMonitoringScore]], "")</f>
        <v>587</v>
      </c>
      <c r="AE809">
        <f>IF(SUBTOTAL(103,tablo1[[#This Row],[MachineID]]), tablo1[[#This Row],[TimeToFailure]], "")</f>
        <v>4863</v>
      </c>
      <c r="AH809">
        <f t="shared" si="38"/>
        <v>37.216828478964402</v>
      </c>
      <c r="AI809" t="str">
        <f>IF(OR(tablo1[[#This Row],[visibletimetofailure]]&lt;5000,tablo1[[#This Row],[visibleconditionscore]]&lt;300),"YES","NO")</f>
        <v>YES</v>
      </c>
    </row>
    <row r="810" spans="1:35" x14ac:dyDescent="0.25">
      <c r="A810" t="s">
        <v>861</v>
      </c>
      <c r="B810" t="s">
        <v>38</v>
      </c>
      <c r="C810" t="s">
        <v>45</v>
      </c>
      <c r="D810" s="1">
        <v>42062</v>
      </c>
      <c r="E810">
        <v>9</v>
      </c>
      <c r="F810">
        <v>33363</v>
      </c>
      <c r="G810" s="1">
        <v>45273</v>
      </c>
      <c r="H810" t="s">
        <v>52</v>
      </c>
      <c r="I810">
        <v>27</v>
      </c>
      <c r="J810">
        <v>74</v>
      </c>
      <c r="K810">
        <v>5</v>
      </c>
      <c r="L810">
        <v>10334</v>
      </c>
      <c r="M810">
        <v>59948</v>
      </c>
      <c r="N810">
        <v>183</v>
      </c>
      <c r="O810">
        <v>916</v>
      </c>
      <c r="P810">
        <v>4578937</v>
      </c>
      <c r="Q810">
        <v>1220175</v>
      </c>
      <c r="R810">
        <v>446695</v>
      </c>
      <c r="S810">
        <v>6245808</v>
      </c>
      <c r="T810">
        <v>3754</v>
      </c>
      <c r="U810">
        <v>4</v>
      </c>
      <c r="V810" s="24">
        <f t="shared" si="36"/>
        <v>1.827568015675635E-2</v>
      </c>
      <c r="W810">
        <v>485</v>
      </c>
      <c r="X810">
        <v>194</v>
      </c>
      <c r="Y810" t="s">
        <v>62</v>
      </c>
      <c r="Z810">
        <v>540</v>
      </c>
      <c r="AA810">
        <v>165</v>
      </c>
      <c r="AB810">
        <v>4</v>
      </c>
      <c r="AC810">
        <f t="shared" si="37"/>
        <v>4998.8395196506553</v>
      </c>
      <c r="AD810">
        <f>IF(SUBTOTAL(103,tablo1[[#This Row],[MachineID]]), tablo1[[#This Row],[ConditionMonitoringScore]], "")</f>
        <v>540</v>
      </c>
      <c r="AE810">
        <f>IF(SUBTOTAL(103,tablo1[[#This Row],[MachineID]]), tablo1[[#This Row],[TimeToFailure]], "")</f>
        <v>10334</v>
      </c>
      <c r="AH810">
        <f t="shared" si="38"/>
        <v>48.867313915857608</v>
      </c>
      <c r="AI810" t="str">
        <f>IF(OR(tablo1[[#This Row],[visibletimetofailure]]&lt;5000,tablo1[[#This Row],[visibleconditionscore]]&lt;300),"YES","NO")</f>
        <v>NO</v>
      </c>
    </row>
    <row r="811" spans="1:35" x14ac:dyDescent="0.25">
      <c r="A811" t="s">
        <v>862</v>
      </c>
      <c r="B811" t="s">
        <v>42</v>
      </c>
      <c r="C811" t="s">
        <v>33</v>
      </c>
      <c r="D811" s="1">
        <v>40602</v>
      </c>
      <c r="E811">
        <v>13</v>
      </c>
      <c r="F811">
        <v>63492</v>
      </c>
      <c r="G811" s="1">
        <v>45259</v>
      </c>
      <c r="H811" t="s">
        <v>52</v>
      </c>
      <c r="I811">
        <v>57</v>
      </c>
      <c r="J811">
        <v>88</v>
      </c>
      <c r="K811">
        <v>27</v>
      </c>
      <c r="L811">
        <v>1963</v>
      </c>
      <c r="M811">
        <v>25309</v>
      </c>
      <c r="N811">
        <v>177</v>
      </c>
      <c r="O811">
        <v>4776</v>
      </c>
      <c r="P811">
        <v>14328453</v>
      </c>
      <c r="Q811">
        <v>1761616</v>
      </c>
      <c r="R811">
        <v>401234</v>
      </c>
      <c r="S811">
        <v>16491303</v>
      </c>
      <c r="T811">
        <v>9552</v>
      </c>
      <c r="U811">
        <v>5</v>
      </c>
      <c r="V811" s="24">
        <f t="shared" si="36"/>
        <v>2.3965634184942346E-2</v>
      </c>
      <c r="W811">
        <v>636</v>
      </c>
      <c r="X811">
        <v>318</v>
      </c>
      <c r="Y811" t="s">
        <v>35</v>
      </c>
      <c r="Z811">
        <v>411</v>
      </c>
      <c r="AA811">
        <v>184</v>
      </c>
      <c r="AB811">
        <v>3</v>
      </c>
      <c r="AC811">
        <f t="shared" si="37"/>
        <v>3000.0948492462312</v>
      </c>
      <c r="AD811">
        <f>IF(SUBTOTAL(103,tablo1[[#This Row],[MachineID]]), tablo1[[#This Row],[ConditionMonitoringScore]], "")</f>
        <v>411</v>
      </c>
      <c r="AE811">
        <f>IF(SUBTOTAL(103,tablo1[[#This Row],[MachineID]]), tablo1[[#This Row],[TimeToFailure]], "")</f>
        <v>1963</v>
      </c>
      <c r="AH811">
        <f t="shared" si="38"/>
        <v>55.016181229773466</v>
      </c>
      <c r="AI811" t="str">
        <f>IF(OR(tablo1[[#This Row],[visibletimetofailure]]&lt;5000,tablo1[[#This Row],[visibleconditionscore]]&lt;300),"YES","NO")</f>
        <v>YES</v>
      </c>
    </row>
    <row r="812" spans="1:35" x14ac:dyDescent="0.25">
      <c r="A812" t="s">
        <v>863</v>
      </c>
      <c r="B812" t="s">
        <v>38</v>
      </c>
      <c r="C812" t="s">
        <v>33</v>
      </c>
      <c r="D812" s="1">
        <v>41332</v>
      </c>
      <c r="E812">
        <v>11</v>
      </c>
      <c r="F812">
        <v>50182</v>
      </c>
      <c r="G812" s="1">
        <v>45309</v>
      </c>
      <c r="H812" t="s">
        <v>48</v>
      </c>
      <c r="I812">
        <v>78</v>
      </c>
      <c r="J812">
        <v>38</v>
      </c>
      <c r="K812">
        <v>19</v>
      </c>
      <c r="L812">
        <v>3094</v>
      </c>
      <c r="M812">
        <v>27263</v>
      </c>
      <c r="N812">
        <v>203</v>
      </c>
      <c r="O812">
        <v>3856</v>
      </c>
      <c r="P812">
        <v>11567114</v>
      </c>
      <c r="Q812">
        <v>2026785</v>
      </c>
      <c r="R812">
        <v>559577</v>
      </c>
      <c r="S812">
        <v>14153476</v>
      </c>
      <c r="T812">
        <v>15422</v>
      </c>
      <c r="U812">
        <v>9</v>
      </c>
      <c r="V812" s="24">
        <f t="shared" si="36"/>
        <v>1.4884316828698471E-2</v>
      </c>
      <c r="W812">
        <v>395</v>
      </c>
      <c r="X812">
        <v>355</v>
      </c>
      <c r="Y812" t="s">
        <v>35</v>
      </c>
      <c r="Z812">
        <v>680</v>
      </c>
      <c r="AA812">
        <v>121</v>
      </c>
      <c r="AB812">
        <v>3</v>
      </c>
      <c r="AC812">
        <f t="shared" si="37"/>
        <v>2999.7702282157675</v>
      </c>
      <c r="AD812">
        <f>IF(SUBTOTAL(103,tablo1[[#This Row],[MachineID]]), tablo1[[#This Row],[ConditionMonitoringScore]], "")</f>
        <v>680</v>
      </c>
      <c r="AE812">
        <f>IF(SUBTOTAL(103,tablo1[[#This Row],[MachineID]]), tablo1[[#This Row],[TimeToFailure]], "")</f>
        <v>3094</v>
      </c>
      <c r="AH812">
        <f t="shared" si="38"/>
        <v>34.627831715210355</v>
      </c>
      <c r="AI812" t="str">
        <f>IF(OR(tablo1[[#This Row],[visibletimetofailure]]&lt;5000,tablo1[[#This Row],[visibleconditionscore]]&lt;300),"YES","NO")</f>
        <v>YES</v>
      </c>
    </row>
    <row r="813" spans="1:35" x14ac:dyDescent="0.25">
      <c r="A813" t="s">
        <v>864</v>
      </c>
      <c r="B813" t="s">
        <v>38</v>
      </c>
      <c r="C813" t="s">
        <v>33</v>
      </c>
      <c r="D813" s="1">
        <v>41332</v>
      </c>
      <c r="E813">
        <v>11</v>
      </c>
      <c r="F813">
        <v>53196</v>
      </c>
      <c r="G813" s="1">
        <v>45193</v>
      </c>
      <c r="H813" t="s">
        <v>48</v>
      </c>
      <c r="I813">
        <v>108</v>
      </c>
      <c r="J813">
        <v>154</v>
      </c>
      <c r="K813">
        <v>18</v>
      </c>
      <c r="L813">
        <v>866</v>
      </c>
      <c r="M813">
        <v>29275</v>
      </c>
      <c r="N813">
        <v>241</v>
      </c>
      <c r="O813">
        <v>4346</v>
      </c>
      <c r="P813">
        <v>4346112</v>
      </c>
      <c r="Q813">
        <v>1578653</v>
      </c>
      <c r="R813">
        <v>473754</v>
      </c>
      <c r="S813">
        <v>6398519</v>
      </c>
      <c r="T813">
        <v>5215</v>
      </c>
      <c r="U813">
        <v>4</v>
      </c>
      <c r="V813" s="24">
        <f t="shared" si="36"/>
        <v>2.7432361142512622E-2</v>
      </c>
      <c r="W813">
        <v>728</v>
      </c>
      <c r="X813">
        <v>291</v>
      </c>
      <c r="Y813" t="s">
        <v>49</v>
      </c>
      <c r="Z813">
        <v>318</v>
      </c>
      <c r="AA813">
        <v>212</v>
      </c>
      <c r="AB813">
        <v>3</v>
      </c>
      <c r="AC813">
        <f t="shared" si="37"/>
        <v>1000.025770823746</v>
      </c>
      <c r="AD813">
        <f>IF(SUBTOTAL(103,tablo1[[#This Row],[MachineID]]), tablo1[[#This Row],[ConditionMonitoringScore]], "")</f>
        <v>318</v>
      </c>
      <c r="AE813">
        <f>IF(SUBTOTAL(103,tablo1[[#This Row],[MachineID]]), tablo1[[#This Row],[TimeToFailure]], "")</f>
        <v>866</v>
      </c>
      <c r="AH813">
        <f t="shared" si="38"/>
        <v>64.077669902912632</v>
      </c>
      <c r="AI813" t="str">
        <f>IF(OR(tablo1[[#This Row],[visibletimetofailure]]&lt;5000,tablo1[[#This Row],[visibleconditionscore]]&lt;300),"YES","NO")</f>
        <v>YES</v>
      </c>
    </row>
    <row r="814" spans="1:35" x14ac:dyDescent="0.25">
      <c r="A814" t="s">
        <v>865</v>
      </c>
      <c r="B814" t="s">
        <v>38</v>
      </c>
      <c r="C814" t="s">
        <v>45</v>
      </c>
      <c r="D814" s="1">
        <v>42427</v>
      </c>
      <c r="E814">
        <v>8</v>
      </c>
      <c r="F814">
        <v>29520</v>
      </c>
      <c r="G814" s="1">
        <v>45265</v>
      </c>
      <c r="H814" t="s">
        <v>48</v>
      </c>
      <c r="I814">
        <v>70</v>
      </c>
      <c r="J814">
        <v>82</v>
      </c>
      <c r="K814">
        <v>7</v>
      </c>
      <c r="L814">
        <v>10283</v>
      </c>
      <c r="M814">
        <v>58124</v>
      </c>
      <c r="N814">
        <v>183</v>
      </c>
      <c r="O814">
        <v>1279</v>
      </c>
      <c r="P814">
        <v>3836395</v>
      </c>
      <c r="Q814">
        <v>2149492</v>
      </c>
      <c r="R814">
        <v>710742</v>
      </c>
      <c r="S814">
        <v>6696629</v>
      </c>
      <c r="T814">
        <v>2301</v>
      </c>
      <c r="U814">
        <v>8</v>
      </c>
      <c r="V814" s="24">
        <f t="shared" si="36"/>
        <v>1.6994498455045595E-2</v>
      </c>
      <c r="W814">
        <v>451</v>
      </c>
      <c r="X814">
        <v>360</v>
      </c>
      <c r="Y814" t="s">
        <v>35</v>
      </c>
      <c r="Z814">
        <v>586</v>
      </c>
      <c r="AA814">
        <v>141</v>
      </c>
      <c r="AB814">
        <v>3</v>
      </c>
      <c r="AC814">
        <f t="shared" si="37"/>
        <v>2999.5269741985926</v>
      </c>
      <c r="AD814">
        <f>IF(SUBTOTAL(103,tablo1[[#This Row],[MachineID]]), tablo1[[#This Row],[ConditionMonitoringScore]], "")</f>
        <v>586</v>
      </c>
      <c r="AE814">
        <f>IF(SUBTOTAL(103,tablo1[[#This Row],[MachineID]]), tablo1[[#This Row],[TimeToFailure]], "")</f>
        <v>10283</v>
      </c>
      <c r="AH814">
        <f t="shared" si="38"/>
        <v>41.100323624595468</v>
      </c>
      <c r="AI814" t="str">
        <f>IF(OR(tablo1[[#This Row],[visibletimetofailure]]&lt;5000,tablo1[[#This Row],[visibleconditionscore]]&lt;300),"YES","NO")</f>
        <v>NO</v>
      </c>
    </row>
    <row r="815" spans="1:35" x14ac:dyDescent="0.25">
      <c r="A815" t="s">
        <v>866</v>
      </c>
      <c r="B815" t="s">
        <v>54</v>
      </c>
      <c r="C815" t="s">
        <v>33</v>
      </c>
      <c r="D815" s="1">
        <v>39142</v>
      </c>
      <c r="E815">
        <v>17</v>
      </c>
      <c r="F815">
        <v>78744</v>
      </c>
      <c r="G815" s="1">
        <v>45295</v>
      </c>
      <c r="H815" t="s">
        <v>52</v>
      </c>
      <c r="I815">
        <v>36</v>
      </c>
      <c r="J815">
        <v>52</v>
      </c>
      <c r="K815">
        <v>36</v>
      </c>
      <c r="L815">
        <v>1729</v>
      </c>
      <c r="M815">
        <v>22855</v>
      </c>
      <c r="N815">
        <v>162</v>
      </c>
      <c r="O815">
        <v>5848</v>
      </c>
      <c r="P815">
        <v>29238245</v>
      </c>
      <c r="Q815">
        <v>2411048</v>
      </c>
      <c r="R815">
        <v>523534</v>
      </c>
      <c r="S815">
        <v>32172827</v>
      </c>
      <c r="T815">
        <v>17542</v>
      </c>
      <c r="U815">
        <v>9</v>
      </c>
      <c r="V815" s="24">
        <f t="shared" si="36"/>
        <v>2.7432361142512622E-2</v>
      </c>
      <c r="W815">
        <v>728</v>
      </c>
      <c r="X815">
        <v>656</v>
      </c>
      <c r="Y815" t="s">
        <v>62</v>
      </c>
      <c r="Z815">
        <v>298</v>
      </c>
      <c r="AA815">
        <v>238</v>
      </c>
      <c r="AB815">
        <v>4</v>
      </c>
      <c r="AC815">
        <f t="shared" si="37"/>
        <v>4999.6998974008211</v>
      </c>
      <c r="AD815">
        <f>IF(SUBTOTAL(103,tablo1[[#This Row],[MachineID]]), tablo1[[#This Row],[ConditionMonitoringScore]], "")</f>
        <v>298</v>
      </c>
      <c r="AE815">
        <f>IF(SUBTOTAL(103,tablo1[[#This Row],[MachineID]]), tablo1[[#This Row],[TimeToFailure]], "")</f>
        <v>1729</v>
      </c>
      <c r="AH815">
        <f t="shared" si="38"/>
        <v>72.491909385113274</v>
      </c>
      <c r="AI815" t="str">
        <f>IF(OR(tablo1[[#This Row],[visibletimetofailure]]&lt;5000,tablo1[[#This Row],[visibleconditionscore]]&lt;300),"YES","NO")</f>
        <v>YES</v>
      </c>
    </row>
    <row r="816" spans="1:35" x14ac:dyDescent="0.25">
      <c r="A816" t="s">
        <v>867</v>
      </c>
      <c r="B816" t="s">
        <v>47</v>
      </c>
      <c r="C816" t="s">
        <v>39</v>
      </c>
      <c r="D816" s="1">
        <v>40967</v>
      </c>
      <c r="E816">
        <v>12</v>
      </c>
      <c r="F816">
        <v>48156</v>
      </c>
      <c r="G816" s="1">
        <v>45291</v>
      </c>
      <c r="H816" t="s">
        <v>52</v>
      </c>
      <c r="I816">
        <v>34</v>
      </c>
      <c r="J816">
        <v>56</v>
      </c>
      <c r="K816">
        <v>16</v>
      </c>
      <c r="L816">
        <v>1068</v>
      </c>
      <c r="M816">
        <v>29008</v>
      </c>
      <c r="N816">
        <v>97</v>
      </c>
      <c r="O816">
        <v>1558</v>
      </c>
      <c r="P816">
        <v>7787743</v>
      </c>
      <c r="Q816">
        <v>310788</v>
      </c>
      <c r="R816">
        <v>311377</v>
      </c>
      <c r="S816">
        <v>8409908</v>
      </c>
      <c r="T816">
        <v>7164</v>
      </c>
      <c r="U816">
        <v>3</v>
      </c>
      <c r="V816" s="24">
        <f t="shared" si="36"/>
        <v>2.0536589042128271E-2</v>
      </c>
      <c r="W816">
        <v>545</v>
      </c>
      <c r="X816">
        <v>164</v>
      </c>
      <c r="Y816" t="s">
        <v>62</v>
      </c>
      <c r="Z816">
        <v>485</v>
      </c>
      <c r="AA816">
        <v>160</v>
      </c>
      <c r="AB816">
        <v>2</v>
      </c>
      <c r="AC816">
        <f t="shared" si="37"/>
        <v>4998.5513478819003</v>
      </c>
      <c r="AD816">
        <f>IF(SUBTOTAL(103,tablo1[[#This Row],[MachineID]]), tablo1[[#This Row],[ConditionMonitoringScore]], "")</f>
        <v>485</v>
      </c>
      <c r="AE816">
        <f>IF(SUBTOTAL(103,tablo1[[#This Row],[MachineID]]), tablo1[[#This Row],[TimeToFailure]], "")</f>
        <v>1068</v>
      </c>
      <c r="AH816">
        <f t="shared" si="38"/>
        <v>47.249190938511326</v>
      </c>
      <c r="AI816" t="str">
        <f>IF(OR(tablo1[[#This Row],[visibletimetofailure]]&lt;5000,tablo1[[#This Row],[visibleconditionscore]]&lt;300),"YES","NO")</f>
        <v>YES</v>
      </c>
    </row>
    <row r="817" spans="1:35" x14ac:dyDescent="0.25">
      <c r="A817" t="s">
        <v>868</v>
      </c>
      <c r="B817" t="s">
        <v>42</v>
      </c>
      <c r="C817" t="s">
        <v>45</v>
      </c>
      <c r="D817" s="1">
        <v>42792</v>
      </c>
      <c r="E817">
        <v>7</v>
      </c>
      <c r="F817">
        <v>23828</v>
      </c>
      <c r="G817" s="1">
        <v>45305</v>
      </c>
      <c r="H817" t="s">
        <v>34</v>
      </c>
      <c r="I817">
        <v>86</v>
      </c>
      <c r="J817">
        <v>42</v>
      </c>
      <c r="K817">
        <v>3</v>
      </c>
      <c r="L817">
        <v>9218</v>
      </c>
      <c r="M817">
        <v>65464</v>
      </c>
      <c r="N817">
        <v>108</v>
      </c>
      <c r="O817">
        <v>324</v>
      </c>
      <c r="P817">
        <v>97210</v>
      </c>
      <c r="Q817">
        <v>914528</v>
      </c>
      <c r="R817">
        <v>708523</v>
      </c>
      <c r="S817">
        <v>259515</v>
      </c>
      <c r="T817">
        <v>1328</v>
      </c>
      <c r="U817">
        <v>5</v>
      </c>
      <c r="V817" s="24">
        <f t="shared" si="36"/>
        <v>1.2397317054789359E-2</v>
      </c>
      <c r="W817">
        <v>329</v>
      </c>
      <c r="X817">
        <v>164</v>
      </c>
      <c r="Y817" t="s">
        <v>35</v>
      </c>
      <c r="Z817">
        <v>697</v>
      </c>
      <c r="AA817">
        <v>101</v>
      </c>
      <c r="AB817">
        <v>2</v>
      </c>
      <c r="AC817">
        <f t="shared" si="37"/>
        <v>300.03086419753089</v>
      </c>
      <c r="AD817">
        <f>IF(SUBTOTAL(103,tablo1[[#This Row],[MachineID]]), tablo1[[#This Row],[ConditionMonitoringScore]], "")</f>
        <v>697</v>
      </c>
      <c r="AE817">
        <f>IF(SUBTOTAL(103,tablo1[[#This Row],[MachineID]]), tablo1[[#This Row],[TimeToFailure]], "")</f>
        <v>9218</v>
      </c>
      <c r="AH817">
        <f t="shared" si="38"/>
        <v>28.155339805825243</v>
      </c>
      <c r="AI817" t="str">
        <f>IF(OR(tablo1[[#This Row],[visibletimetofailure]]&lt;5000,tablo1[[#This Row],[visibleconditionscore]]&lt;300),"YES","NO")</f>
        <v>NO</v>
      </c>
    </row>
    <row r="818" spans="1:35" x14ac:dyDescent="0.25">
      <c r="A818" t="s">
        <v>869</v>
      </c>
      <c r="B818" t="s">
        <v>32</v>
      </c>
      <c r="C818" t="s">
        <v>33</v>
      </c>
      <c r="D818" s="1">
        <v>44982</v>
      </c>
      <c r="E818">
        <v>1</v>
      </c>
      <c r="F818">
        <v>3307</v>
      </c>
      <c r="G818" s="1">
        <v>45207</v>
      </c>
      <c r="H818" t="s">
        <v>52</v>
      </c>
      <c r="I818">
        <v>124</v>
      </c>
      <c r="J818">
        <v>140</v>
      </c>
      <c r="K818">
        <v>1</v>
      </c>
      <c r="L818">
        <v>10156</v>
      </c>
      <c r="M818">
        <v>77383</v>
      </c>
      <c r="N818">
        <v>183</v>
      </c>
      <c r="O818">
        <v>183</v>
      </c>
      <c r="P818">
        <v>18315</v>
      </c>
      <c r="Q818">
        <v>1853652</v>
      </c>
      <c r="R818">
        <v>592605</v>
      </c>
      <c r="S818">
        <v>2629407</v>
      </c>
      <c r="T818">
        <v>695</v>
      </c>
      <c r="U818">
        <v>7</v>
      </c>
      <c r="V818" s="24">
        <f t="shared" si="36"/>
        <v>1.2849498831863742E-2</v>
      </c>
      <c r="W818">
        <v>341</v>
      </c>
      <c r="X818">
        <v>238</v>
      </c>
      <c r="Y818" t="s">
        <v>49</v>
      </c>
      <c r="Z818">
        <v>691</v>
      </c>
      <c r="AA818">
        <v>114</v>
      </c>
      <c r="AB818">
        <v>5</v>
      </c>
      <c r="AC818">
        <f t="shared" si="37"/>
        <v>100.08196721311475</v>
      </c>
      <c r="AD818">
        <f>IF(SUBTOTAL(103,tablo1[[#This Row],[MachineID]]), tablo1[[#This Row],[ConditionMonitoringScore]], "")</f>
        <v>691</v>
      </c>
      <c r="AE818">
        <f>IF(SUBTOTAL(103,tablo1[[#This Row],[MachineID]]), tablo1[[#This Row],[TimeToFailure]], "")</f>
        <v>10156</v>
      </c>
      <c r="AH818">
        <f t="shared" si="38"/>
        <v>32.362459546925564</v>
      </c>
      <c r="AI818" t="str">
        <f>IF(OR(tablo1[[#This Row],[visibletimetofailure]]&lt;5000,tablo1[[#This Row],[visibleconditionscore]]&lt;300),"YES","NO")</f>
        <v>NO</v>
      </c>
    </row>
    <row r="819" spans="1:35" x14ac:dyDescent="0.25">
      <c r="A819" t="s">
        <v>870</v>
      </c>
      <c r="B819" t="s">
        <v>42</v>
      </c>
      <c r="C819" t="s">
        <v>39</v>
      </c>
      <c r="D819" s="1">
        <v>39142</v>
      </c>
      <c r="E819">
        <v>17</v>
      </c>
      <c r="F819">
        <v>68918</v>
      </c>
      <c r="G819" s="1">
        <v>45162</v>
      </c>
      <c r="H819" t="s">
        <v>48</v>
      </c>
      <c r="I819">
        <v>127</v>
      </c>
      <c r="J819">
        <v>185</v>
      </c>
      <c r="K819">
        <v>112</v>
      </c>
      <c r="L819">
        <v>209</v>
      </c>
      <c r="M819">
        <v>6213</v>
      </c>
      <c r="N819">
        <v>299</v>
      </c>
      <c r="O819">
        <v>33521</v>
      </c>
      <c r="P819">
        <v>33521202</v>
      </c>
      <c r="Q819">
        <v>1688114</v>
      </c>
      <c r="R819">
        <v>47018</v>
      </c>
      <c r="S819">
        <v>35679496</v>
      </c>
      <c r="T819">
        <v>80450</v>
      </c>
      <c r="U819">
        <v>5</v>
      </c>
      <c r="V819" s="24">
        <f t="shared" si="36"/>
        <v>3.5571633129851531E-2</v>
      </c>
      <c r="W819">
        <v>944</v>
      </c>
      <c r="X819">
        <v>472</v>
      </c>
      <c r="Y819" t="s">
        <v>49</v>
      </c>
      <c r="Z819">
        <v>161</v>
      </c>
      <c r="AA819">
        <v>262</v>
      </c>
      <c r="AB819">
        <v>2</v>
      </c>
      <c r="AC819">
        <f t="shared" si="37"/>
        <v>1000.0060260732079</v>
      </c>
      <c r="AD819">
        <f>IF(SUBTOTAL(103,tablo1[[#This Row],[MachineID]]), tablo1[[#This Row],[ConditionMonitoringScore]], "")</f>
        <v>161</v>
      </c>
      <c r="AE819">
        <f>IF(SUBTOTAL(103,tablo1[[#This Row],[MachineID]]), tablo1[[#This Row],[TimeToFailure]], "")</f>
        <v>209</v>
      </c>
      <c r="AH819">
        <f t="shared" si="38"/>
        <v>80.258899676375407</v>
      </c>
      <c r="AI819" t="str">
        <f>IF(OR(tablo1[[#This Row],[visibletimetofailure]]&lt;5000,tablo1[[#This Row],[visibleconditionscore]]&lt;300),"YES","NO")</f>
        <v>YES</v>
      </c>
    </row>
    <row r="820" spans="1:35" x14ac:dyDescent="0.25">
      <c r="A820" t="s">
        <v>871</v>
      </c>
      <c r="B820" t="s">
        <v>38</v>
      </c>
      <c r="C820" t="s">
        <v>58</v>
      </c>
      <c r="D820" s="1">
        <v>39872</v>
      </c>
      <c r="E820">
        <v>15</v>
      </c>
      <c r="F820">
        <v>67320</v>
      </c>
      <c r="G820" s="1">
        <v>45325</v>
      </c>
      <c r="H820" t="s">
        <v>52</v>
      </c>
      <c r="I820">
        <v>41</v>
      </c>
      <c r="J820">
        <v>22</v>
      </c>
      <c r="K820">
        <v>19</v>
      </c>
      <c r="L820">
        <v>3149</v>
      </c>
      <c r="M820">
        <v>36332</v>
      </c>
      <c r="N820">
        <v>208</v>
      </c>
      <c r="O820">
        <v>3957</v>
      </c>
      <c r="P820">
        <v>1978740</v>
      </c>
      <c r="Q820">
        <v>302761</v>
      </c>
      <c r="R820">
        <v>585714</v>
      </c>
      <c r="S820">
        <v>23400723</v>
      </c>
      <c r="T820">
        <v>11476</v>
      </c>
      <c r="U820">
        <v>9</v>
      </c>
      <c r="V820" s="24">
        <f t="shared" si="36"/>
        <v>2.1290225337252243E-2</v>
      </c>
      <c r="W820">
        <v>565</v>
      </c>
      <c r="X820">
        <v>508</v>
      </c>
      <c r="Y820" t="s">
        <v>62</v>
      </c>
      <c r="Z820">
        <v>470</v>
      </c>
      <c r="AA820">
        <v>182</v>
      </c>
      <c r="AB820">
        <v>1</v>
      </c>
      <c r="AC820">
        <f t="shared" si="37"/>
        <v>500.06065200909779</v>
      </c>
      <c r="AD820">
        <f>IF(SUBTOTAL(103,tablo1[[#This Row],[MachineID]]), tablo1[[#This Row],[ConditionMonitoringScore]], "")</f>
        <v>470</v>
      </c>
      <c r="AE820">
        <f>IF(SUBTOTAL(103,tablo1[[#This Row],[MachineID]]), tablo1[[#This Row],[TimeToFailure]], "")</f>
        <v>3149</v>
      </c>
      <c r="AH820">
        <f t="shared" si="38"/>
        <v>54.368932038834949</v>
      </c>
      <c r="AI820" t="str">
        <f>IF(OR(tablo1[[#This Row],[visibletimetofailure]]&lt;5000,tablo1[[#This Row],[visibleconditionscore]]&lt;300),"YES","NO")</f>
        <v>YES</v>
      </c>
    </row>
    <row r="821" spans="1:35" x14ac:dyDescent="0.25">
      <c r="A821" t="s">
        <v>872</v>
      </c>
      <c r="B821" t="s">
        <v>42</v>
      </c>
      <c r="C821" t="s">
        <v>39</v>
      </c>
      <c r="D821" s="1">
        <v>38412</v>
      </c>
      <c r="E821">
        <v>19</v>
      </c>
      <c r="F821">
        <v>71934</v>
      </c>
      <c r="G821" s="1">
        <v>45241</v>
      </c>
      <c r="H821" t="s">
        <v>48</v>
      </c>
      <c r="I821">
        <v>55</v>
      </c>
      <c r="J821">
        <v>106</v>
      </c>
      <c r="K821">
        <v>26</v>
      </c>
      <c r="L821">
        <v>2054</v>
      </c>
      <c r="M821">
        <v>28426</v>
      </c>
      <c r="N821">
        <v>308</v>
      </c>
      <c r="O821">
        <v>8007</v>
      </c>
      <c r="P821">
        <v>24019788</v>
      </c>
      <c r="Q821">
        <v>897343</v>
      </c>
      <c r="R821">
        <v>165654</v>
      </c>
      <c r="S821">
        <v>25082785</v>
      </c>
      <c r="T821">
        <v>12009</v>
      </c>
      <c r="U821">
        <v>2</v>
      </c>
      <c r="V821" s="24">
        <f t="shared" si="36"/>
        <v>3.037154269349612E-2</v>
      </c>
      <c r="W821">
        <v>806</v>
      </c>
      <c r="X821">
        <v>161</v>
      </c>
      <c r="Y821" t="s">
        <v>35</v>
      </c>
      <c r="Z821">
        <v>308</v>
      </c>
      <c r="AA821">
        <v>233</v>
      </c>
      <c r="AB821">
        <v>3</v>
      </c>
      <c r="AC821">
        <f t="shared" si="37"/>
        <v>2999.8486324466094</v>
      </c>
      <c r="AD821">
        <f>IF(SUBTOTAL(103,tablo1[[#This Row],[MachineID]]), tablo1[[#This Row],[ConditionMonitoringScore]], "")</f>
        <v>308</v>
      </c>
      <c r="AE821">
        <f>IF(SUBTOTAL(103,tablo1[[#This Row],[MachineID]]), tablo1[[#This Row],[TimeToFailure]], "")</f>
        <v>2054</v>
      </c>
      <c r="AH821">
        <f t="shared" si="38"/>
        <v>70.873786407766985</v>
      </c>
      <c r="AI821" t="str">
        <f>IF(OR(tablo1[[#This Row],[visibletimetofailure]]&lt;5000,tablo1[[#This Row],[visibleconditionscore]]&lt;300),"YES","NO")</f>
        <v>YES</v>
      </c>
    </row>
    <row r="822" spans="1:35" x14ac:dyDescent="0.25">
      <c r="A822" t="s">
        <v>873</v>
      </c>
      <c r="B822" t="s">
        <v>42</v>
      </c>
      <c r="C822" t="s">
        <v>45</v>
      </c>
      <c r="D822" s="1">
        <v>41697</v>
      </c>
      <c r="E822">
        <v>10</v>
      </c>
      <c r="F822">
        <v>37570</v>
      </c>
      <c r="G822" s="1">
        <v>45318</v>
      </c>
      <c r="H822" t="s">
        <v>48</v>
      </c>
      <c r="I822">
        <v>140</v>
      </c>
      <c r="J822">
        <v>29</v>
      </c>
      <c r="K822">
        <v>21</v>
      </c>
      <c r="L822">
        <v>2739</v>
      </c>
      <c r="M822">
        <v>17837</v>
      </c>
      <c r="N822">
        <v>89</v>
      </c>
      <c r="O822">
        <v>1861</v>
      </c>
      <c r="P822">
        <v>1861204</v>
      </c>
      <c r="Q822">
        <v>602049</v>
      </c>
      <c r="R822">
        <v>570476</v>
      </c>
      <c r="S822">
        <v>3033729</v>
      </c>
      <c r="T822">
        <v>2233</v>
      </c>
      <c r="U822">
        <v>4</v>
      </c>
      <c r="V822" s="24">
        <f t="shared" si="36"/>
        <v>1.5788680382847239E-2</v>
      </c>
      <c r="W822">
        <v>419</v>
      </c>
      <c r="X822">
        <v>168</v>
      </c>
      <c r="Y822" t="s">
        <v>49</v>
      </c>
      <c r="Z822">
        <v>600</v>
      </c>
      <c r="AA822">
        <v>148</v>
      </c>
      <c r="AB822">
        <v>4</v>
      </c>
      <c r="AC822">
        <f t="shared" si="37"/>
        <v>1000.1096184846856</v>
      </c>
      <c r="AD822">
        <f>IF(SUBTOTAL(103,tablo1[[#This Row],[MachineID]]), tablo1[[#This Row],[ConditionMonitoringScore]], "")</f>
        <v>600</v>
      </c>
      <c r="AE822">
        <f>IF(SUBTOTAL(103,tablo1[[#This Row],[MachineID]]), tablo1[[#This Row],[TimeToFailure]], "")</f>
        <v>2739</v>
      </c>
      <c r="AH822">
        <f t="shared" si="38"/>
        <v>43.36569579288026</v>
      </c>
      <c r="AI822" t="str">
        <f>IF(OR(tablo1[[#This Row],[visibletimetofailure]]&lt;5000,tablo1[[#This Row],[visibleconditionscore]]&lt;300),"YES","NO")</f>
        <v>YES</v>
      </c>
    </row>
    <row r="823" spans="1:35" x14ac:dyDescent="0.25">
      <c r="A823" t="s">
        <v>874</v>
      </c>
      <c r="B823" t="s">
        <v>42</v>
      </c>
      <c r="C823" t="s">
        <v>58</v>
      </c>
      <c r="D823" s="1">
        <v>39142</v>
      </c>
      <c r="E823">
        <v>17</v>
      </c>
      <c r="F823">
        <v>84643</v>
      </c>
      <c r="G823" s="1">
        <v>45272</v>
      </c>
      <c r="H823" t="s">
        <v>52</v>
      </c>
      <c r="I823">
        <v>68</v>
      </c>
      <c r="J823">
        <v>75</v>
      </c>
      <c r="K823">
        <v>33</v>
      </c>
      <c r="L823">
        <v>2117</v>
      </c>
      <c r="M823">
        <v>27175</v>
      </c>
      <c r="N823">
        <v>317</v>
      </c>
      <c r="O823">
        <v>10462</v>
      </c>
      <c r="P823">
        <v>31386023</v>
      </c>
      <c r="Q823">
        <v>1099557</v>
      </c>
      <c r="R823">
        <v>290174</v>
      </c>
      <c r="S823">
        <v>32775755</v>
      </c>
      <c r="T823">
        <v>14646</v>
      </c>
      <c r="U823">
        <v>2</v>
      </c>
      <c r="V823" s="24">
        <f t="shared" si="36"/>
        <v>2.7281633883487828E-2</v>
      </c>
      <c r="W823">
        <v>724</v>
      </c>
      <c r="X823">
        <v>145</v>
      </c>
      <c r="Y823" t="s">
        <v>35</v>
      </c>
      <c r="Z823">
        <v>343</v>
      </c>
      <c r="AA823">
        <v>216</v>
      </c>
      <c r="AB823">
        <v>4</v>
      </c>
      <c r="AC823">
        <f t="shared" si="37"/>
        <v>3000.0021984324221</v>
      </c>
      <c r="AD823">
        <f>IF(SUBTOTAL(103,tablo1[[#This Row],[MachineID]]), tablo1[[#This Row],[ConditionMonitoringScore]], "")</f>
        <v>343</v>
      </c>
      <c r="AE823">
        <f>IF(SUBTOTAL(103,tablo1[[#This Row],[MachineID]]), tablo1[[#This Row],[TimeToFailure]], "")</f>
        <v>2117</v>
      </c>
      <c r="AH823">
        <f t="shared" si="38"/>
        <v>65.372168284789637</v>
      </c>
      <c r="AI823" t="str">
        <f>IF(OR(tablo1[[#This Row],[visibletimetofailure]]&lt;5000,tablo1[[#This Row],[visibleconditionscore]]&lt;300),"YES","NO")</f>
        <v>YES</v>
      </c>
    </row>
    <row r="824" spans="1:35" x14ac:dyDescent="0.25">
      <c r="A824" t="s">
        <v>875</v>
      </c>
      <c r="B824" t="s">
        <v>54</v>
      </c>
      <c r="C824" t="s">
        <v>45</v>
      </c>
      <c r="D824" s="1">
        <v>42792</v>
      </c>
      <c r="E824">
        <v>7</v>
      </c>
      <c r="F824">
        <v>28203</v>
      </c>
      <c r="G824" s="1">
        <v>45289</v>
      </c>
      <c r="H824" t="s">
        <v>48</v>
      </c>
      <c r="I824">
        <v>77</v>
      </c>
      <c r="J824">
        <v>58</v>
      </c>
      <c r="K824">
        <v>8</v>
      </c>
      <c r="L824">
        <v>6770</v>
      </c>
      <c r="M824">
        <v>37561</v>
      </c>
      <c r="N824">
        <v>94</v>
      </c>
      <c r="O824">
        <v>749</v>
      </c>
      <c r="P824">
        <v>224725</v>
      </c>
      <c r="Q824">
        <v>109853</v>
      </c>
      <c r="R824">
        <v>55441</v>
      </c>
      <c r="S824">
        <v>2412544</v>
      </c>
      <c r="T824">
        <v>1048</v>
      </c>
      <c r="U824">
        <v>1</v>
      </c>
      <c r="V824" s="24">
        <f t="shared" si="36"/>
        <v>1.3829226015524908E-2</v>
      </c>
      <c r="W824">
        <v>367</v>
      </c>
      <c r="X824">
        <v>37</v>
      </c>
      <c r="Y824" t="s">
        <v>35</v>
      </c>
      <c r="Z824">
        <v>660</v>
      </c>
      <c r="AA824">
        <v>110</v>
      </c>
      <c r="AB824">
        <v>1</v>
      </c>
      <c r="AC824">
        <f t="shared" si="37"/>
        <v>300.03337783711618</v>
      </c>
      <c r="AD824">
        <f>IF(SUBTOTAL(103,tablo1[[#This Row],[MachineID]]), tablo1[[#This Row],[ConditionMonitoringScore]], "")</f>
        <v>660</v>
      </c>
      <c r="AE824">
        <f>IF(SUBTOTAL(103,tablo1[[#This Row],[MachineID]]), tablo1[[#This Row],[TimeToFailure]], "")</f>
        <v>6770</v>
      </c>
      <c r="AH824">
        <f t="shared" si="38"/>
        <v>31.067961165048541</v>
      </c>
      <c r="AI824" t="str">
        <f>IF(OR(tablo1[[#This Row],[visibletimetofailure]]&lt;5000,tablo1[[#This Row],[visibleconditionscore]]&lt;300),"YES","NO")</f>
        <v>NO</v>
      </c>
    </row>
    <row r="825" spans="1:35" x14ac:dyDescent="0.25">
      <c r="A825" t="s">
        <v>876</v>
      </c>
      <c r="B825" t="s">
        <v>32</v>
      </c>
      <c r="C825" t="s">
        <v>33</v>
      </c>
      <c r="D825" s="1">
        <v>40237</v>
      </c>
      <c r="E825">
        <v>14</v>
      </c>
      <c r="F825">
        <v>65198</v>
      </c>
      <c r="G825" s="1">
        <v>45243</v>
      </c>
      <c r="H825" t="s">
        <v>48</v>
      </c>
      <c r="I825">
        <v>78</v>
      </c>
      <c r="J825">
        <v>104</v>
      </c>
      <c r="K825">
        <v>15</v>
      </c>
      <c r="L825">
        <v>4360</v>
      </c>
      <c r="M825">
        <v>50142</v>
      </c>
      <c r="N825">
        <v>182</v>
      </c>
      <c r="O825">
        <v>2736</v>
      </c>
      <c r="P825">
        <v>8206709</v>
      </c>
      <c r="Q825">
        <v>1800634</v>
      </c>
      <c r="R825">
        <v>379376</v>
      </c>
      <c r="S825">
        <v>10386719</v>
      </c>
      <c r="T825">
        <v>4376</v>
      </c>
      <c r="U825">
        <v>5</v>
      </c>
      <c r="V825" s="24">
        <f t="shared" si="36"/>
        <v>2.5548270404702689E-2</v>
      </c>
      <c r="W825">
        <v>678</v>
      </c>
      <c r="X825">
        <v>339</v>
      </c>
      <c r="Y825" t="s">
        <v>35</v>
      </c>
      <c r="Z825">
        <v>394</v>
      </c>
      <c r="AA825">
        <v>194</v>
      </c>
      <c r="AB825">
        <v>4</v>
      </c>
      <c r="AC825">
        <f t="shared" si="37"/>
        <v>2999.5281432748538</v>
      </c>
      <c r="AD825">
        <f>IF(SUBTOTAL(103,tablo1[[#This Row],[MachineID]]), tablo1[[#This Row],[ConditionMonitoringScore]], "")</f>
        <v>394</v>
      </c>
      <c r="AE825">
        <f>IF(SUBTOTAL(103,tablo1[[#This Row],[MachineID]]), tablo1[[#This Row],[TimeToFailure]], "")</f>
        <v>4360</v>
      </c>
      <c r="AH825">
        <f t="shared" si="38"/>
        <v>58.252427184466015</v>
      </c>
      <c r="AI825" t="str">
        <f>IF(OR(tablo1[[#This Row],[visibletimetofailure]]&lt;5000,tablo1[[#This Row],[visibleconditionscore]]&lt;300),"YES","NO")</f>
        <v>YES</v>
      </c>
    </row>
    <row r="826" spans="1:35" x14ac:dyDescent="0.25">
      <c r="A826" t="s">
        <v>877</v>
      </c>
      <c r="B826" t="s">
        <v>47</v>
      </c>
      <c r="C826" t="s">
        <v>45</v>
      </c>
      <c r="D826" s="1">
        <v>44617</v>
      </c>
      <c r="E826">
        <v>2</v>
      </c>
      <c r="F826">
        <v>7876</v>
      </c>
      <c r="G826" s="1">
        <v>45318</v>
      </c>
      <c r="H826" t="s">
        <v>34</v>
      </c>
      <c r="I826">
        <v>47</v>
      </c>
      <c r="J826">
        <v>29</v>
      </c>
      <c r="K826">
        <v>2</v>
      </c>
      <c r="L826">
        <v>7554</v>
      </c>
      <c r="M826">
        <v>47496</v>
      </c>
      <c r="N826">
        <v>191</v>
      </c>
      <c r="O826">
        <v>382</v>
      </c>
      <c r="P826">
        <v>1147058</v>
      </c>
      <c r="Q826">
        <v>1499742</v>
      </c>
      <c r="R826">
        <v>789459</v>
      </c>
      <c r="S826">
        <v>343626</v>
      </c>
      <c r="T826">
        <v>1223</v>
      </c>
      <c r="U826">
        <v>7</v>
      </c>
      <c r="V826" s="24">
        <f t="shared" si="36"/>
        <v>5.539226769161203E-3</v>
      </c>
      <c r="W826">
        <v>147</v>
      </c>
      <c r="X826">
        <v>103</v>
      </c>
      <c r="Y826" t="s">
        <v>35</v>
      </c>
      <c r="Z826">
        <v>853</v>
      </c>
      <c r="AA826">
        <v>53</v>
      </c>
      <c r="AB826">
        <v>5</v>
      </c>
      <c r="AC826">
        <f t="shared" si="37"/>
        <v>3002.7696335078535</v>
      </c>
      <c r="AD826">
        <f>IF(SUBTOTAL(103,tablo1[[#This Row],[MachineID]]), tablo1[[#This Row],[ConditionMonitoringScore]], "")</f>
        <v>853</v>
      </c>
      <c r="AE826">
        <f>IF(SUBTOTAL(103,tablo1[[#This Row],[MachineID]]), tablo1[[#This Row],[TimeToFailure]], "")</f>
        <v>7554</v>
      </c>
      <c r="AH826">
        <f t="shared" si="38"/>
        <v>12.621359223300971</v>
      </c>
      <c r="AI826" t="str">
        <f>IF(OR(tablo1[[#This Row],[visibletimetofailure]]&lt;5000,tablo1[[#This Row],[visibleconditionscore]]&lt;300),"YES","NO")</f>
        <v>NO</v>
      </c>
    </row>
    <row r="827" spans="1:35" x14ac:dyDescent="0.25">
      <c r="A827" t="s">
        <v>878</v>
      </c>
      <c r="B827" t="s">
        <v>32</v>
      </c>
      <c r="C827" t="s">
        <v>33</v>
      </c>
      <c r="D827" s="1">
        <v>44982</v>
      </c>
      <c r="E827">
        <v>1</v>
      </c>
      <c r="F827">
        <v>3398</v>
      </c>
      <c r="G827" s="1">
        <v>45288</v>
      </c>
      <c r="H827" t="s">
        <v>52</v>
      </c>
      <c r="I827">
        <v>58</v>
      </c>
      <c r="J827">
        <v>59</v>
      </c>
      <c r="K827">
        <v>1</v>
      </c>
      <c r="L827">
        <v>18646</v>
      </c>
      <c r="M827">
        <v>93824</v>
      </c>
      <c r="N827">
        <v>61</v>
      </c>
      <c r="O827">
        <v>61</v>
      </c>
      <c r="P827">
        <v>182224</v>
      </c>
      <c r="Q827">
        <v>43532</v>
      </c>
      <c r="R827">
        <v>749994</v>
      </c>
      <c r="S827">
        <v>1367538</v>
      </c>
      <c r="T827">
        <v>133</v>
      </c>
      <c r="U827">
        <v>6</v>
      </c>
      <c r="V827" s="24">
        <f t="shared" si="36"/>
        <v>8.7044992086818904E-3</v>
      </c>
      <c r="W827">
        <v>231</v>
      </c>
      <c r="X827">
        <v>138</v>
      </c>
      <c r="Y827" t="s">
        <v>35</v>
      </c>
      <c r="Z827">
        <v>739</v>
      </c>
      <c r="AA827">
        <v>96</v>
      </c>
      <c r="AB827">
        <v>5</v>
      </c>
      <c r="AC827">
        <f t="shared" si="37"/>
        <v>2987.2786885245901</v>
      </c>
      <c r="AD827">
        <f>IF(SUBTOTAL(103,tablo1[[#This Row],[MachineID]]), tablo1[[#This Row],[ConditionMonitoringScore]], "")</f>
        <v>739</v>
      </c>
      <c r="AE827">
        <f>IF(SUBTOTAL(103,tablo1[[#This Row],[MachineID]]), tablo1[[#This Row],[TimeToFailure]], "")</f>
        <v>18646</v>
      </c>
      <c r="AH827">
        <f t="shared" si="38"/>
        <v>26.537216828478964</v>
      </c>
      <c r="AI827" t="str">
        <f>IF(OR(tablo1[[#This Row],[visibletimetofailure]]&lt;5000,tablo1[[#This Row],[visibleconditionscore]]&lt;300),"YES","NO")</f>
        <v>NO</v>
      </c>
    </row>
    <row r="828" spans="1:35" x14ac:dyDescent="0.25">
      <c r="A828" t="s">
        <v>879</v>
      </c>
      <c r="B828" t="s">
        <v>54</v>
      </c>
      <c r="C828" t="s">
        <v>45</v>
      </c>
      <c r="D828" s="1">
        <v>42792</v>
      </c>
      <c r="E828">
        <v>7</v>
      </c>
      <c r="F828">
        <v>30765</v>
      </c>
      <c r="G828" s="1">
        <v>45250</v>
      </c>
      <c r="H828" t="s">
        <v>48</v>
      </c>
      <c r="I828">
        <v>69</v>
      </c>
      <c r="J828">
        <v>97</v>
      </c>
      <c r="K828">
        <v>5</v>
      </c>
      <c r="L828">
        <v>9966</v>
      </c>
      <c r="M828">
        <v>57692</v>
      </c>
      <c r="N828">
        <v>79</v>
      </c>
      <c r="O828">
        <v>395</v>
      </c>
      <c r="P828">
        <v>1183996</v>
      </c>
      <c r="Q828">
        <v>754199</v>
      </c>
      <c r="R828">
        <v>478672</v>
      </c>
      <c r="S828">
        <v>2416867</v>
      </c>
      <c r="T828">
        <v>1026</v>
      </c>
      <c r="U828">
        <v>6</v>
      </c>
      <c r="V828" s="24">
        <f t="shared" si="36"/>
        <v>1.7069862084557991E-2</v>
      </c>
      <c r="W828">
        <v>453</v>
      </c>
      <c r="X828">
        <v>272</v>
      </c>
      <c r="Y828" t="s">
        <v>35</v>
      </c>
      <c r="Z828">
        <v>582</v>
      </c>
      <c r="AA828">
        <v>138</v>
      </c>
      <c r="AB828">
        <v>5</v>
      </c>
      <c r="AC828">
        <f t="shared" si="37"/>
        <v>2997.4582278481012</v>
      </c>
      <c r="AD828">
        <f>IF(SUBTOTAL(103,tablo1[[#This Row],[MachineID]]), tablo1[[#This Row],[ConditionMonitoringScore]], "")</f>
        <v>582</v>
      </c>
      <c r="AE828">
        <f>IF(SUBTOTAL(103,tablo1[[#This Row],[MachineID]]), tablo1[[#This Row],[TimeToFailure]], "")</f>
        <v>9966</v>
      </c>
      <c r="AH828">
        <f t="shared" si="38"/>
        <v>40.129449838187703</v>
      </c>
      <c r="AI828" t="str">
        <f>IF(OR(tablo1[[#This Row],[visibletimetofailure]]&lt;5000,tablo1[[#This Row],[visibleconditionscore]]&lt;300),"YES","NO")</f>
        <v>NO</v>
      </c>
    </row>
    <row r="829" spans="1:35" x14ac:dyDescent="0.25">
      <c r="A829" t="s">
        <v>880</v>
      </c>
      <c r="B829" t="s">
        <v>38</v>
      </c>
      <c r="C829" t="s">
        <v>33</v>
      </c>
      <c r="D829" s="1">
        <v>44252</v>
      </c>
      <c r="E829">
        <v>3</v>
      </c>
      <c r="F829">
        <v>9873</v>
      </c>
      <c r="G829" s="1">
        <v>45295</v>
      </c>
      <c r="H829" t="s">
        <v>48</v>
      </c>
      <c r="I829">
        <v>135</v>
      </c>
      <c r="J829">
        <v>52</v>
      </c>
      <c r="K829">
        <v>3</v>
      </c>
      <c r="L829">
        <v>6539</v>
      </c>
      <c r="M829">
        <v>42683</v>
      </c>
      <c r="N829">
        <v>156</v>
      </c>
      <c r="O829">
        <v>469</v>
      </c>
      <c r="P829">
        <v>468681</v>
      </c>
      <c r="Q829">
        <v>312299</v>
      </c>
      <c r="R829">
        <v>81817</v>
      </c>
      <c r="S829">
        <v>862797</v>
      </c>
      <c r="T829">
        <v>1452</v>
      </c>
      <c r="U829">
        <v>1</v>
      </c>
      <c r="V829" s="24">
        <f t="shared" si="36"/>
        <v>7.9131810988017186E-3</v>
      </c>
      <c r="W829">
        <v>210</v>
      </c>
      <c r="X829">
        <v>21</v>
      </c>
      <c r="Y829" t="s">
        <v>49</v>
      </c>
      <c r="Z829">
        <v>812</v>
      </c>
      <c r="AA829">
        <v>83</v>
      </c>
      <c r="AB829">
        <v>4</v>
      </c>
      <c r="AC829">
        <f t="shared" si="37"/>
        <v>999.31982942430704</v>
      </c>
      <c r="AD829">
        <f>IF(SUBTOTAL(103,tablo1[[#This Row],[MachineID]]), tablo1[[#This Row],[ConditionMonitoringScore]], "")</f>
        <v>812</v>
      </c>
      <c r="AE829">
        <f>IF(SUBTOTAL(103,tablo1[[#This Row],[MachineID]]), tablo1[[#This Row],[TimeToFailure]], "")</f>
        <v>6539</v>
      </c>
      <c r="AH829">
        <f t="shared" si="38"/>
        <v>22.330097087378643</v>
      </c>
      <c r="AI829" t="str">
        <f>IF(OR(tablo1[[#This Row],[visibletimetofailure]]&lt;5000,tablo1[[#This Row],[visibleconditionscore]]&lt;300),"YES","NO")</f>
        <v>NO</v>
      </c>
    </row>
    <row r="830" spans="1:35" x14ac:dyDescent="0.25">
      <c r="A830" t="s">
        <v>881</v>
      </c>
      <c r="B830" t="s">
        <v>42</v>
      </c>
      <c r="C830" t="s">
        <v>39</v>
      </c>
      <c r="D830" s="1">
        <v>43157</v>
      </c>
      <c r="E830">
        <v>6</v>
      </c>
      <c r="F830">
        <v>28386</v>
      </c>
      <c r="G830" s="1">
        <v>45238</v>
      </c>
      <c r="H830" t="s">
        <v>52</v>
      </c>
      <c r="I830">
        <v>112</v>
      </c>
      <c r="J830">
        <v>109</v>
      </c>
      <c r="K830">
        <v>7</v>
      </c>
      <c r="L830">
        <v>10604</v>
      </c>
      <c r="M830">
        <v>53294</v>
      </c>
      <c r="N830">
        <v>252</v>
      </c>
      <c r="O830">
        <v>1765</v>
      </c>
      <c r="P830">
        <v>1765032</v>
      </c>
      <c r="Q830">
        <v>640819</v>
      </c>
      <c r="R830">
        <v>27080</v>
      </c>
      <c r="S830">
        <v>2676651</v>
      </c>
      <c r="T830">
        <v>4236</v>
      </c>
      <c r="U830">
        <v>2</v>
      </c>
      <c r="V830" s="24">
        <f t="shared" si="36"/>
        <v>1.7861180194438164E-2</v>
      </c>
      <c r="W830">
        <v>474</v>
      </c>
      <c r="X830">
        <v>95</v>
      </c>
      <c r="Y830" t="s">
        <v>49</v>
      </c>
      <c r="Z830">
        <v>542</v>
      </c>
      <c r="AA830">
        <v>147</v>
      </c>
      <c r="AB830">
        <v>3</v>
      </c>
      <c r="AC830">
        <f t="shared" si="37"/>
        <v>1000.0181303116148</v>
      </c>
      <c r="AD830">
        <f>IF(SUBTOTAL(103,tablo1[[#This Row],[MachineID]]), tablo1[[#This Row],[ConditionMonitoringScore]], "")</f>
        <v>542</v>
      </c>
      <c r="AE830">
        <f>IF(SUBTOTAL(103,tablo1[[#This Row],[MachineID]]), tablo1[[#This Row],[TimeToFailure]], "")</f>
        <v>10604</v>
      </c>
      <c r="AH830">
        <f t="shared" si="38"/>
        <v>43.042071197411005</v>
      </c>
      <c r="AI830" t="str">
        <f>IF(OR(tablo1[[#This Row],[visibletimetofailure]]&lt;5000,tablo1[[#This Row],[visibleconditionscore]]&lt;300),"YES","NO")</f>
        <v>NO</v>
      </c>
    </row>
    <row r="831" spans="1:35" x14ac:dyDescent="0.25">
      <c r="A831" t="s">
        <v>882</v>
      </c>
      <c r="B831" t="s">
        <v>54</v>
      </c>
      <c r="C831" t="s">
        <v>33</v>
      </c>
      <c r="D831" s="1">
        <v>43887</v>
      </c>
      <c r="E831">
        <v>4</v>
      </c>
      <c r="F831">
        <v>19736</v>
      </c>
      <c r="G831" s="1">
        <v>45346</v>
      </c>
      <c r="H831" t="s">
        <v>52</v>
      </c>
      <c r="I831">
        <v>52</v>
      </c>
      <c r="J831">
        <v>1</v>
      </c>
      <c r="K831">
        <v>5</v>
      </c>
      <c r="L831">
        <v>7263</v>
      </c>
      <c r="M831">
        <v>64788</v>
      </c>
      <c r="N831">
        <v>158</v>
      </c>
      <c r="O831">
        <v>791</v>
      </c>
      <c r="P831">
        <v>2374099</v>
      </c>
      <c r="Q831">
        <v>297055</v>
      </c>
      <c r="R831">
        <v>102751</v>
      </c>
      <c r="S831">
        <v>2773905</v>
      </c>
      <c r="T831">
        <v>1187</v>
      </c>
      <c r="U831">
        <v>1</v>
      </c>
      <c r="V831" s="24">
        <f t="shared" si="36"/>
        <v>7.1218629889215467E-3</v>
      </c>
      <c r="W831">
        <v>189</v>
      </c>
      <c r="X831">
        <v>19</v>
      </c>
      <c r="Y831" t="s">
        <v>35</v>
      </c>
      <c r="Z831">
        <v>786</v>
      </c>
      <c r="AA831">
        <v>79</v>
      </c>
      <c r="AB831">
        <v>3</v>
      </c>
      <c r="AC831">
        <f t="shared" si="37"/>
        <v>3001.3893805309735</v>
      </c>
      <c r="AD831">
        <f>IF(SUBTOTAL(103,tablo1[[#This Row],[MachineID]]), tablo1[[#This Row],[ConditionMonitoringScore]], "")</f>
        <v>786</v>
      </c>
      <c r="AE831">
        <f>IF(SUBTOTAL(103,tablo1[[#This Row],[MachineID]]), tablo1[[#This Row],[TimeToFailure]], "")</f>
        <v>7263</v>
      </c>
      <c r="AH831">
        <f t="shared" si="38"/>
        <v>21.035598705501616</v>
      </c>
      <c r="AI831" t="str">
        <f>IF(OR(tablo1[[#This Row],[visibletimetofailure]]&lt;5000,tablo1[[#This Row],[visibleconditionscore]]&lt;300),"YES","NO")</f>
        <v>NO</v>
      </c>
    </row>
    <row r="832" spans="1:35" x14ac:dyDescent="0.25">
      <c r="A832" t="s">
        <v>883</v>
      </c>
      <c r="B832" t="s">
        <v>54</v>
      </c>
      <c r="C832" t="s">
        <v>58</v>
      </c>
      <c r="D832" s="1">
        <v>39142</v>
      </c>
      <c r="E832">
        <v>17</v>
      </c>
      <c r="F832">
        <v>76942</v>
      </c>
      <c r="G832" s="1">
        <v>45286</v>
      </c>
      <c r="H832" t="s">
        <v>48</v>
      </c>
      <c r="I832">
        <v>43</v>
      </c>
      <c r="J832">
        <v>61</v>
      </c>
      <c r="K832">
        <v>48</v>
      </c>
      <c r="L832">
        <v>130</v>
      </c>
      <c r="M832">
        <v>15816</v>
      </c>
      <c r="N832">
        <v>251</v>
      </c>
      <c r="O832">
        <v>12065</v>
      </c>
      <c r="P832">
        <v>60322777</v>
      </c>
      <c r="Q832">
        <v>2432565</v>
      </c>
      <c r="R832">
        <v>1312514</v>
      </c>
      <c r="S832">
        <v>64067855</v>
      </c>
      <c r="T832">
        <v>48258</v>
      </c>
      <c r="U832">
        <v>9</v>
      </c>
      <c r="V832" s="24">
        <f t="shared" si="36"/>
        <v>2.6716406662144847E-2</v>
      </c>
      <c r="W832">
        <v>709</v>
      </c>
      <c r="X832">
        <v>638</v>
      </c>
      <c r="Y832" t="s">
        <v>62</v>
      </c>
      <c r="Z832">
        <v>344</v>
      </c>
      <c r="AA832">
        <v>211</v>
      </c>
      <c r="AB832">
        <v>1</v>
      </c>
      <c r="AC832">
        <f t="shared" si="37"/>
        <v>4999.8157480314958</v>
      </c>
      <c r="AD832">
        <f>IF(SUBTOTAL(103,tablo1[[#This Row],[MachineID]]), tablo1[[#This Row],[ConditionMonitoringScore]], "")</f>
        <v>344</v>
      </c>
      <c r="AE832">
        <f>IF(SUBTOTAL(103,tablo1[[#This Row],[MachineID]]), tablo1[[#This Row],[TimeToFailure]], "")</f>
        <v>130</v>
      </c>
      <c r="AH832">
        <f t="shared" si="38"/>
        <v>63.754045307443363</v>
      </c>
      <c r="AI832" t="str">
        <f>IF(OR(tablo1[[#This Row],[visibletimetofailure]]&lt;5000,tablo1[[#This Row],[visibleconditionscore]]&lt;300),"YES","NO")</f>
        <v>YES</v>
      </c>
    </row>
    <row r="833" spans="1:35" x14ac:dyDescent="0.25">
      <c r="A833" t="s">
        <v>884</v>
      </c>
      <c r="B833" t="s">
        <v>38</v>
      </c>
      <c r="C833" t="s">
        <v>33</v>
      </c>
      <c r="D833" s="1">
        <v>40967</v>
      </c>
      <c r="E833">
        <v>12</v>
      </c>
      <c r="F833">
        <v>40800</v>
      </c>
      <c r="G833" s="1">
        <v>45343</v>
      </c>
      <c r="H833" t="s">
        <v>34</v>
      </c>
      <c r="I833">
        <v>60</v>
      </c>
      <c r="J833">
        <v>4</v>
      </c>
      <c r="K833">
        <v>11</v>
      </c>
      <c r="L833">
        <v>3881</v>
      </c>
      <c r="M833">
        <v>34193</v>
      </c>
      <c r="N833">
        <v>187</v>
      </c>
      <c r="O833">
        <v>2062</v>
      </c>
      <c r="P833">
        <v>6186954</v>
      </c>
      <c r="Q833">
        <v>502292</v>
      </c>
      <c r="R833">
        <v>162169</v>
      </c>
      <c r="S833">
        <v>6851416</v>
      </c>
      <c r="T833">
        <v>6805</v>
      </c>
      <c r="U833">
        <v>2</v>
      </c>
      <c r="V833" s="24">
        <f t="shared" si="36"/>
        <v>1.4846635013942271E-2</v>
      </c>
      <c r="W833">
        <v>394</v>
      </c>
      <c r="X833">
        <v>79</v>
      </c>
      <c r="Y833" t="s">
        <v>35</v>
      </c>
      <c r="Z833">
        <v>650</v>
      </c>
      <c r="AA833">
        <v>112</v>
      </c>
      <c r="AB833">
        <v>1</v>
      </c>
      <c r="AC833">
        <f t="shared" si="37"/>
        <v>3000.4626576139672</v>
      </c>
      <c r="AD833">
        <f>IF(SUBTOTAL(103,tablo1[[#This Row],[MachineID]]), tablo1[[#This Row],[ConditionMonitoringScore]], "")</f>
        <v>650</v>
      </c>
      <c r="AE833">
        <f>IF(SUBTOTAL(103,tablo1[[#This Row],[MachineID]]), tablo1[[#This Row],[TimeToFailure]], "")</f>
        <v>3881</v>
      </c>
      <c r="AH833">
        <f t="shared" si="38"/>
        <v>31.715210355987054</v>
      </c>
      <c r="AI833" t="str">
        <f>IF(OR(tablo1[[#This Row],[visibletimetofailure]]&lt;5000,tablo1[[#This Row],[visibleconditionscore]]&lt;300),"YES","NO")</f>
        <v>YES</v>
      </c>
    </row>
    <row r="834" spans="1:35" x14ac:dyDescent="0.25">
      <c r="A834" t="s">
        <v>885</v>
      </c>
      <c r="B834" t="s">
        <v>54</v>
      </c>
      <c r="C834" t="s">
        <v>33</v>
      </c>
      <c r="D834" s="1">
        <v>41332</v>
      </c>
      <c r="E834">
        <v>11</v>
      </c>
      <c r="F834">
        <v>49291</v>
      </c>
      <c r="G834" s="1">
        <v>45235</v>
      </c>
      <c r="H834" t="s">
        <v>52</v>
      </c>
      <c r="I834">
        <v>72</v>
      </c>
      <c r="J834">
        <v>112</v>
      </c>
      <c r="K834">
        <v>32</v>
      </c>
      <c r="L834">
        <v>1047</v>
      </c>
      <c r="M834">
        <v>16041</v>
      </c>
      <c r="N834">
        <v>77</v>
      </c>
      <c r="O834">
        <v>2477</v>
      </c>
      <c r="P834">
        <v>743160</v>
      </c>
      <c r="Q834">
        <v>721433</v>
      </c>
      <c r="R834">
        <v>548116</v>
      </c>
      <c r="S834">
        <v>8701149</v>
      </c>
      <c r="T834">
        <v>8670</v>
      </c>
      <c r="U834">
        <v>5</v>
      </c>
      <c r="V834" s="24">
        <f t="shared" ref="V834:V897" si="39">W834/$K$1002</f>
        <v>2.2985907001281183E-2</v>
      </c>
      <c r="W834">
        <v>610</v>
      </c>
      <c r="X834">
        <v>305</v>
      </c>
      <c r="Y834" t="s">
        <v>35</v>
      </c>
      <c r="Z834">
        <v>445</v>
      </c>
      <c r="AA834">
        <v>193</v>
      </c>
      <c r="AB834">
        <v>2</v>
      </c>
      <c r="AC834">
        <f t="shared" ref="AC834:AC897" si="40">IF(O834=0,0,P834/O834)</f>
        <v>300.02422285022203</v>
      </c>
      <c r="AD834">
        <f>IF(SUBTOTAL(103,tablo1[[#This Row],[MachineID]]), tablo1[[#This Row],[ConditionMonitoringScore]], "")</f>
        <v>445</v>
      </c>
      <c r="AE834">
        <f>IF(SUBTOTAL(103,tablo1[[#This Row],[MachineID]]), tablo1[[#This Row],[TimeToFailure]], "")</f>
        <v>1047</v>
      </c>
      <c r="AH834">
        <f t="shared" ref="AH834:AH897" si="41">(AA834-MIN($AA$2:$AA$1001))/(MAX($AA$2:$AA$1001)-MIN($AA$2:$AA$1001))*100</f>
        <v>57.928802588996767</v>
      </c>
      <c r="AI834" t="str">
        <f>IF(OR(tablo1[[#This Row],[visibletimetofailure]]&lt;5000,tablo1[[#This Row],[visibleconditionscore]]&lt;300),"YES","NO")</f>
        <v>YES</v>
      </c>
    </row>
    <row r="835" spans="1:35" x14ac:dyDescent="0.25">
      <c r="A835" t="s">
        <v>886</v>
      </c>
      <c r="B835" t="s">
        <v>32</v>
      </c>
      <c r="C835" t="s">
        <v>33</v>
      </c>
      <c r="D835" s="1">
        <v>39507</v>
      </c>
      <c r="E835">
        <v>16</v>
      </c>
      <c r="F835">
        <v>49200</v>
      </c>
      <c r="G835" s="1">
        <v>45285</v>
      </c>
      <c r="H835" t="s">
        <v>34</v>
      </c>
      <c r="I835">
        <v>99</v>
      </c>
      <c r="J835">
        <v>62</v>
      </c>
      <c r="K835">
        <v>20</v>
      </c>
      <c r="L835">
        <v>649</v>
      </c>
      <c r="M835">
        <v>26372</v>
      </c>
      <c r="N835">
        <v>307</v>
      </c>
      <c r="O835">
        <v>6145</v>
      </c>
      <c r="P835">
        <v>6144626</v>
      </c>
      <c r="Q835">
        <v>3575215</v>
      </c>
      <c r="R835">
        <v>557138</v>
      </c>
      <c r="S835">
        <v>1027698</v>
      </c>
      <c r="T835">
        <v>17204</v>
      </c>
      <c r="U835">
        <v>6</v>
      </c>
      <c r="V835" s="24">
        <f t="shared" si="39"/>
        <v>2.6151179440801867E-2</v>
      </c>
      <c r="W835">
        <v>694</v>
      </c>
      <c r="X835">
        <v>416</v>
      </c>
      <c r="Y835" t="s">
        <v>49</v>
      </c>
      <c r="Z835">
        <v>347</v>
      </c>
      <c r="AA835">
        <v>212</v>
      </c>
      <c r="AB835">
        <v>5</v>
      </c>
      <c r="AC835">
        <f t="shared" si="40"/>
        <v>999.93913751017089</v>
      </c>
      <c r="AD835">
        <f>IF(SUBTOTAL(103,tablo1[[#This Row],[MachineID]]), tablo1[[#This Row],[ConditionMonitoringScore]], "")</f>
        <v>347</v>
      </c>
      <c r="AE835">
        <f>IF(SUBTOTAL(103,tablo1[[#This Row],[MachineID]]), tablo1[[#This Row],[TimeToFailure]], "")</f>
        <v>649</v>
      </c>
      <c r="AH835">
        <f t="shared" si="41"/>
        <v>64.077669902912632</v>
      </c>
      <c r="AI835" t="str">
        <f>IF(OR(tablo1[[#This Row],[visibletimetofailure]]&lt;5000,tablo1[[#This Row],[visibleconditionscore]]&lt;300),"YES","NO")</f>
        <v>YES</v>
      </c>
    </row>
    <row r="836" spans="1:35" x14ac:dyDescent="0.25">
      <c r="A836" t="s">
        <v>887</v>
      </c>
      <c r="B836" t="s">
        <v>32</v>
      </c>
      <c r="C836" t="s">
        <v>45</v>
      </c>
      <c r="D836" s="1">
        <v>39142</v>
      </c>
      <c r="E836">
        <v>17</v>
      </c>
      <c r="F836">
        <v>52496</v>
      </c>
      <c r="G836" s="1">
        <v>45252</v>
      </c>
      <c r="H836" t="s">
        <v>34</v>
      </c>
      <c r="I836">
        <v>37</v>
      </c>
      <c r="J836">
        <v>95</v>
      </c>
      <c r="K836">
        <v>23</v>
      </c>
      <c r="L836">
        <v>537</v>
      </c>
      <c r="M836">
        <v>22541</v>
      </c>
      <c r="N836">
        <v>119</v>
      </c>
      <c r="O836">
        <v>2744</v>
      </c>
      <c r="P836">
        <v>13717568</v>
      </c>
      <c r="Q836">
        <v>1627436</v>
      </c>
      <c r="R836">
        <v>1037661</v>
      </c>
      <c r="S836">
        <v>16382665</v>
      </c>
      <c r="T836">
        <v>9327</v>
      </c>
      <c r="U836">
        <v>8</v>
      </c>
      <c r="V836" s="24">
        <f t="shared" si="39"/>
        <v>2.9241088250810159E-2</v>
      </c>
      <c r="W836">
        <v>776</v>
      </c>
      <c r="X836">
        <v>621</v>
      </c>
      <c r="Y836" t="s">
        <v>62</v>
      </c>
      <c r="Z836">
        <v>290</v>
      </c>
      <c r="AA836">
        <v>240</v>
      </c>
      <c r="AB836">
        <v>5</v>
      </c>
      <c r="AC836">
        <f t="shared" si="40"/>
        <v>4999.1137026239066</v>
      </c>
      <c r="AD836">
        <f>IF(SUBTOTAL(103,tablo1[[#This Row],[MachineID]]), tablo1[[#This Row],[ConditionMonitoringScore]], "")</f>
        <v>290</v>
      </c>
      <c r="AE836">
        <f>IF(SUBTOTAL(103,tablo1[[#This Row],[MachineID]]), tablo1[[#This Row],[TimeToFailure]], "")</f>
        <v>537</v>
      </c>
      <c r="AH836">
        <f t="shared" si="41"/>
        <v>73.139158576051784</v>
      </c>
      <c r="AI836" t="str">
        <f>IF(OR(tablo1[[#This Row],[visibletimetofailure]]&lt;5000,tablo1[[#This Row],[visibleconditionscore]]&lt;300),"YES","NO")</f>
        <v>YES</v>
      </c>
    </row>
    <row r="837" spans="1:35" x14ac:dyDescent="0.25">
      <c r="A837" t="s">
        <v>888</v>
      </c>
      <c r="B837" t="s">
        <v>32</v>
      </c>
      <c r="C837" t="s">
        <v>45</v>
      </c>
      <c r="D837" s="1">
        <v>40967</v>
      </c>
      <c r="E837">
        <v>12</v>
      </c>
      <c r="F837">
        <v>58752</v>
      </c>
      <c r="G837" s="1">
        <v>45339</v>
      </c>
      <c r="H837" t="s">
        <v>52</v>
      </c>
      <c r="I837">
        <v>16</v>
      </c>
      <c r="J837">
        <v>8</v>
      </c>
      <c r="K837">
        <v>12</v>
      </c>
      <c r="L837">
        <v>9902</v>
      </c>
      <c r="M837">
        <v>52747</v>
      </c>
      <c r="N837">
        <v>149</v>
      </c>
      <c r="O837">
        <v>1783</v>
      </c>
      <c r="P837">
        <v>891695</v>
      </c>
      <c r="Q837">
        <v>166441</v>
      </c>
      <c r="R837">
        <v>122589</v>
      </c>
      <c r="S837">
        <v>920598</v>
      </c>
      <c r="T837">
        <v>5706</v>
      </c>
      <c r="U837">
        <v>1</v>
      </c>
      <c r="V837" s="24">
        <f t="shared" si="39"/>
        <v>1.6014771271384429E-2</v>
      </c>
      <c r="W837">
        <v>425</v>
      </c>
      <c r="X837">
        <v>43</v>
      </c>
      <c r="Y837" t="s">
        <v>62</v>
      </c>
      <c r="Z837">
        <v>605</v>
      </c>
      <c r="AA837">
        <v>127</v>
      </c>
      <c r="AB837">
        <v>3</v>
      </c>
      <c r="AC837">
        <f t="shared" si="40"/>
        <v>500.10936623667976</v>
      </c>
      <c r="AD837">
        <f>IF(SUBTOTAL(103,tablo1[[#This Row],[MachineID]]), tablo1[[#This Row],[ConditionMonitoringScore]], "")</f>
        <v>605</v>
      </c>
      <c r="AE837">
        <f>IF(SUBTOTAL(103,tablo1[[#This Row],[MachineID]]), tablo1[[#This Row],[TimeToFailure]], "")</f>
        <v>9902</v>
      </c>
      <c r="AH837">
        <f t="shared" si="41"/>
        <v>36.569579288025892</v>
      </c>
      <c r="AI837" t="str">
        <f>IF(OR(tablo1[[#This Row],[visibletimetofailure]]&lt;5000,tablo1[[#This Row],[visibleconditionscore]]&lt;300),"YES","NO")</f>
        <v>NO</v>
      </c>
    </row>
    <row r="838" spans="1:35" x14ac:dyDescent="0.25">
      <c r="A838" t="s">
        <v>889</v>
      </c>
      <c r="B838" t="s">
        <v>32</v>
      </c>
      <c r="C838" t="s">
        <v>58</v>
      </c>
      <c r="D838" s="1">
        <v>42062</v>
      </c>
      <c r="E838">
        <v>9</v>
      </c>
      <c r="F838">
        <v>43830</v>
      </c>
      <c r="G838" s="1">
        <v>45251</v>
      </c>
      <c r="H838" t="s">
        <v>48</v>
      </c>
      <c r="I838">
        <v>105</v>
      </c>
      <c r="J838">
        <v>96</v>
      </c>
      <c r="K838">
        <v>16</v>
      </c>
      <c r="L838">
        <v>1120</v>
      </c>
      <c r="M838">
        <v>28052</v>
      </c>
      <c r="N838">
        <v>259</v>
      </c>
      <c r="O838">
        <v>4150</v>
      </c>
      <c r="P838">
        <v>414952</v>
      </c>
      <c r="Q838">
        <v>484495</v>
      </c>
      <c r="R838">
        <v>62909</v>
      </c>
      <c r="S838">
        <v>4696925</v>
      </c>
      <c r="T838">
        <v>12448</v>
      </c>
      <c r="U838">
        <v>1</v>
      </c>
      <c r="V838" s="24">
        <f t="shared" si="39"/>
        <v>1.96322254879795E-2</v>
      </c>
      <c r="W838">
        <v>521</v>
      </c>
      <c r="X838">
        <v>52</v>
      </c>
      <c r="Y838" t="s">
        <v>49</v>
      </c>
      <c r="Z838">
        <v>517</v>
      </c>
      <c r="AA838">
        <v>153</v>
      </c>
      <c r="AB838">
        <v>1</v>
      </c>
      <c r="AC838">
        <f t="shared" si="40"/>
        <v>99.988433734939761</v>
      </c>
      <c r="AD838">
        <f>IF(SUBTOTAL(103,tablo1[[#This Row],[MachineID]]), tablo1[[#This Row],[ConditionMonitoringScore]], "")</f>
        <v>517</v>
      </c>
      <c r="AE838">
        <f>IF(SUBTOTAL(103,tablo1[[#This Row],[MachineID]]), tablo1[[#This Row],[TimeToFailure]], "")</f>
        <v>1120</v>
      </c>
      <c r="AH838">
        <f t="shared" si="41"/>
        <v>44.983818770226534</v>
      </c>
      <c r="AI838" t="str">
        <f>IF(OR(tablo1[[#This Row],[visibletimetofailure]]&lt;5000,tablo1[[#This Row],[visibleconditionscore]]&lt;300),"YES","NO")</f>
        <v>YES</v>
      </c>
    </row>
    <row r="839" spans="1:35" x14ac:dyDescent="0.25">
      <c r="A839" t="s">
        <v>890</v>
      </c>
      <c r="B839" t="s">
        <v>38</v>
      </c>
      <c r="C839" t="s">
        <v>39</v>
      </c>
      <c r="D839" s="1">
        <v>43157</v>
      </c>
      <c r="E839">
        <v>6</v>
      </c>
      <c r="F839">
        <v>21006</v>
      </c>
      <c r="G839" s="1">
        <v>45216</v>
      </c>
      <c r="H839" t="s">
        <v>48</v>
      </c>
      <c r="I839">
        <v>93</v>
      </c>
      <c r="J839">
        <v>131</v>
      </c>
      <c r="K839">
        <v>8</v>
      </c>
      <c r="L839">
        <v>1029</v>
      </c>
      <c r="M839">
        <v>34659</v>
      </c>
      <c r="N839">
        <v>88</v>
      </c>
      <c r="O839">
        <v>702</v>
      </c>
      <c r="P839">
        <v>702247</v>
      </c>
      <c r="Q839">
        <v>825818</v>
      </c>
      <c r="R839">
        <v>985692</v>
      </c>
      <c r="S839">
        <v>2513757</v>
      </c>
      <c r="T839">
        <v>772</v>
      </c>
      <c r="U839">
        <v>7</v>
      </c>
      <c r="V839" s="24">
        <f t="shared" si="39"/>
        <v>2.0009043635541488E-2</v>
      </c>
      <c r="W839">
        <v>531</v>
      </c>
      <c r="X839">
        <v>372</v>
      </c>
      <c r="Y839" t="s">
        <v>49</v>
      </c>
      <c r="Z839">
        <v>483</v>
      </c>
      <c r="AA839">
        <v>183</v>
      </c>
      <c r="AB839">
        <v>3</v>
      </c>
      <c r="AC839">
        <f t="shared" si="40"/>
        <v>1000.3518518518518</v>
      </c>
      <c r="AD839">
        <f>IF(SUBTOTAL(103,tablo1[[#This Row],[MachineID]]), tablo1[[#This Row],[ConditionMonitoringScore]], "")</f>
        <v>483</v>
      </c>
      <c r="AE839">
        <f>IF(SUBTOTAL(103,tablo1[[#This Row],[MachineID]]), tablo1[[#This Row],[TimeToFailure]], "")</f>
        <v>1029</v>
      </c>
      <c r="AH839">
        <f t="shared" si="41"/>
        <v>54.692556634304211</v>
      </c>
      <c r="AI839" t="str">
        <f>IF(OR(tablo1[[#This Row],[visibletimetofailure]]&lt;5000,tablo1[[#This Row],[visibleconditionscore]]&lt;300),"YES","NO")</f>
        <v>YES</v>
      </c>
    </row>
    <row r="840" spans="1:35" x14ac:dyDescent="0.25">
      <c r="A840" t="s">
        <v>891</v>
      </c>
      <c r="B840" t="s">
        <v>47</v>
      </c>
      <c r="C840" t="s">
        <v>33</v>
      </c>
      <c r="D840" s="1">
        <v>39872</v>
      </c>
      <c r="E840">
        <v>15</v>
      </c>
      <c r="F840">
        <v>47685</v>
      </c>
      <c r="G840" s="1">
        <v>45333</v>
      </c>
      <c r="H840" t="s">
        <v>52</v>
      </c>
      <c r="I840">
        <v>163</v>
      </c>
      <c r="J840">
        <v>14</v>
      </c>
      <c r="K840">
        <v>24</v>
      </c>
      <c r="L840">
        <v>853</v>
      </c>
      <c r="M840">
        <v>21579</v>
      </c>
      <c r="N840">
        <v>269</v>
      </c>
      <c r="O840">
        <v>6449</v>
      </c>
      <c r="P840">
        <v>6449449</v>
      </c>
      <c r="Q840">
        <v>1329271</v>
      </c>
      <c r="R840">
        <v>550733</v>
      </c>
      <c r="S840">
        <v>8329454</v>
      </c>
      <c r="T840">
        <v>7739</v>
      </c>
      <c r="U840">
        <v>4</v>
      </c>
      <c r="V840" s="24">
        <f t="shared" si="39"/>
        <v>1.9820634561760496E-2</v>
      </c>
      <c r="W840">
        <v>526</v>
      </c>
      <c r="X840">
        <v>210</v>
      </c>
      <c r="Y840" t="s">
        <v>49</v>
      </c>
      <c r="Z840">
        <v>521</v>
      </c>
      <c r="AA840">
        <v>153</v>
      </c>
      <c r="AB840">
        <v>2</v>
      </c>
      <c r="AC840">
        <f t="shared" si="40"/>
        <v>1000.0696231973949</v>
      </c>
      <c r="AD840">
        <f>IF(SUBTOTAL(103,tablo1[[#This Row],[MachineID]]), tablo1[[#This Row],[ConditionMonitoringScore]], "")</f>
        <v>521</v>
      </c>
      <c r="AE840">
        <f>IF(SUBTOTAL(103,tablo1[[#This Row],[MachineID]]), tablo1[[#This Row],[TimeToFailure]], "")</f>
        <v>853</v>
      </c>
      <c r="AH840">
        <f t="shared" si="41"/>
        <v>44.983818770226534</v>
      </c>
      <c r="AI840" t="str">
        <f>IF(OR(tablo1[[#This Row],[visibletimetofailure]]&lt;5000,tablo1[[#This Row],[visibleconditionscore]]&lt;300),"YES","NO")</f>
        <v>YES</v>
      </c>
    </row>
    <row r="841" spans="1:35" x14ac:dyDescent="0.25">
      <c r="A841" t="s">
        <v>892</v>
      </c>
      <c r="B841" t="s">
        <v>54</v>
      </c>
      <c r="C841" t="s">
        <v>33</v>
      </c>
      <c r="D841" s="1">
        <v>41697</v>
      </c>
      <c r="E841">
        <v>10</v>
      </c>
      <c r="F841">
        <v>36870</v>
      </c>
      <c r="G841" s="1">
        <v>45315</v>
      </c>
      <c r="H841" t="s">
        <v>48</v>
      </c>
      <c r="I841">
        <v>104</v>
      </c>
      <c r="J841">
        <v>32</v>
      </c>
      <c r="K841">
        <v>9</v>
      </c>
      <c r="L841">
        <v>7541</v>
      </c>
      <c r="M841">
        <v>42341</v>
      </c>
      <c r="N841">
        <v>281</v>
      </c>
      <c r="O841">
        <v>2529</v>
      </c>
      <c r="P841">
        <v>2528834</v>
      </c>
      <c r="Q841">
        <v>3227137</v>
      </c>
      <c r="R841">
        <v>671865</v>
      </c>
      <c r="S841">
        <v>6427836</v>
      </c>
      <c r="T841">
        <v>11632</v>
      </c>
      <c r="U841">
        <v>9</v>
      </c>
      <c r="V841" s="24">
        <f t="shared" si="39"/>
        <v>1.4771271384429874E-2</v>
      </c>
      <c r="W841">
        <v>392</v>
      </c>
      <c r="X841">
        <v>353</v>
      </c>
      <c r="Y841" t="s">
        <v>49</v>
      </c>
      <c r="Z841">
        <v>650</v>
      </c>
      <c r="AA841">
        <v>134</v>
      </c>
      <c r="AB841">
        <v>3</v>
      </c>
      <c r="AC841">
        <f t="shared" si="40"/>
        <v>999.93436140767096</v>
      </c>
      <c r="AD841">
        <f>IF(SUBTOTAL(103,tablo1[[#This Row],[MachineID]]), tablo1[[#This Row],[ConditionMonitoringScore]], "")</f>
        <v>650</v>
      </c>
      <c r="AE841">
        <f>IF(SUBTOTAL(103,tablo1[[#This Row],[MachineID]]), tablo1[[#This Row],[TimeToFailure]], "")</f>
        <v>7541</v>
      </c>
      <c r="AH841">
        <f t="shared" si="41"/>
        <v>38.834951456310677</v>
      </c>
      <c r="AI841" t="str">
        <f>IF(OR(tablo1[[#This Row],[visibletimetofailure]]&lt;5000,tablo1[[#This Row],[visibleconditionscore]]&lt;300),"YES","NO")</f>
        <v>NO</v>
      </c>
    </row>
    <row r="842" spans="1:35" x14ac:dyDescent="0.25">
      <c r="A842" t="s">
        <v>893</v>
      </c>
      <c r="B842" t="s">
        <v>42</v>
      </c>
      <c r="C842" t="s">
        <v>58</v>
      </c>
      <c r="D842" s="1">
        <v>41332</v>
      </c>
      <c r="E842">
        <v>11</v>
      </c>
      <c r="F842">
        <v>53834</v>
      </c>
      <c r="G842" s="1">
        <v>45336</v>
      </c>
      <c r="H842" t="s">
        <v>34</v>
      </c>
      <c r="I842">
        <v>62</v>
      </c>
      <c r="J842">
        <v>11</v>
      </c>
      <c r="K842">
        <v>9</v>
      </c>
      <c r="L842">
        <v>6074</v>
      </c>
      <c r="M842">
        <v>59462</v>
      </c>
      <c r="N842">
        <v>180</v>
      </c>
      <c r="O842">
        <v>1617</v>
      </c>
      <c r="P842">
        <v>484993</v>
      </c>
      <c r="Q842">
        <v>1584805</v>
      </c>
      <c r="R842">
        <v>876955</v>
      </c>
      <c r="S842">
        <v>7311689</v>
      </c>
      <c r="T842">
        <v>7436</v>
      </c>
      <c r="U842">
        <v>7</v>
      </c>
      <c r="V842" s="24">
        <f t="shared" si="39"/>
        <v>1.6391589418946417E-2</v>
      </c>
      <c r="W842">
        <v>435</v>
      </c>
      <c r="X842">
        <v>304</v>
      </c>
      <c r="Y842" t="s">
        <v>35</v>
      </c>
      <c r="Z842">
        <v>569</v>
      </c>
      <c r="AA842">
        <v>142</v>
      </c>
      <c r="AB842">
        <v>1</v>
      </c>
      <c r="AC842">
        <f t="shared" si="40"/>
        <v>299.93382807668524</v>
      </c>
      <c r="AD842">
        <f>IF(SUBTOTAL(103,tablo1[[#This Row],[MachineID]]), tablo1[[#This Row],[ConditionMonitoringScore]], "")</f>
        <v>569</v>
      </c>
      <c r="AE842">
        <f>IF(SUBTOTAL(103,tablo1[[#This Row],[MachineID]]), tablo1[[#This Row],[TimeToFailure]], "")</f>
        <v>6074</v>
      </c>
      <c r="AH842">
        <f t="shared" si="41"/>
        <v>41.42394822006473</v>
      </c>
      <c r="AI842" t="str">
        <f>IF(OR(tablo1[[#This Row],[visibletimetofailure]]&lt;5000,tablo1[[#This Row],[visibleconditionscore]]&lt;300),"YES","NO")</f>
        <v>NO</v>
      </c>
    </row>
    <row r="843" spans="1:35" x14ac:dyDescent="0.25">
      <c r="A843" t="s">
        <v>894</v>
      </c>
      <c r="B843" t="s">
        <v>32</v>
      </c>
      <c r="C843" t="s">
        <v>58</v>
      </c>
      <c r="D843" s="1">
        <v>44982</v>
      </c>
      <c r="E843">
        <v>1</v>
      </c>
      <c r="F843">
        <v>3259</v>
      </c>
      <c r="G843" s="1">
        <v>45283</v>
      </c>
      <c r="H843" t="s">
        <v>34</v>
      </c>
      <c r="I843">
        <v>53</v>
      </c>
      <c r="J843">
        <v>64</v>
      </c>
      <c r="K843">
        <v>0</v>
      </c>
      <c r="L843">
        <v>9587</v>
      </c>
      <c r="M843">
        <v>49041</v>
      </c>
      <c r="N843">
        <v>167</v>
      </c>
      <c r="O843">
        <v>0</v>
      </c>
      <c r="P843">
        <v>0</v>
      </c>
      <c r="Q843">
        <v>249064</v>
      </c>
      <c r="R843">
        <v>585487</v>
      </c>
      <c r="S843">
        <v>3076127</v>
      </c>
      <c r="T843">
        <v>0</v>
      </c>
      <c r="U843">
        <v>9</v>
      </c>
      <c r="V843" s="24">
        <f t="shared" si="39"/>
        <v>7.0464993594091495E-3</v>
      </c>
      <c r="W843">
        <v>187</v>
      </c>
      <c r="X843">
        <v>168</v>
      </c>
      <c r="Y843" t="s">
        <v>35</v>
      </c>
      <c r="Z843">
        <v>820</v>
      </c>
      <c r="AA843">
        <v>63</v>
      </c>
      <c r="AB843">
        <v>2</v>
      </c>
      <c r="AC843">
        <f t="shared" si="40"/>
        <v>0</v>
      </c>
      <c r="AD843">
        <f>IF(SUBTOTAL(103,tablo1[[#This Row],[MachineID]]), tablo1[[#This Row],[ConditionMonitoringScore]], "")</f>
        <v>820</v>
      </c>
      <c r="AE843">
        <f>IF(SUBTOTAL(103,tablo1[[#This Row],[MachineID]]), tablo1[[#This Row],[TimeToFailure]], "")</f>
        <v>9587</v>
      </c>
      <c r="AH843">
        <f t="shared" si="41"/>
        <v>15.857605177993527</v>
      </c>
      <c r="AI843" t="str">
        <f>IF(OR(tablo1[[#This Row],[visibletimetofailure]]&lt;5000,tablo1[[#This Row],[visibleconditionscore]]&lt;300),"YES","NO")</f>
        <v>NO</v>
      </c>
    </row>
    <row r="844" spans="1:35" x14ac:dyDescent="0.25">
      <c r="A844" t="s">
        <v>895</v>
      </c>
      <c r="B844" t="s">
        <v>54</v>
      </c>
      <c r="C844" t="s">
        <v>45</v>
      </c>
      <c r="D844" s="1">
        <v>38412</v>
      </c>
      <c r="E844">
        <v>19</v>
      </c>
      <c r="F844">
        <v>63897</v>
      </c>
      <c r="G844" s="1">
        <v>45224</v>
      </c>
      <c r="H844" t="s">
        <v>48</v>
      </c>
      <c r="I844">
        <v>128</v>
      </c>
      <c r="J844">
        <v>123</v>
      </c>
      <c r="K844">
        <v>127</v>
      </c>
      <c r="L844">
        <v>391</v>
      </c>
      <c r="M844">
        <v>5000</v>
      </c>
      <c r="N844">
        <v>271</v>
      </c>
      <c r="O844">
        <v>34371</v>
      </c>
      <c r="P844">
        <v>34371488</v>
      </c>
      <c r="Q844">
        <v>4318991</v>
      </c>
      <c r="R844">
        <v>528846</v>
      </c>
      <c r="S844">
        <v>39219325</v>
      </c>
      <c r="T844">
        <v>137485</v>
      </c>
      <c r="U844">
        <v>9</v>
      </c>
      <c r="V844" s="24">
        <f t="shared" si="39"/>
        <v>3.285854246740523E-2</v>
      </c>
      <c r="W844">
        <v>872</v>
      </c>
      <c r="X844">
        <v>784</v>
      </c>
      <c r="Y844" t="s">
        <v>49</v>
      </c>
      <c r="Z844">
        <v>227</v>
      </c>
      <c r="AA844">
        <v>243</v>
      </c>
      <c r="AB844">
        <v>2</v>
      </c>
      <c r="AC844">
        <f t="shared" si="40"/>
        <v>1000.0141980157691</v>
      </c>
      <c r="AD844">
        <f>IF(SUBTOTAL(103,tablo1[[#This Row],[MachineID]]), tablo1[[#This Row],[ConditionMonitoringScore]], "")</f>
        <v>227</v>
      </c>
      <c r="AE844">
        <f>IF(SUBTOTAL(103,tablo1[[#This Row],[MachineID]]), tablo1[[#This Row],[TimeToFailure]], "")</f>
        <v>391</v>
      </c>
      <c r="AH844">
        <f t="shared" si="41"/>
        <v>74.110032362459549</v>
      </c>
      <c r="AI844" t="str">
        <f>IF(OR(tablo1[[#This Row],[visibletimetofailure]]&lt;5000,tablo1[[#This Row],[visibleconditionscore]]&lt;300),"YES","NO")</f>
        <v>YES</v>
      </c>
    </row>
    <row r="845" spans="1:35" x14ac:dyDescent="0.25">
      <c r="A845" t="s">
        <v>896</v>
      </c>
      <c r="B845" t="s">
        <v>32</v>
      </c>
      <c r="C845" t="s">
        <v>39</v>
      </c>
      <c r="D845" s="1">
        <v>39142</v>
      </c>
      <c r="E845">
        <v>17</v>
      </c>
      <c r="F845">
        <v>66079</v>
      </c>
      <c r="G845" s="1">
        <v>45289</v>
      </c>
      <c r="H845" t="s">
        <v>34</v>
      </c>
      <c r="I845">
        <v>38</v>
      </c>
      <c r="J845">
        <v>58</v>
      </c>
      <c r="K845">
        <v>132</v>
      </c>
      <c r="L845">
        <v>386</v>
      </c>
      <c r="M845">
        <v>5000</v>
      </c>
      <c r="N845">
        <v>320</v>
      </c>
      <c r="O845">
        <v>42294</v>
      </c>
      <c r="P845">
        <v>211470245</v>
      </c>
      <c r="Q845">
        <v>803237</v>
      </c>
      <c r="R845">
        <v>171273</v>
      </c>
      <c r="S845">
        <v>212444755</v>
      </c>
      <c r="T845">
        <v>118423</v>
      </c>
      <c r="U845">
        <v>2</v>
      </c>
      <c r="V845" s="24">
        <f t="shared" si="39"/>
        <v>2.667872484738865E-2</v>
      </c>
      <c r="W845">
        <v>708</v>
      </c>
      <c r="X845">
        <v>142</v>
      </c>
      <c r="Y845" t="s">
        <v>62</v>
      </c>
      <c r="Z845">
        <v>341</v>
      </c>
      <c r="AA845">
        <v>220</v>
      </c>
      <c r="AB845">
        <v>2</v>
      </c>
      <c r="AC845">
        <f t="shared" si="40"/>
        <v>5000.0057927838461</v>
      </c>
      <c r="AD845">
        <f>IF(SUBTOTAL(103,tablo1[[#This Row],[MachineID]]), tablo1[[#This Row],[ConditionMonitoringScore]], "")</f>
        <v>341</v>
      </c>
      <c r="AE845">
        <f>IF(SUBTOTAL(103,tablo1[[#This Row],[MachineID]]), tablo1[[#This Row],[TimeToFailure]], "")</f>
        <v>386</v>
      </c>
      <c r="AH845">
        <f t="shared" si="41"/>
        <v>66.666666666666657</v>
      </c>
      <c r="AI845" t="str">
        <f>IF(OR(tablo1[[#This Row],[visibletimetofailure]]&lt;5000,tablo1[[#This Row],[visibleconditionscore]]&lt;300),"YES","NO")</f>
        <v>YES</v>
      </c>
    </row>
    <row r="846" spans="1:35" x14ac:dyDescent="0.25">
      <c r="A846" t="s">
        <v>897</v>
      </c>
      <c r="B846" t="s">
        <v>42</v>
      </c>
      <c r="C846" t="s">
        <v>39</v>
      </c>
      <c r="D846" s="1">
        <v>39872</v>
      </c>
      <c r="E846">
        <v>15</v>
      </c>
      <c r="F846">
        <v>65355</v>
      </c>
      <c r="G846" s="1">
        <v>45216</v>
      </c>
      <c r="H846" t="s">
        <v>34</v>
      </c>
      <c r="I846">
        <v>103</v>
      </c>
      <c r="J846">
        <v>131</v>
      </c>
      <c r="K846">
        <v>15</v>
      </c>
      <c r="L846">
        <v>3774</v>
      </c>
      <c r="M846">
        <v>41080</v>
      </c>
      <c r="N846">
        <v>118</v>
      </c>
      <c r="O846">
        <v>1776</v>
      </c>
      <c r="P846">
        <v>1775809</v>
      </c>
      <c r="Q846">
        <v>998736</v>
      </c>
      <c r="R846">
        <v>663785</v>
      </c>
      <c r="S846">
        <v>3438331</v>
      </c>
      <c r="T846">
        <v>2130</v>
      </c>
      <c r="U846">
        <v>8</v>
      </c>
      <c r="V846" s="24">
        <f t="shared" si="39"/>
        <v>3.09367699148391E-2</v>
      </c>
      <c r="W846">
        <v>821</v>
      </c>
      <c r="X846">
        <v>657</v>
      </c>
      <c r="Y846" t="s">
        <v>49</v>
      </c>
      <c r="Z846">
        <v>225</v>
      </c>
      <c r="AA846">
        <v>242</v>
      </c>
      <c r="AB846">
        <v>2</v>
      </c>
      <c r="AC846">
        <f t="shared" si="40"/>
        <v>999.89245495495493</v>
      </c>
      <c r="AD846">
        <f>IF(SUBTOTAL(103,tablo1[[#This Row],[MachineID]]), tablo1[[#This Row],[ConditionMonitoringScore]], "")</f>
        <v>225</v>
      </c>
      <c r="AE846">
        <f>IF(SUBTOTAL(103,tablo1[[#This Row],[MachineID]]), tablo1[[#This Row],[TimeToFailure]], "")</f>
        <v>3774</v>
      </c>
      <c r="AH846">
        <f t="shared" si="41"/>
        <v>73.786407766990294</v>
      </c>
      <c r="AI846" t="str">
        <f>IF(OR(tablo1[[#This Row],[visibletimetofailure]]&lt;5000,tablo1[[#This Row],[visibleconditionscore]]&lt;300),"YES","NO")</f>
        <v>YES</v>
      </c>
    </row>
    <row r="847" spans="1:35" x14ac:dyDescent="0.25">
      <c r="A847" t="s">
        <v>898</v>
      </c>
      <c r="B847" t="s">
        <v>38</v>
      </c>
      <c r="C847" t="s">
        <v>39</v>
      </c>
      <c r="D847" s="1">
        <v>38777</v>
      </c>
      <c r="E847">
        <v>18</v>
      </c>
      <c r="F847">
        <v>85122</v>
      </c>
      <c r="G847" s="1">
        <v>45268</v>
      </c>
      <c r="H847" t="s">
        <v>48</v>
      </c>
      <c r="I847">
        <v>35</v>
      </c>
      <c r="J847">
        <v>79</v>
      </c>
      <c r="K847">
        <v>170</v>
      </c>
      <c r="L847">
        <v>269</v>
      </c>
      <c r="M847">
        <v>5000</v>
      </c>
      <c r="N847">
        <v>294</v>
      </c>
      <c r="O847">
        <v>49951</v>
      </c>
      <c r="P847">
        <v>249756296</v>
      </c>
      <c r="Q847">
        <v>343235</v>
      </c>
      <c r="R847">
        <v>319239</v>
      </c>
      <c r="S847">
        <v>253507884</v>
      </c>
      <c r="T847">
        <v>114887</v>
      </c>
      <c r="U847">
        <v>6</v>
      </c>
      <c r="V847" s="24">
        <f t="shared" si="39"/>
        <v>2.9391815509834954E-2</v>
      </c>
      <c r="W847">
        <v>780</v>
      </c>
      <c r="X847">
        <v>468</v>
      </c>
      <c r="Y847" t="s">
        <v>62</v>
      </c>
      <c r="Z847">
        <v>282</v>
      </c>
      <c r="AA847">
        <v>241</v>
      </c>
      <c r="AB847">
        <v>3</v>
      </c>
      <c r="AC847">
        <f t="shared" si="40"/>
        <v>5000.0259454265179</v>
      </c>
      <c r="AD847">
        <f>IF(SUBTOTAL(103,tablo1[[#This Row],[MachineID]]), tablo1[[#This Row],[ConditionMonitoringScore]], "")</f>
        <v>282</v>
      </c>
      <c r="AE847">
        <f>IF(SUBTOTAL(103,tablo1[[#This Row],[MachineID]]), tablo1[[#This Row],[TimeToFailure]], "")</f>
        <v>269</v>
      </c>
      <c r="AH847">
        <f t="shared" si="41"/>
        <v>73.462783171521039</v>
      </c>
      <c r="AI847" t="str">
        <f>IF(OR(tablo1[[#This Row],[visibletimetofailure]]&lt;5000,tablo1[[#This Row],[visibleconditionscore]]&lt;300),"YES","NO")</f>
        <v>YES</v>
      </c>
    </row>
    <row r="848" spans="1:35" x14ac:dyDescent="0.25">
      <c r="A848" t="s">
        <v>899</v>
      </c>
      <c r="B848" t="s">
        <v>38</v>
      </c>
      <c r="C848" t="s">
        <v>58</v>
      </c>
      <c r="D848" s="1">
        <v>44252</v>
      </c>
      <c r="E848">
        <v>3</v>
      </c>
      <c r="F848">
        <v>9711</v>
      </c>
      <c r="G848" s="1">
        <v>45334</v>
      </c>
      <c r="H848" t="s">
        <v>48</v>
      </c>
      <c r="I848">
        <v>54</v>
      </c>
      <c r="J848">
        <v>13</v>
      </c>
      <c r="K848">
        <v>3</v>
      </c>
      <c r="L848">
        <v>9525</v>
      </c>
      <c r="M848">
        <v>76713</v>
      </c>
      <c r="N848">
        <v>67</v>
      </c>
      <c r="O848">
        <v>202</v>
      </c>
      <c r="P848">
        <v>605658</v>
      </c>
      <c r="Q848">
        <v>303145</v>
      </c>
      <c r="R848">
        <v>25854</v>
      </c>
      <c r="S848">
        <v>1167342</v>
      </c>
      <c r="T848">
        <v>545</v>
      </c>
      <c r="U848">
        <v>3</v>
      </c>
      <c r="V848" s="24">
        <f t="shared" si="39"/>
        <v>4.182681437938051E-3</v>
      </c>
      <c r="W848">
        <v>111</v>
      </c>
      <c r="X848">
        <v>33</v>
      </c>
      <c r="Y848" t="s">
        <v>35</v>
      </c>
      <c r="Z848">
        <v>912</v>
      </c>
      <c r="AA848">
        <v>54</v>
      </c>
      <c r="AB848">
        <v>2</v>
      </c>
      <c r="AC848">
        <f t="shared" si="40"/>
        <v>2998.3069306930693</v>
      </c>
      <c r="AD848">
        <f>IF(SUBTOTAL(103,tablo1[[#This Row],[MachineID]]), tablo1[[#This Row],[ConditionMonitoringScore]], "")</f>
        <v>912</v>
      </c>
      <c r="AE848">
        <f>IF(SUBTOTAL(103,tablo1[[#This Row],[MachineID]]), tablo1[[#This Row],[TimeToFailure]], "")</f>
        <v>9525</v>
      </c>
      <c r="AH848">
        <f t="shared" si="41"/>
        <v>12.944983818770226</v>
      </c>
      <c r="AI848" t="str">
        <f>IF(OR(tablo1[[#This Row],[visibletimetofailure]]&lt;5000,tablo1[[#This Row],[visibleconditionscore]]&lt;300),"YES","NO")</f>
        <v>NO</v>
      </c>
    </row>
    <row r="849" spans="1:35" x14ac:dyDescent="0.25">
      <c r="A849" t="s">
        <v>900</v>
      </c>
      <c r="B849" t="s">
        <v>42</v>
      </c>
      <c r="C849" t="s">
        <v>39</v>
      </c>
      <c r="D849" s="1">
        <v>40967</v>
      </c>
      <c r="E849">
        <v>12</v>
      </c>
      <c r="F849">
        <v>43944</v>
      </c>
      <c r="G849" s="1">
        <v>45275</v>
      </c>
      <c r="H849" t="s">
        <v>34</v>
      </c>
      <c r="I849">
        <v>40</v>
      </c>
      <c r="J849">
        <v>72</v>
      </c>
      <c r="K849">
        <v>46</v>
      </c>
      <c r="L849">
        <v>680</v>
      </c>
      <c r="M849">
        <v>9735</v>
      </c>
      <c r="N849">
        <v>224</v>
      </c>
      <c r="O849">
        <v>10296</v>
      </c>
      <c r="P849">
        <v>51482255</v>
      </c>
      <c r="Q849">
        <v>1348766</v>
      </c>
      <c r="R849">
        <v>831263</v>
      </c>
      <c r="S849">
        <v>53662284</v>
      </c>
      <c r="T849">
        <v>17503</v>
      </c>
      <c r="U849">
        <v>6</v>
      </c>
      <c r="V849" s="24">
        <f t="shared" si="39"/>
        <v>2.2119225261888614E-2</v>
      </c>
      <c r="W849">
        <v>587</v>
      </c>
      <c r="X849">
        <v>352</v>
      </c>
      <c r="Y849" t="s">
        <v>62</v>
      </c>
      <c r="Z849">
        <v>441</v>
      </c>
      <c r="AA849">
        <v>196</v>
      </c>
      <c r="AB849">
        <v>4</v>
      </c>
      <c r="AC849">
        <f t="shared" si="40"/>
        <v>5000.2190170940175</v>
      </c>
      <c r="AD849">
        <f>IF(SUBTOTAL(103,tablo1[[#This Row],[MachineID]]), tablo1[[#This Row],[ConditionMonitoringScore]], "")</f>
        <v>441</v>
      </c>
      <c r="AE849">
        <f>IF(SUBTOTAL(103,tablo1[[#This Row],[MachineID]]), tablo1[[#This Row],[TimeToFailure]], "")</f>
        <v>680</v>
      </c>
      <c r="AH849">
        <f t="shared" si="41"/>
        <v>58.899676375404532</v>
      </c>
      <c r="AI849" t="str">
        <f>IF(OR(tablo1[[#This Row],[visibletimetofailure]]&lt;5000,tablo1[[#This Row],[visibleconditionscore]]&lt;300),"YES","NO")</f>
        <v>YES</v>
      </c>
    </row>
    <row r="850" spans="1:35" x14ac:dyDescent="0.25">
      <c r="A850" t="s">
        <v>901</v>
      </c>
      <c r="B850" t="s">
        <v>38</v>
      </c>
      <c r="C850" t="s">
        <v>33</v>
      </c>
      <c r="D850" s="1">
        <v>43157</v>
      </c>
      <c r="E850">
        <v>6</v>
      </c>
      <c r="F850">
        <v>19188</v>
      </c>
      <c r="G850" s="1">
        <v>45268</v>
      </c>
      <c r="H850" t="s">
        <v>34</v>
      </c>
      <c r="I850">
        <v>41</v>
      </c>
      <c r="J850">
        <v>79</v>
      </c>
      <c r="K850">
        <v>7</v>
      </c>
      <c r="L850">
        <v>4566</v>
      </c>
      <c r="M850">
        <v>38141</v>
      </c>
      <c r="N850">
        <v>253</v>
      </c>
      <c r="O850">
        <v>1774</v>
      </c>
      <c r="P850">
        <v>8869191</v>
      </c>
      <c r="Q850">
        <v>1090117</v>
      </c>
      <c r="R850">
        <v>174875</v>
      </c>
      <c r="S850">
        <v>10134183</v>
      </c>
      <c r="T850">
        <v>6385</v>
      </c>
      <c r="U850">
        <v>3</v>
      </c>
      <c r="V850" s="24">
        <f t="shared" si="39"/>
        <v>1.5411862235285251E-2</v>
      </c>
      <c r="W850">
        <v>409</v>
      </c>
      <c r="X850">
        <v>123</v>
      </c>
      <c r="Y850" t="s">
        <v>62</v>
      </c>
      <c r="Z850">
        <v>600</v>
      </c>
      <c r="AA850">
        <v>132</v>
      </c>
      <c r="AB850">
        <v>4</v>
      </c>
      <c r="AC850">
        <f t="shared" si="40"/>
        <v>4999.5439684329203</v>
      </c>
      <c r="AD850">
        <f>IF(SUBTOTAL(103,tablo1[[#This Row],[MachineID]]), tablo1[[#This Row],[ConditionMonitoringScore]], "")</f>
        <v>600</v>
      </c>
      <c r="AE850">
        <f>IF(SUBTOTAL(103,tablo1[[#This Row],[MachineID]]), tablo1[[#This Row],[TimeToFailure]], "")</f>
        <v>4566</v>
      </c>
      <c r="AH850">
        <f t="shared" si="41"/>
        <v>38.187702265372167</v>
      </c>
      <c r="AI850" t="str">
        <f>IF(OR(tablo1[[#This Row],[visibletimetofailure]]&lt;5000,tablo1[[#This Row],[visibleconditionscore]]&lt;300),"YES","NO")</f>
        <v>YES</v>
      </c>
    </row>
    <row r="851" spans="1:35" x14ac:dyDescent="0.25">
      <c r="A851" t="s">
        <v>902</v>
      </c>
      <c r="B851" t="s">
        <v>42</v>
      </c>
      <c r="C851" t="s">
        <v>58</v>
      </c>
      <c r="D851" s="1">
        <v>43157</v>
      </c>
      <c r="E851">
        <v>6</v>
      </c>
      <c r="F851">
        <v>18306</v>
      </c>
      <c r="G851" s="1">
        <v>45340</v>
      </c>
      <c r="H851" t="s">
        <v>52</v>
      </c>
      <c r="I851">
        <v>84</v>
      </c>
      <c r="J851">
        <v>7</v>
      </c>
      <c r="K851">
        <v>4</v>
      </c>
      <c r="L851">
        <v>5080</v>
      </c>
      <c r="M851">
        <v>38127</v>
      </c>
      <c r="N851">
        <v>227</v>
      </c>
      <c r="O851">
        <v>908</v>
      </c>
      <c r="P851">
        <v>2723302</v>
      </c>
      <c r="Q851">
        <v>3543998</v>
      </c>
      <c r="R851">
        <v>1192808</v>
      </c>
      <c r="S851">
        <v>7460108</v>
      </c>
      <c r="T851">
        <v>3540</v>
      </c>
      <c r="U851">
        <v>10</v>
      </c>
      <c r="V851" s="24">
        <f t="shared" si="39"/>
        <v>7.9885447283141158E-3</v>
      </c>
      <c r="W851">
        <v>212</v>
      </c>
      <c r="X851">
        <v>212</v>
      </c>
      <c r="Y851" t="s">
        <v>35</v>
      </c>
      <c r="Z851">
        <v>808</v>
      </c>
      <c r="AA851">
        <v>67</v>
      </c>
      <c r="AB851">
        <v>2</v>
      </c>
      <c r="AC851">
        <f t="shared" si="40"/>
        <v>2999.2312775330397</v>
      </c>
      <c r="AD851">
        <f>IF(SUBTOTAL(103,tablo1[[#This Row],[MachineID]]), tablo1[[#This Row],[ConditionMonitoringScore]], "")</f>
        <v>808</v>
      </c>
      <c r="AE851">
        <f>IF(SUBTOTAL(103,tablo1[[#This Row],[MachineID]]), tablo1[[#This Row],[TimeToFailure]], "")</f>
        <v>5080</v>
      </c>
      <c r="AH851">
        <f t="shared" si="41"/>
        <v>17.15210355987055</v>
      </c>
      <c r="AI851" t="str">
        <f>IF(OR(tablo1[[#This Row],[visibletimetofailure]]&lt;5000,tablo1[[#This Row],[visibleconditionscore]]&lt;300),"YES","NO")</f>
        <v>NO</v>
      </c>
    </row>
    <row r="852" spans="1:35" x14ac:dyDescent="0.25">
      <c r="A852" t="s">
        <v>903</v>
      </c>
      <c r="B852" t="s">
        <v>54</v>
      </c>
      <c r="C852" t="s">
        <v>33</v>
      </c>
      <c r="D852" s="1">
        <v>38412</v>
      </c>
      <c r="E852">
        <v>19</v>
      </c>
      <c r="F852">
        <v>66652</v>
      </c>
      <c r="G852" s="1">
        <v>45318</v>
      </c>
      <c r="H852" t="s">
        <v>34</v>
      </c>
      <c r="I852">
        <v>44</v>
      </c>
      <c r="J852">
        <v>29</v>
      </c>
      <c r="K852">
        <v>133</v>
      </c>
      <c r="L852">
        <v>143</v>
      </c>
      <c r="M852">
        <v>5000</v>
      </c>
      <c r="N852">
        <v>156</v>
      </c>
      <c r="O852">
        <v>20762</v>
      </c>
      <c r="P852">
        <v>103808887</v>
      </c>
      <c r="Q852">
        <v>1111906</v>
      </c>
      <c r="R852">
        <v>602506</v>
      </c>
      <c r="S852">
        <v>105523299</v>
      </c>
      <c r="T852">
        <v>78894</v>
      </c>
      <c r="U852">
        <v>6</v>
      </c>
      <c r="V852" s="24">
        <f t="shared" si="39"/>
        <v>2.6565679403120053E-2</v>
      </c>
      <c r="W852">
        <v>705</v>
      </c>
      <c r="X852">
        <v>423</v>
      </c>
      <c r="Y852" t="s">
        <v>62</v>
      </c>
      <c r="Z852">
        <v>348</v>
      </c>
      <c r="AA852">
        <v>203</v>
      </c>
      <c r="AB852">
        <v>1</v>
      </c>
      <c r="AC852">
        <f t="shared" si="40"/>
        <v>4999.9463924477413</v>
      </c>
      <c r="AD852">
        <f>IF(SUBTOTAL(103,tablo1[[#This Row],[MachineID]]), tablo1[[#This Row],[ConditionMonitoringScore]], "")</f>
        <v>348</v>
      </c>
      <c r="AE852">
        <f>IF(SUBTOTAL(103,tablo1[[#This Row],[MachineID]]), tablo1[[#This Row],[TimeToFailure]], "")</f>
        <v>143</v>
      </c>
      <c r="AH852">
        <f t="shared" si="41"/>
        <v>61.165048543689316</v>
      </c>
      <c r="AI852" t="str">
        <f>IF(OR(tablo1[[#This Row],[visibletimetofailure]]&lt;5000,tablo1[[#This Row],[visibleconditionscore]]&lt;300),"YES","NO")</f>
        <v>YES</v>
      </c>
    </row>
    <row r="853" spans="1:35" x14ac:dyDescent="0.25">
      <c r="A853" t="s">
        <v>904</v>
      </c>
      <c r="B853" t="s">
        <v>47</v>
      </c>
      <c r="C853" t="s">
        <v>45</v>
      </c>
      <c r="D853" s="1">
        <v>43157</v>
      </c>
      <c r="E853">
        <v>6</v>
      </c>
      <c r="F853">
        <v>21918</v>
      </c>
      <c r="G853" s="1">
        <v>45272</v>
      </c>
      <c r="H853" t="s">
        <v>48</v>
      </c>
      <c r="I853">
        <v>25</v>
      </c>
      <c r="J853">
        <v>75</v>
      </c>
      <c r="K853">
        <v>6</v>
      </c>
      <c r="L853">
        <v>6464</v>
      </c>
      <c r="M853">
        <v>53770</v>
      </c>
      <c r="N853">
        <v>237</v>
      </c>
      <c r="O853">
        <v>1422</v>
      </c>
      <c r="P853">
        <v>710984</v>
      </c>
      <c r="Q853">
        <v>1651949</v>
      </c>
      <c r="R853">
        <v>342557</v>
      </c>
      <c r="S853">
        <v>9104346</v>
      </c>
      <c r="T853">
        <v>6683</v>
      </c>
      <c r="U853">
        <v>4</v>
      </c>
      <c r="V853" s="24">
        <f t="shared" si="39"/>
        <v>1.1982817092471173E-2</v>
      </c>
      <c r="W853">
        <v>318</v>
      </c>
      <c r="X853">
        <v>127</v>
      </c>
      <c r="Y853" t="s">
        <v>62</v>
      </c>
      <c r="Z853">
        <v>745</v>
      </c>
      <c r="AA853">
        <v>85</v>
      </c>
      <c r="AB853">
        <v>2</v>
      </c>
      <c r="AC853">
        <f t="shared" si="40"/>
        <v>499.98874824191279</v>
      </c>
      <c r="AD853">
        <f>IF(SUBTOTAL(103,tablo1[[#This Row],[MachineID]]), tablo1[[#This Row],[ConditionMonitoringScore]], "")</f>
        <v>745</v>
      </c>
      <c r="AE853">
        <f>IF(SUBTOTAL(103,tablo1[[#This Row],[MachineID]]), tablo1[[#This Row],[TimeToFailure]], "")</f>
        <v>6464</v>
      </c>
      <c r="AH853">
        <f t="shared" si="41"/>
        <v>22.97734627831715</v>
      </c>
      <c r="AI853" t="str">
        <f>IF(OR(tablo1[[#This Row],[visibletimetofailure]]&lt;5000,tablo1[[#This Row],[visibleconditionscore]]&lt;300),"YES","NO")</f>
        <v>NO</v>
      </c>
    </row>
    <row r="854" spans="1:35" x14ac:dyDescent="0.25">
      <c r="A854" t="s">
        <v>905</v>
      </c>
      <c r="B854" t="s">
        <v>47</v>
      </c>
      <c r="C854" t="s">
        <v>45</v>
      </c>
      <c r="D854" s="1">
        <v>39872</v>
      </c>
      <c r="E854">
        <v>15</v>
      </c>
      <c r="F854">
        <v>58050</v>
      </c>
      <c r="G854" s="1">
        <v>45240</v>
      </c>
      <c r="H854" t="s">
        <v>52</v>
      </c>
      <c r="I854">
        <v>74</v>
      </c>
      <c r="J854">
        <v>107</v>
      </c>
      <c r="K854">
        <v>54</v>
      </c>
      <c r="L854">
        <v>105</v>
      </c>
      <c r="M854">
        <v>10763</v>
      </c>
      <c r="N854">
        <v>202</v>
      </c>
      <c r="O854">
        <v>10908</v>
      </c>
      <c r="P854">
        <v>32723518</v>
      </c>
      <c r="Q854">
        <v>1486399</v>
      </c>
      <c r="R854">
        <v>344151</v>
      </c>
      <c r="S854">
        <v>34554068</v>
      </c>
      <c r="T854">
        <v>40359</v>
      </c>
      <c r="U854">
        <v>4</v>
      </c>
      <c r="V854" s="24">
        <f t="shared" si="39"/>
        <v>2.6942497550682041E-2</v>
      </c>
      <c r="W854">
        <v>715</v>
      </c>
      <c r="X854">
        <v>286</v>
      </c>
      <c r="Y854" t="s">
        <v>35</v>
      </c>
      <c r="Z854">
        <v>362</v>
      </c>
      <c r="AA854">
        <v>213</v>
      </c>
      <c r="AB854">
        <v>1</v>
      </c>
      <c r="AC854">
        <f t="shared" si="40"/>
        <v>2999.9558122478916</v>
      </c>
      <c r="AD854">
        <f>IF(SUBTOTAL(103,tablo1[[#This Row],[MachineID]]), tablo1[[#This Row],[ConditionMonitoringScore]], "")</f>
        <v>362</v>
      </c>
      <c r="AE854">
        <f>IF(SUBTOTAL(103,tablo1[[#This Row],[MachineID]]), tablo1[[#This Row],[TimeToFailure]], "")</f>
        <v>105</v>
      </c>
      <c r="AH854">
        <f t="shared" si="41"/>
        <v>64.401294498381873</v>
      </c>
      <c r="AI854" t="str">
        <f>IF(OR(tablo1[[#This Row],[visibletimetofailure]]&lt;5000,tablo1[[#This Row],[visibleconditionscore]]&lt;300),"YES","NO")</f>
        <v>YES</v>
      </c>
    </row>
    <row r="855" spans="1:35" x14ac:dyDescent="0.25">
      <c r="A855" t="s">
        <v>906</v>
      </c>
      <c r="B855" t="s">
        <v>38</v>
      </c>
      <c r="C855" t="s">
        <v>39</v>
      </c>
      <c r="D855" s="1">
        <v>41697</v>
      </c>
      <c r="E855">
        <v>10</v>
      </c>
      <c r="F855">
        <v>31370</v>
      </c>
      <c r="G855" s="1">
        <v>45319</v>
      </c>
      <c r="H855" t="s">
        <v>52</v>
      </c>
      <c r="I855">
        <v>23</v>
      </c>
      <c r="J855">
        <v>28</v>
      </c>
      <c r="K855">
        <v>16</v>
      </c>
      <c r="L855">
        <v>2727</v>
      </c>
      <c r="M855">
        <v>21745</v>
      </c>
      <c r="N855">
        <v>94</v>
      </c>
      <c r="O855">
        <v>1505</v>
      </c>
      <c r="P855">
        <v>7525975</v>
      </c>
      <c r="Q855">
        <v>943234</v>
      </c>
      <c r="R855">
        <v>929212</v>
      </c>
      <c r="S855">
        <v>9398421</v>
      </c>
      <c r="T855">
        <v>2709</v>
      </c>
      <c r="U855">
        <v>7</v>
      </c>
      <c r="V855" s="24">
        <f t="shared" si="39"/>
        <v>1.5223453161504258E-2</v>
      </c>
      <c r="W855">
        <v>404</v>
      </c>
      <c r="X855">
        <v>283</v>
      </c>
      <c r="Y855" t="s">
        <v>62</v>
      </c>
      <c r="Z855">
        <v>623</v>
      </c>
      <c r="AA855">
        <v>119</v>
      </c>
      <c r="AB855">
        <v>4</v>
      </c>
      <c r="AC855">
        <f t="shared" si="40"/>
        <v>5000.6478405315611</v>
      </c>
      <c r="AD855">
        <f>IF(SUBTOTAL(103,tablo1[[#This Row],[MachineID]]), tablo1[[#This Row],[ConditionMonitoringScore]], "")</f>
        <v>623</v>
      </c>
      <c r="AE855">
        <f>IF(SUBTOTAL(103,tablo1[[#This Row],[MachineID]]), tablo1[[#This Row],[TimeToFailure]], "")</f>
        <v>2727</v>
      </c>
      <c r="AH855">
        <f t="shared" si="41"/>
        <v>33.980582524271846</v>
      </c>
      <c r="AI855" t="str">
        <f>IF(OR(tablo1[[#This Row],[visibletimetofailure]]&lt;5000,tablo1[[#This Row],[visibleconditionscore]]&lt;300),"YES","NO")</f>
        <v>YES</v>
      </c>
    </row>
    <row r="856" spans="1:35" x14ac:dyDescent="0.25">
      <c r="A856" t="s">
        <v>907</v>
      </c>
      <c r="B856" t="s">
        <v>54</v>
      </c>
      <c r="C856" t="s">
        <v>58</v>
      </c>
      <c r="D856" s="1">
        <v>44617</v>
      </c>
      <c r="E856">
        <v>2</v>
      </c>
      <c r="F856">
        <v>8382</v>
      </c>
      <c r="G856" s="1">
        <v>45318</v>
      </c>
      <c r="H856" t="s">
        <v>34</v>
      </c>
      <c r="I856">
        <v>61</v>
      </c>
      <c r="J856">
        <v>29</v>
      </c>
      <c r="K856">
        <v>2</v>
      </c>
      <c r="L856">
        <v>13489</v>
      </c>
      <c r="M856">
        <v>73006</v>
      </c>
      <c r="N856">
        <v>104</v>
      </c>
      <c r="O856">
        <v>209</v>
      </c>
      <c r="P856">
        <v>626772</v>
      </c>
      <c r="Q856">
        <v>279139</v>
      </c>
      <c r="R856">
        <v>133955</v>
      </c>
      <c r="S856">
        <v>1039866</v>
      </c>
      <c r="T856">
        <v>543</v>
      </c>
      <c r="U856">
        <v>2</v>
      </c>
      <c r="V856" s="24">
        <f t="shared" si="39"/>
        <v>4.7102268445248325E-3</v>
      </c>
      <c r="W856">
        <v>125</v>
      </c>
      <c r="X856">
        <v>25</v>
      </c>
      <c r="Y856" t="s">
        <v>35</v>
      </c>
      <c r="Z856">
        <v>889</v>
      </c>
      <c r="AA856">
        <v>55</v>
      </c>
      <c r="AB856">
        <v>5</v>
      </c>
      <c r="AC856">
        <f t="shared" si="40"/>
        <v>2998.909090909091</v>
      </c>
      <c r="AD856">
        <f>IF(SUBTOTAL(103,tablo1[[#This Row],[MachineID]]), tablo1[[#This Row],[ConditionMonitoringScore]], "")</f>
        <v>889</v>
      </c>
      <c r="AE856">
        <f>IF(SUBTOTAL(103,tablo1[[#This Row],[MachineID]]), tablo1[[#This Row],[TimeToFailure]], "")</f>
        <v>13489</v>
      </c>
      <c r="AH856">
        <f t="shared" si="41"/>
        <v>13.268608414239482</v>
      </c>
      <c r="AI856" t="str">
        <f>IF(OR(tablo1[[#This Row],[visibletimetofailure]]&lt;5000,tablo1[[#This Row],[visibleconditionscore]]&lt;300),"YES","NO")</f>
        <v>NO</v>
      </c>
    </row>
    <row r="857" spans="1:35" x14ac:dyDescent="0.25">
      <c r="A857" t="s">
        <v>908</v>
      </c>
      <c r="B857" t="s">
        <v>54</v>
      </c>
      <c r="C857" t="s">
        <v>45</v>
      </c>
      <c r="D857" s="1">
        <v>42427</v>
      </c>
      <c r="E857">
        <v>8</v>
      </c>
      <c r="F857">
        <v>26616</v>
      </c>
      <c r="G857" s="1">
        <v>45265</v>
      </c>
      <c r="H857" t="s">
        <v>34</v>
      </c>
      <c r="I857">
        <v>25</v>
      </c>
      <c r="J857">
        <v>82</v>
      </c>
      <c r="K857">
        <v>7</v>
      </c>
      <c r="L857">
        <v>8829</v>
      </c>
      <c r="M857">
        <v>50269</v>
      </c>
      <c r="N857">
        <v>70</v>
      </c>
      <c r="O857">
        <v>492</v>
      </c>
      <c r="P857">
        <v>2461116</v>
      </c>
      <c r="Q857">
        <v>19891</v>
      </c>
      <c r="R857">
        <v>138927</v>
      </c>
      <c r="S857">
        <v>2798953</v>
      </c>
      <c r="T857">
        <v>2116</v>
      </c>
      <c r="U857">
        <v>2</v>
      </c>
      <c r="V857" s="24">
        <f t="shared" si="39"/>
        <v>1.6655362122239808E-2</v>
      </c>
      <c r="W857">
        <v>442</v>
      </c>
      <c r="X857">
        <v>88</v>
      </c>
      <c r="Y857" t="s">
        <v>62</v>
      </c>
      <c r="Z857">
        <v>600</v>
      </c>
      <c r="AA857">
        <v>126</v>
      </c>
      <c r="AB857">
        <v>4</v>
      </c>
      <c r="AC857">
        <f t="shared" si="40"/>
        <v>5002.2682926829266</v>
      </c>
      <c r="AD857">
        <f>IF(SUBTOTAL(103,tablo1[[#This Row],[MachineID]]), tablo1[[#This Row],[ConditionMonitoringScore]], "")</f>
        <v>600</v>
      </c>
      <c r="AE857">
        <f>IF(SUBTOTAL(103,tablo1[[#This Row],[MachineID]]), tablo1[[#This Row],[TimeToFailure]], "")</f>
        <v>8829</v>
      </c>
      <c r="AH857">
        <f t="shared" si="41"/>
        <v>36.245954692556637</v>
      </c>
      <c r="AI857" t="str">
        <f>IF(OR(tablo1[[#This Row],[visibletimetofailure]]&lt;5000,tablo1[[#This Row],[visibleconditionscore]]&lt;300),"YES","NO")</f>
        <v>NO</v>
      </c>
    </row>
    <row r="858" spans="1:35" x14ac:dyDescent="0.25">
      <c r="A858" t="s">
        <v>909</v>
      </c>
      <c r="B858" t="s">
        <v>47</v>
      </c>
      <c r="C858" t="s">
        <v>39</v>
      </c>
      <c r="D858" s="1">
        <v>43157</v>
      </c>
      <c r="E858">
        <v>6</v>
      </c>
      <c r="F858">
        <v>28764</v>
      </c>
      <c r="G858" s="1">
        <v>45318</v>
      </c>
      <c r="H858" t="s">
        <v>34</v>
      </c>
      <c r="I858">
        <v>87</v>
      </c>
      <c r="J858">
        <v>29</v>
      </c>
      <c r="K858">
        <v>6</v>
      </c>
      <c r="L858">
        <v>12682</v>
      </c>
      <c r="M858">
        <v>64513</v>
      </c>
      <c r="N858">
        <v>142</v>
      </c>
      <c r="O858">
        <v>853</v>
      </c>
      <c r="P858">
        <v>2557684</v>
      </c>
      <c r="Q858">
        <v>720807</v>
      </c>
      <c r="R858">
        <v>276402</v>
      </c>
      <c r="S858">
        <v>3554892</v>
      </c>
      <c r="T858">
        <v>3239</v>
      </c>
      <c r="U858">
        <v>3</v>
      </c>
      <c r="V858" s="24">
        <f t="shared" si="39"/>
        <v>1.0437862687467029E-2</v>
      </c>
      <c r="W858">
        <v>277</v>
      </c>
      <c r="X858">
        <v>83</v>
      </c>
      <c r="Y858" t="s">
        <v>35</v>
      </c>
      <c r="Z858">
        <v>737</v>
      </c>
      <c r="AA858">
        <v>97</v>
      </c>
      <c r="AB858">
        <v>3</v>
      </c>
      <c r="AC858">
        <f t="shared" si="40"/>
        <v>2998.4572098475969</v>
      </c>
      <c r="AD858">
        <f>IF(SUBTOTAL(103,tablo1[[#This Row],[MachineID]]), tablo1[[#This Row],[ConditionMonitoringScore]], "")</f>
        <v>737</v>
      </c>
      <c r="AE858">
        <f>IF(SUBTOTAL(103,tablo1[[#This Row],[MachineID]]), tablo1[[#This Row],[TimeToFailure]], "")</f>
        <v>12682</v>
      </c>
      <c r="AH858">
        <f t="shared" si="41"/>
        <v>26.860841423948216</v>
      </c>
      <c r="AI858" t="str">
        <f>IF(OR(tablo1[[#This Row],[visibletimetofailure]]&lt;5000,tablo1[[#This Row],[visibleconditionscore]]&lt;300),"YES","NO")</f>
        <v>NO</v>
      </c>
    </row>
    <row r="859" spans="1:35" x14ac:dyDescent="0.25">
      <c r="A859" t="s">
        <v>910</v>
      </c>
      <c r="B859" t="s">
        <v>54</v>
      </c>
      <c r="C859" t="s">
        <v>33</v>
      </c>
      <c r="D859" s="1">
        <v>40602</v>
      </c>
      <c r="E859">
        <v>13</v>
      </c>
      <c r="F859">
        <v>47216</v>
      </c>
      <c r="G859" s="1">
        <v>45327</v>
      </c>
      <c r="H859" t="s">
        <v>34</v>
      </c>
      <c r="I859">
        <v>49</v>
      </c>
      <c r="J859">
        <v>20</v>
      </c>
      <c r="K859">
        <v>28</v>
      </c>
      <c r="L859">
        <v>891</v>
      </c>
      <c r="M859">
        <v>16354</v>
      </c>
      <c r="N859">
        <v>209</v>
      </c>
      <c r="O859">
        <v>5859</v>
      </c>
      <c r="P859">
        <v>17578337</v>
      </c>
      <c r="Q859">
        <v>233174</v>
      </c>
      <c r="R859">
        <v>104928</v>
      </c>
      <c r="S859">
        <v>17916439</v>
      </c>
      <c r="T859">
        <v>20508</v>
      </c>
      <c r="U859">
        <v>1</v>
      </c>
      <c r="V859" s="24">
        <f t="shared" si="39"/>
        <v>1.8916271007611726E-2</v>
      </c>
      <c r="W859">
        <v>502</v>
      </c>
      <c r="X859">
        <v>50</v>
      </c>
      <c r="Y859" t="s">
        <v>35</v>
      </c>
      <c r="Z859">
        <v>522</v>
      </c>
      <c r="AA859">
        <v>162</v>
      </c>
      <c r="AB859">
        <v>2</v>
      </c>
      <c r="AC859">
        <f t="shared" si="40"/>
        <v>3000.2281959378734</v>
      </c>
      <c r="AD859">
        <f>IF(SUBTOTAL(103,tablo1[[#This Row],[MachineID]]), tablo1[[#This Row],[ConditionMonitoringScore]], "")</f>
        <v>522</v>
      </c>
      <c r="AE859">
        <f>IF(SUBTOTAL(103,tablo1[[#This Row],[MachineID]]), tablo1[[#This Row],[TimeToFailure]], "")</f>
        <v>891</v>
      </c>
      <c r="AH859">
        <f t="shared" si="41"/>
        <v>47.896440129449836</v>
      </c>
      <c r="AI859" t="str">
        <f>IF(OR(tablo1[[#This Row],[visibletimetofailure]]&lt;5000,tablo1[[#This Row],[visibleconditionscore]]&lt;300),"YES","NO")</f>
        <v>YES</v>
      </c>
    </row>
    <row r="860" spans="1:35" x14ac:dyDescent="0.25">
      <c r="A860" t="s">
        <v>911</v>
      </c>
      <c r="B860" t="s">
        <v>42</v>
      </c>
      <c r="C860" t="s">
        <v>33</v>
      </c>
      <c r="D860" s="1">
        <v>42427</v>
      </c>
      <c r="E860">
        <v>8</v>
      </c>
      <c r="F860">
        <v>31040</v>
      </c>
      <c r="G860" s="1">
        <v>45305</v>
      </c>
      <c r="H860" t="s">
        <v>48</v>
      </c>
      <c r="I860">
        <v>60</v>
      </c>
      <c r="J860">
        <v>42</v>
      </c>
      <c r="K860">
        <v>4</v>
      </c>
      <c r="L860">
        <v>10765</v>
      </c>
      <c r="M860">
        <v>69939</v>
      </c>
      <c r="N860">
        <v>112</v>
      </c>
      <c r="O860">
        <v>446</v>
      </c>
      <c r="P860">
        <v>1339403</v>
      </c>
      <c r="Q860">
        <v>1290692</v>
      </c>
      <c r="R860">
        <v>859142</v>
      </c>
      <c r="S860">
        <v>3489237</v>
      </c>
      <c r="T860">
        <v>2009</v>
      </c>
      <c r="U860">
        <v>6</v>
      </c>
      <c r="V860" s="24">
        <f t="shared" si="39"/>
        <v>1.1266862612103398E-2</v>
      </c>
      <c r="W860">
        <v>299</v>
      </c>
      <c r="X860">
        <v>179</v>
      </c>
      <c r="Y860" t="s">
        <v>35</v>
      </c>
      <c r="Z860">
        <v>771</v>
      </c>
      <c r="AA860">
        <v>87</v>
      </c>
      <c r="AB860">
        <v>4</v>
      </c>
      <c r="AC860">
        <f t="shared" si="40"/>
        <v>3003.1457399103138</v>
      </c>
      <c r="AD860">
        <f>IF(SUBTOTAL(103,tablo1[[#This Row],[MachineID]]), tablo1[[#This Row],[ConditionMonitoringScore]], "")</f>
        <v>771</v>
      </c>
      <c r="AE860">
        <f>IF(SUBTOTAL(103,tablo1[[#This Row],[MachineID]]), tablo1[[#This Row],[TimeToFailure]], "")</f>
        <v>10765</v>
      </c>
      <c r="AH860">
        <f t="shared" si="41"/>
        <v>23.624595469255663</v>
      </c>
      <c r="AI860" t="str">
        <f>IF(OR(tablo1[[#This Row],[visibletimetofailure]]&lt;5000,tablo1[[#This Row],[visibleconditionscore]]&lt;300),"YES","NO")</f>
        <v>NO</v>
      </c>
    </row>
    <row r="861" spans="1:35" x14ac:dyDescent="0.25">
      <c r="A861" t="s">
        <v>912</v>
      </c>
      <c r="B861" t="s">
        <v>38</v>
      </c>
      <c r="C861" t="s">
        <v>33</v>
      </c>
      <c r="D861" s="1">
        <v>39507</v>
      </c>
      <c r="E861">
        <v>16</v>
      </c>
      <c r="F861">
        <v>65728</v>
      </c>
      <c r="G861" s="1">
        <v>45227</v>
      </c>
      <c r="H861" t="s">
        <v>52</v>
      </c>
      <c r="I861">
        <v>70</v>
      </c>
      <c r="J861">
        <v>120</v>
      </c>
      <c r="K861">
        <v>27</v>
      </c>
      <c r="L861">
        <v>540</v>
      </c>
      <c r="M861">
        <v>23800</v>
      </c>
      <c r="N861">
        <v>295</v>
      </c>
      <c r="O861">
        <v>7972</v>
      </c>
      <c r="P861">
        <v>23916836</v>
      </c>
      <c r="Q861">
        <v>417591</v>
      </c>
      <c r="R861">
        <v>852642</v>
      </c>
      <c r="S861">
        <v>28945387</v>
      </c>
      <c r="T861">
        <v>35875</v>
      </c>
      <c r="U861">
        <v>9</v>
      </c>
      <c r="V861" s="24">
        <f t="shared" si="39"/>
        <v>2.8826588288491974E-2</v>
      </c>
      <c r="W861">
        <v>765</v>
      </c>
      <c r="X861">
        <v>688</v>
      </c>
      <c r="Y861" t="s">
        <v>35</v>
      </c>
      <c r="Z861">
        <v>325</v>
      </c>
      <c r="AA861">
        <v>216</v>
      </c>
      <c r="AB861">
        <v>2</v>
      </c>
      <c r="AC861">
        <f t="shared" si="40"/>
        <v>3000.1048670346213</v>
      </c>
      <c r="AD861">
        <f>IF(SUBTOTAL(103,tablo1[[#This Row],[MachineID]]), tablo1[[#This Row],[ConditionMonitoringScore]], "")</f>
        <v>325</v>
      </c>
      <c r="AE861">
        <f>IF(SUBTOTAL(103,tablo1[[#This Row],[MachineID]]), tablo1[[#This Row],[TimeToFailure]], "")</f>
        <v>540</v>
      </c>
      <c r="AH861">
        <f t="shared" si="41"/>
        <v>65.372168284789637</v>
      </c>
      <c r="AI861" t="str">
        <f>IF(OR(tablo1[[#This Row],[visibletimetofailure]]&lt;5000,tablo1[[#This Row],[visibleconditionscore]]&lt;300),"YES","NO")</f>
        <v>YES</v>
      </c>
    </row>
    <row r="862" spans="1:35" x14ac:dyDescent="0.25">
      <c r="A862" t="s">
        <v>913</v>
      </c>
      <c r="B862" t="s">
        <v>42</v>
      </c>
      <c r="C862" t="s">
        <v>45</v>
      </c>
      <c r="D862" s="1">
        <v>43157</v>
      </c>
      <c r="E862">
        <v>6</v>
      </c>
      <c r="F862">
        <v>24540</v>
      </c>
      <c r="G862" s="1">
        <v>45243</v>
      </c>
      <c r="H862" t="s">
        <v>34</v>
      </c>
      <c r="I862">
        <v>139</v>
      </c>
      <c r="J862">
        <v>104</v>
      </c>
      <c r="K862">
        <v>4</v>
      </c>
      <c r="L862">
        <v>12934</v>
      </c>
      <c r="M862">
        <v>74147</v>
      </c>
      <c r="N862">
        <v>90</v>
      </c>
      <c r="O862">
        <v>361</v>
      </c>
      <c r="P862">
        <v>361406</v>
      </c>
      <c r="Q862">
        <v>1183621</v>
      </c>
      <c r="R862">
        <v>89275</v>
      </c>
      <c r="S862">
        <v>2437777</v>
      </c>
      <c r="T862">
        <v>505</v>
      </c>
      <c r="U862">
        <v>10</v>
      </c>
      <c r="V862" s="24">
        <f t="shared" si="39"/>
        <v>1.3866907830281106E-2</v>
      </c>
      <c r="W862">
        <v>368</v>
      </c>
      <c r="X862">
        <v>368</v>
      </c>
      <c r="Y862" t="s">
        <v>49</v>
      </c>
      <c r="Z862">
        <v>709</v>
      </c>
      <c r="AA862">
        <v>114</v>
      </c>
      <c r="AB862">
        <v>5</v>
      </c>
      <c r="AC862">
        <f t="shared" si="40"/>
        <v>1001.1246537396122</v>
      </c>
      <c r="AD862">
        <f>IF(SUBTOTAL(103,tablo1[[#This Row],[MachineID]]), tablo1[[#This Row],[ConditionMonitoringScore]], "")</f>
        <v>709</v>
      </c>
      <c r="AE862">
        <f>IF(SUBTOTAL(103,tablo1[[#This Row],[MachineID]]), tablo1[[#This Row],[TimeToFailure]], "")</f>
        <v>12934</v>
      </c>
      <c r="AH862">
        <f t="shared" si="41"/>
        <v>32.362459546925564</v>
      </c>
      <c r="AI862" t="str">
        <f>IF(OR(tablo1[[#This Row],[visibletimetofailure]]&lt;5000,tablo1[[#This Row],[visibleconditionscore]]&lt;300),"YES","NO")</f>
        <v>NO</v>
      </c>
    </row>
    <row r="863" spans="1:35" x14ac:dyDescent="0.25">
      <c r="A863" t="s">
        <v>914</v>
      </c>
      <c r="B863" t="s">
        <v>42</v>
      </c>
      <c r="C863" t="s">
        <v>45</v>
      </c>
      <c r="D863" s="1">
        <v>42062</v>
      </c>
      <c r="E863">
        <v>9</v>
      </c>
      <c r="F863">
        <v>29061</v>
      </c>
      <c r="G863" s="1">
        <v>45339</v>
      </c>
      <c r="H863" t="s">
        <v>34</v>
      </c>
      <c r="I863">
        <v>98</v>
      </c>
      <c r="J863">
        <v>8</v>
      </c>
      <c r="K863">
        <v>6</v>
      </c>
      <c r="L863">
        <v>7304</v>
      </c>
      <c r="M863">
        <v>42141</v>
      </c>
      <c r="N863">
        <v>130</v>
      </c>
      <c r="O863">
        <v>780</v>
      </c>
      <c r="P863">
        <v>779772</v>
      </c>
      <c r="Q863">
        <v>247082</v>
      </c>
      <c r="R863">
        <v>76084</v>
      </c>
      <c r="S863">
        <v>1102938</v>
      </c>
      <c r="T863">
        <v>2027</v>
      </c>
      <c r="U863">
        <v>1</v>
      </c>
      <c r="V863" s="24">
        <f t="shared" si="39"/>
        <v>1.2359635240033161E-2</v>
      </c>
      <c r="W863">
        <v>328</v>
      </c>
      <c r="X863">
        <v>33</v>
      </c>
      <c r="Y863" t="s">
        <v>49</v>
      </c>
      <c r="Z863">
        <v>692</v>
      </c>
      <c r="AA863">
        <v>110</v>
      </c>
      <c r="AB863">
        <v>4</v>
      </c>
      <c r="AC863">
        <f t="shared" si="40"/>
        <v>999.70769230769235</v>
      </c>
      <c r="AD863">
        <f>IF(SUBTOTAL(103,tablo1[[#This Row],[MachineID]]), tablo1[[#This Row],[ConditionMonitoringScore]], "")</f>
        <v>692</v>
      </c>
      <c r="AE863">
        <f>IF(SUBTOTAL(103,tablo1[[#This Row],[MachineID]]), tablo1[[#This Row],[TimeToFailure]], "")</f>
        <v>7304</v>
      </c>
      <c r="AH863">
        <f t="shared" si="41"/>
        <v>31.067961165048541</v>
      </c>
      <c r="AI863" t="str">
        <f>IF(OR(tablo1[[#This Row],[visibletimetofailure]]&lt;5000,tablo1[[#This Row],[visibleconditionscore]]&lt;300),"YES","NO")</f>
        <v>NO</v>
      </c>
    </row>
    <row r="864" spans="1:35" x14ac:dyDescent="0.25">
      <c r="A864" t="s">
        <v>915</v>
      </c>
      <c r="B864" t="s">
        <v>47</v>
      </c>
      <c r="C864" t="s">
        <v>58</v>
      </c>
      <c r="D864" s="1">
        <v>43522</v>
      </c>
      <c r="E864">
        <v>5</v>
      </c>
      <c r="F864">
        <v>23350</v>
      </c>
      <c r="G864" s="1">
        <v>45251</v>
      </c>
      <c r="H864" t="s">
        <v>34</v>
      </c>
      <c r="I864">
        <v>55</v>
      </c>
      <c r="J864">
        <v>96</v>
      </c>
      <c r="K864">
        <v>7</v>
      </c>
      <c r="L864">
        <v>5691</v>
      </c>
      <c r="M864">
        <v>36421</v>
      </c>
      <c r="N864">
        <v>52</v>
      </c>
      <c r="O864">
        <v>365</v>
      </c>
      <c r="P864">
        <v>1093591</v>
      </c>
      <c r="Q864">
        <v>417692</v>
      </c>
      <c r="R864">
        <v>902592</v>
      </c>
      <c r="S864">
        <v>2413874</v>
      </c>
      <c r="T864">
        <v>1385</v>
      </c>
      <c r="U864">
        <v>8</v>
      </c>
      <c r="V864" s="24">
        <f t="shared" si="39"/>
        <v>1.4959680458210868E-2</v>
      </c>
      <c r="W864">
        <v>397</v>
      </c>
      <c r="X864">
        <v>318</v>
      </c>
      <c r="Y864" t="s">
        <v>35</v>
      </c>
      <c r="Z864">
        <v>624</v>
      </c>
      <c r="AA864">
        <v>136</v>
      </c>
      <c r="AB864">
        <v>5</v>
      </c>
      <c r="AC864">
        <f t="shared" si="40"/>
        <v>2996.139726027397</v>
      </c>
      <c r="AD864">
        <f>IF(SUBTOTAL(103,tablo1[[#This Row],[MachineID]]), tablo1[[#This Row],[ConditionMonitoringScore]], "")</f>
        <v>624</v>
      </c>
      <c r="AE864">
        <f>IF(SUBTOTAL(103,tablo1[[#This Row],[MachineID]]), tablo1[[#This Row],[TimeToFailure]], "")</f>
        <v>5691</v>
      </c>
      <c r="AH864">
        <f t="shared" si="41"/>
        <v>39.482200647249186</v>
      </c>
      <c r="AI864" t="str">
        <f>IF(OR(tablo1[[#This Row],[visibletimetofailure]]&lt;5000,tablo1[[#This Row],[visibleconditionscore]]&lt;300),"YES","NO")</f>
        <v>NO</v>
      </c>
    </row>
    <row r="865" spans="1:35" x14ac:dyDescent="0.25">
      <c r="A865" t="s">
        <v>916</v>
      </c>
      <c r="B865" t="s">
        <v>42</v>
      </c>
      <c r="C865" t="s">
        <v>39</v>
      </c>
      <c r="D865" s="1">
        <v>44617</v>
      </c>
      <c r="E865">
        <v>2</v>
      </c>
      <c r="F865">
        <v>7788</v>
      </c>
      <c r="G865" s="1">
        <v>45289</v>
      </c>
      <c r="H865" t="s">
        <v>52</v>
      </c>
      <c r="I865">
        <v>52</v>
      </c>
      <c r="J865">
        <v>58</v>
      </c>
      <c r="K865">
        <v>1</v>
      </c>
      <c r="L865">
        <v>9910</v>
      </c>
      <c r="M865">
        <v>85381</v>
      </c>
      <c r="N865">
        <v>237</v>
      </c>
      <c r="O865">
        <v>237</v>
      </c>
      <c r="P865">
        <v>710706</v>
      </c>
      <c r="Q865">
        <v>41060</v>
      </c>
      <c r="R865">
        <v>93137</v>
      </c>
      <c r="S865">
        <v>1214442</v>
      </c>
      <c r="T865">
        <v>615</v>
      </c>
      <c r="U865">
        <v>1</v>
      </c>
      <c r="V865" s="24">
        <f t="shared" si="39"/>
        <v>8.8929082824628827E-3</v>
      </c>
      <c r="W865">
        <v>236</v>
      </c>
      <c r="X865">
        <v>24</v>
      </c>
      <c r="Y865" t="s">
        <v>35</v>
      </c>
      <c r="Z865">
        <v>753</v>
      </c>
      <c r="AA865">
        <v>83</v>
      </c>
      <c r="AB865">
        <v>2</v>
      </c>
      <c r="AC865">
        <f t="shared" si="40"/>
        <v>2998.7594936708861</v>
      </c>
      <c r="AD865">
        <f>IF(SUBTOTAL(103,tablo1[[#This Row],[MachineID]]), tablo1[[#This Row],[ConditionMonitoringScore]], "")</f>
        <v>753</v>
      </c>
      <c r="AE865">
        <f>IF(SUBTOTAL(103,tablo1[[#This Row],[MachineID]]), tablo1[[#This Row],[TimeToFailure]], "")</f>
        <v>9910</v>
      </c>
      <c r="AH865">
        <f t="shared" si="41"/>
        <v>22.330097087378643</v>
      </c>
      <c r="AI865" t="str">
        <f>IF(OR(tablo1[[#This Row],[visibletimetofailure]]&lt;5000,tablo1[[#This Row],[visibleconditionscore]]&lt;300),"YES","NO")</f>
        <v>NO</v>
      </c>
    </row>
    <row r="866" spans="1:35" x14ac:dyDescent="0.25">
      <c r="A866" t="s">
        <v>917</v>
      </c>
      <c r="B866" t="s">
        <v>54</v>
      </c>
      <c r="C866" t="s">
        <v>33</v>
      </c>
      <c r="D866" s="1">
        <v>39507</v>
      </c>
      <c r="E866">
        <v>16</v>
      </c>
      <c r="F866">
        <v>54800</v>
      </c>
      <c r="G866" s="1">
        <v>45313</v>
      </c>
      <c r="H866" t="s">
        <v>52</v>
      </c>
      <c r="I866">
        <v>46</v>
      </c>
      <c r="J866">
        <v>34</v>
      </c>
      <c r="K866">
        <v>19</v>
      </c>
      <c r="L866">
        <v>492</v>
      </c>
      <c r="M866">
        <v>31271</v>
      </c>
      <c r="N866">
        <v>221</v>
      </c>
      <c r="O866">
        <v>4194</v>
      </c>
      <c r="P866">
        <v>12580944</v>
      </c>
      <c r="Q866">
        <v>877606</v>
      </c>
      <c r="R866">
        <v>231767</v>
      </c>
      <c r="S866">
        <v>13690317</v>
      </c>
      <c r="T866">
        <v>5451</v>
      </c>
      <c r="U866">
        <v>2</v>
      </c>
      <c r="V866" s="24">
        <f t="shared" si="39"/>
        <v>2.4003315999698547E-2</v>
      </c>
      <c r="W866">
        <v>637</v>
      </c>
      <c r="X866">
        <v>127</v>
      </c>
      <c r="Y866" t="s">
        <v>35</v>
      </c>
      <c r="Z866">
        <v>395</v>
      </c>
      <c r="AA866">
        <v>187</v>
      </c>
      <c r="AB866">
        <v>1</v>
      </c>
      <c r="AC866">
        <f t="shared" si="40"/>
        <v>2999.7482117310442</v>
      </c>
      <c r="AD866">
        <f>IF(SUBTOTAL(103,tablo1[[#This Row],[MachineID]]), tablo1[[#This Row],[ConditionMonitoringScore]], "")</f>
        <v>395</v>
      </c>
      <c r="AE866">
        <f>IF(SUBTOTAL(103,tablo1[[#This Row],[MachineID]]), tablo1[[#This Row],[TimeToFailure]], "")</f>
        <v>492</v>
      </c>
      <c r="AH866">
        <f t="shared" si="41"/>
        <v>55.98705501618123</v>
      </c>
      <c r="AI866" t="str">
        <f>IF(OR(tablo1[[#This Row],[visibletimetofailure]]&lt;5000,tablo1[[#This Row],[visibleconditionscore]]&lt;300),"YES","NO")</f>
        <v>YES</v>
      </c>
    </row>
    <row r="867" spans="1:35" x14ac:dyDescent="0.25">
      <c r="A867" t="s">
        <v>918</v>
      </c>
      <c r="B867" t="s">
        <v>32</v>
      </c>
      <c r="C867" t="s">
        <v>45</v>
      </c>
      <c r="D867" s="1">
        <v>44982</v>
      </c>
      <c r="E867">
        <v>1</v>
      </c>
      <c r="F867">
        <v>3249</v>
      </c>
      <c r="G867" s="1">
        <v>45300</v>
      </c>
      <c r="H867" t="s">
        <v>48</v>
      </c>
      <c r="I867">
        <v>78</v>
      </c>
      <c r="J867">
        <v>47</v>
      </c>
      <c r="K867">
        <v>2</v>
      </c>
      <c r="L867">
        <v>11331</v>
      </c>
      <c r="M867">
        <v>76511</v>
      </c>
      <c r="N867">
        <v>234</v>
      </c>
      <c r="O867">
        <v>469</v>
      </c>
      <c r="P867">
        <v>140595</v>
      </c>
      <c r="Q867">
        <v>2673207</v>
      </c>
      <c r="R867">
        <v>1417303</v>
      </c>
      <c r="S867">
        <v>549646</v>
      </c>
      <c r="T867">
        <v>515</v>
      </c>
      <c r="U867">
        <v>10</v>
      </c>
      <c r="V867" s="24">
        <f t="shared" si="39"/>
        <v>5.9537267314793878E-3</v>
      </c>
      <c r="W867">
        <v>158</v>
      </c>
      <c r="X867">
        <v>158</v>
      </c>
      <c r="Y867" t="s">
        <v>35</v>
      </c>
      <c r="Z867">
        <v>840</v>
      </c>
      <c r="AA867">
        <v>54</v>
      </c>
      <c r="AB867">
        <v>4</v>
      </c>
      <c r="AC867">
        <f t="shared" si="40"/>
        <v>299.7761194029851</v>
      </c>
      <c r="AD867">
        <f>IF(SUBTOTAL(103,tablo1[[#This Row],[MachineID]]), tablo1[[#This Row],[ConditionMonitoringScore]], "")</f>
        <v>840</v>
      </c>
      <c r="AE867">
        <f>IF(SUBTOTAL(103,tablo1[[#This Row],[MachineID]]), tablo1[[#This Row],[TimeToFailure]], "")</f>
        <v>11331</v>
      </c>
      <c r="AH867">
        <f t="shared" si="41"/>
        <v>12.944983818770226</v>
      </c>
      <c r="AI867" t="str">
        <f>IF(OR(tablo1[[#This Row],[visibletimetofailure]]&lt;5000,tablo1[[#This Row],[visibleconditionscore]]&lt;300),"YES","NO")</f>
        <v>NO</v>
      </c>
    </row>
    <row r="868" spans="1:35" x14ac:dyDescent="0.25">
      <c r="A868" t="s">
        <v>919</v>
      </c>
      <c r="B868" t="s">
        <v>47</v>
      </c>
      <c r="C868" t="s">
        <v>33</v>
      </c>
      <c r="D868" s="1">
        <v>43522</v>
      </c>
      <c r="E868">
        <v>5</v>
      </c>
      <c r="F868">
        <v>19925</v>
      </c>
      <c r="G868" s="1">
        <v>45271</v>
      </c>
      <c r="H868" t="s">
        <v>48</v>
      </c>
      <c r="I868">
        <v>57</v>
      </c>
      <c r="J868">
        <v>76</v>
      </c>
      <c r="K868">
        <v>4</v>
      </c>
      <c r="L868">
        <v>7356</v>
      </c>
      <c r="M868">
        <v>59608</v>
      </c>
      <c r="N868">
        <v>215</v>
      </c>
      <c r="O868">
        <v>858</v>
      </c>
      <c r="P868">
        <v>2575172</v>
      </c>
      <c r="Q868">
        <v>570226</v>
      </c>
      <c r="R868">
        <v>121581</v>
      </c>
      <c r="S868">
        <v>3266978</v>
      </c>
      <c r="T868">
        <v>2918</v>
      </c>
      <c r="U868">
        <v>2</v>
      </c>
      <c r="V868" s="24">
        <f t="shared" si="39"/>
        <v>1.1945135277714975E-2</v>
      </c>
      <c r="W868">
        <v>317</v>
      </c>
      <c r="X868">
        <v>63</v>
      </c>
      <c r="Y868" t="s">
        <v>35</v>
      </c>
      <c r="Z868">
        <v>723</v>
      </c>
      <c r="AA868">
        <v>95</v>
      </c>
      <c r="AB868">
        <v>2</v>
      </c>
      <c r="AC868">
        <f t="shared" si="40"/>
        <v>3001.3659673659672</v>
      </c>
      <c r="AD868">
        <f>IF(SUBTOTAL(103,tablo1[[#This Row],[MachineID]]), tablo1[[#This Row],[ConditionMonitoringScore]], "")</f>
        <v>723</v>
      </c>
      <c r="AE868">
        <f>IF(SUBTOTAL(103,tablo1[[#This Row],[MachineID]]), tablo1[[#This Row],[TimeToFailure]], "")</f>
        <v>7356</v>
      </c>
      <c r="AH868">
        <f t="shared" si="41"/>
        <v>26.21359223300971</v>
      </c>
      <c r="AI868" t="str">
        <f>IF(OR(tablo1[[#This Row],[visibletimetofailure]]&lt;5000,tablo1[[#This Row],[visibleconditionscore]]&lt;300),"YES","NO")</f>
        <v>NO</v>
      </c>
    </row>
    <row r="869" spans="1:35" x14ac:dyDescent="0.25">
      <c r="A869" t="s">
        <v>920</v>
      </c>
      <c r="B869" t="s">
        <v>38</v>
      </c>
      <c r="C869" t="s">
        <v>39</v>
      </c>
      <c r="D869" s="1">
        <v>40237</v>
      </c>
      <c r="E869">
        <v>14</v>
      </c>
      <c r="F869">
        <v>46928</v>
      </c>
      <c r="G869" s="1">
        <v>45233</v>
      </c>
      <c r="H869" t="s">
        <v>34</v>
      </c>
      <c r="I869">
        <v>84</v>
      </c>
      <c r="J869">
        <v>114</v>
      </c>
      <c r="K869">
        <v>14</v>
      </c>
      <c r="L869">
        <v>2220</v>
      </c>
      <c r="M869">
        <v>35987</v>
      </c>
      <c r="N869">
        <v>177</v>
      </c>
      <c r="O869">
        <v>2473</v>
      </c>
      <c r="P869">
        <v>7419941</v>
      </c>
      <c r="Q869">
        <v>486549</v>
      </c>
      <c r="R869">
        <v>101612</v>
      </c>
      <c r="S869">
        <v>8008101</v>
      </c>
      <c r="T869">
        <v>4204</v>
      </c>
      <c r="U869">
        <v>2</v>
      </c>
      <c r="V869" s="24">
        <f t="shared" si="39"/>
        <v>2.5849724922752278E-2</v>
      </c>
      <c r="W869">
        <v>686</v>
      </c>
      <c r="X869">
        <v>137</v>
      </c>
      <c r="Y869" t="s">
        <v>35</v>
      </c>
      <c r="Z869">
        <v>396</v>
      </c>
      <c r="AA869">
        <v>191</v>
      </c>
      <c r="AB869">
        <v>2</v>
      </c>
      <c r="AC869">
        <f t="shared" si="40"/>
        <v>3000.3805095026282</v>
      </c>
      <c r="AD869">
        <f>IF(SUBTOTAL(103,tablo1[[#This Row],[MachineID]]), tablo1[[#This Row],[ConditionMonitoringScore]], "")</f>
        <v>396</v>
      </c>
      <c r="AE869">
        <f>IF(SUBTOTAL(103,tablo1[[#This Row],[MachineID]]), tablo1[[#This Row],[TimeToFailure]], "")</f>
        <v>2220</v>
      </c>
      <c r="AH869">
        <f t="shared" si="41"/>
        <v>57.28155339805825</v>
      </c>
      <c r="AI869" t="str">
        <f>IF(OR(tablo1[[#This Row],[visibletimetofailure]]&lt;5000,tablo1[[#This Row],[visibleconditionscore]]&lt;300),"YES","NO")</f>
        <v>YES</v>
      </c>
    </row>
    <row r="870" spans="1:35" x14ac:dyDescent="0.25">
      <c r="A870" t="s">
        <v>921</v>
      </c>
      <c r="B870" t="s">
        <v>38</v>
      </c>
      <c r="C870" t="s">
        <v>58</v>
      </c>
      <c r="D870" s="1">
        <v>40237</v>
      </c>
      <c r="E870">
        <v>14</v>
      </c>
      <c r="F870">
        <v>43988</v>
      </c>
      <c r="G870" s="1">
        <v>45303</v>
      </c>
      <c r="H870" t="s">
        <v>52</v>
      </c>
      <c r="I870">
        <v>35</v>
      </c>
      <c r="J870">
        <v>44</v>
      </c>
      <c r="K870">
        <v>87</v>
      </c>
      <c r="L870">
        <v>306</v>
      </c>
      <c r="M870">
        <v>5000</v>
      </c>
      <c r="N870">
        <v>104</v>
      </c>
      <c r="O870">
        <v>9085</v>
      </c>
      <c r="P870">
        <v>45427046</v>
      </c>
      <c r="Q870">
        <v>1247248</v>
      </c>
      <c r="R870">
        <v>468237</v>
      </c>
      <c r="S870">
        <v>4714253</v>
      </c>
      <c r="T870">
        <v>39975</v>
      </c>
      <c r="U870">
        <v>6</v>
      </c>
      <c r="V870" s="24">
        <f t="shared" si="39"/>
        <v>2.0046725450297686E-2</v>
      </c>
      <c r="W870">
        <v>532</v>
      </c>
      <c r="X870">
        <v>319</v>
      </c>
      <c r="Y870" t="s">
        <v>62</v>
      </c>
      <c r="Z870">
        <v>537</v>
      </c>
      <c r="AA870">
        <v>147</v>
      </c>
      <c r="AB870">
        <v>3</v>
      </c>
      <c r="AC870">
        <f t="shared" si="40"/>
        <v>5000.2252063841497</v>
      </c>
      <c r="AD870">
        <f>IF(SUBTOTAL(103,tablo1[[#This Row],[MachineID]]), tablo1[[#This Row],[ConditionMonitoringScore]], "")</f>
        <v>537</v>
      </c>
      <c r="AE870">
        <f>IF(SUBTOTAL(103,tablo1[[#This Row],[MachineID]]), tablo1[[#This Row],[TimeToFailure]], "")</f>
        <v>306</v>
      </c>
      <c r="AH870">
        <f t="shared" si="41"/>
        <v>43.042071197411005</v>
      </c>
      <c r="AI870" t="str">
        <f>IF(OR(tablo1[[#This Row],[visibletimetofailure]]&lt;5000,tablo1[[#This Row],[visibleconditionscore]]&lt;300),"YES","NO")</f>
        <v>YES</v>
      </c>
    </row>
    <row r="871" spans="1:35" x14ac:dyDescent="0.25">
      <c r="A871" t="s">
        <v>922</v>
      </c>
      <c r="B871" t="s">
        <v>38</v>
      </c>
      <c r="C871" t="s">
        <v>58</v>
      </c>
      <c r="D871" s="1">
        <v>44252</v>
      </c>
      <c r="E871">
        <v>3</v>
      </c>
      <c r="F871">
        <v>9714</v>
      </c>
      <c r="G871" s="1">
        <v>45330</v>
      </c>
      <c r="H871" t="s">
        <v>34</v>
      </c>
      <c r="I871">
        <v>68</v>
      </c>
      <c r="J871">
        <v>17</v>
      </c>
      <c r="K871">
        <v>1</v>
      </c>
      <c r="L871">
        <v>15534</v>
      </c>
      <c r="M871">
        <v>87171</v>
      </c>
      <c r="N871">
        <v>132</v>
      </c>
      <c r="O871">
        <v>132</v>
      </c>
      <c r="P871">
        <v>397031</v>
      </c>
      <c r="Q871">
        <v>1222979</v>
      </c>
      <c r="R871">
        <v>532744</v>
      </c>
      <c r="S871">
        <v>2152754</v>
      </c>
      <c r="T871">
        <v>595</v>
      </c>
      <c r="U871">
        <v>9</v>
      </c>
      <c r="V871" s="24">
        <f t="shared" si="39"/>
        <v>4.8986359183058256E-3</v>
      </c>
      <c r="W871">
        <v>130</v>
      </c>
      <c r="X871">
        <v>117</v>
      </c>
      <c r="Y871" t="s">
        <v>35</v>
      </c>
      <c r="Z871">
        <v>887</v>
      </c>
      <c r="AA871">
        <v>51</v>
      </c>
      <c r="AB871">
        <v>2</v>
      </c>
      <c r="AC871">
        <f t="shared" si="40"/>
        <v>3007.810606060606</v>
      </c>
      <c r="AD871">
        <f>IF(SUBTOTAL(103,tablo1[[#This Row],[MachineID]]), tablo1[[#This Row],[ConditionMonitoringScore]], "")</f>
        <v>887</v>
      </c>
      <c r="AE871">
        <f>IF(SUBTOTAL(103,tablo1[[#This Row],[MachineID]]), tablo1[[#This Row],[TimeToFailure]], "")</f>
        <v>15534</v>
      </c>
      <c r="AH871">
        <f t="shared" si="41"/>
        <v>11.974110032362459</v>
      </c>
      <c r="AI871" t="str">
        <f>IF(OR(tablo1[[#This Row],[visibletimetofailure]]&lt;5000,tablo1[[#This Row],[visibleconditionscore]]&lt;300),"YES","NO")</f>
        <v>NO</v>
      </c>
    </row>
    <row r="872" spans="1:35" x14ac:dyDescent="0.25">
      <c r="A872" t="s">
        <v>923</v>
      </c>
      <c r="B872" t="s">
        <v>42</v>
      </c>
      <c r="C872" t="s">
        <v>58</v>
      </c>
      <c r="D872" s="1">
        <v>44617</v>
      </c>
      <c r="E872">
        <v>2</v>
      </c>
      <c r="F872">
        <v>8180</v>
      </c>
      <c r="G872" s="1">
        <v>45299</v>
      </c>
      <c r="H872" t="s">
        <v>52</v>
      </c>
      <c r="I872">
        <v>75</v>
      </c>
      <c r="J872">
        <v>48</v>
      </c>
      <c r="K872">
        <v>1</v>
      </c>
      <c r="L872">
        <v>13141</v>
      </c>
      <c r="M872">
        <v>89838</v>
      </c>
      <c r="N872">
        <v>180</v>
      </c>
      <c r="O872">
        <v>180</v>
      </c>
      <c r="P872">
        <v>540634</v>
      </c>
      <c r="Q872">
        <v>1561539</v>
      </c>
      <c r="R872">
        <v>696939</v>
      </c>
      <c r="S872">
        <v>2799112</v>
      </c>
      <c r="T872">
        <v>288</v>
      </c>
      <c r="U872">
        <v>6</v>
      </c>
      <c r="V872" s="24">
        <f t="shared" si="39"/>
        <v>7.3479538774587384E-3</v>
      </c>
      <c r="W872">
        <v>195</v>
      </c>
      <c r="X872">
        <v>117</v>
      </c>
      <c r="Y872" t="s">
        <v>35</v>
      </c>
      <c r="Z872">
        <v>805</v>
      </c>
      <c r="AA872">
        <v>87</v>
      </c>
      <c r="AB872">
        <v>3</v>
      </c>
      <c r="AC872">
        <f t="shared" si="40"/>
        <v>3003.5222222222224</v>
      </c>
      <c r="AD872">
        <f>IF(SUBTOTAL(103,tablo1[[#This Row],[MachineID]]), tablo1[[#This Row],[ConditionMonitoringScore]], "")</f>
        <v>805</v>
      </c>
      <c r="AE872">
        <f>IF(SUBTOTAL(103,tablo1[[#This Row],[MachineID]]), tablo1[[#This Row],[TimeToFailure]], "")</f>
        <v>13141</v>
      </c>
      <c r="AH872">
        <f t="shared" si="41"/>
        <v>23.624595469255663</v>
      </c>
      <c r="AI872" t="str">
        <f>IF(OR(tablo1[[#This Row],[visibletimetofailure]]&lt;5000,tablo1[[#This Row],[visibleconditionscore]]&lt;300),"YES","NO")</f>
        <v>NO</v>
      </c>
    </row>
    <row r="873" spans="1:35" x14ac:dyDescent="0.25">
      <c r="A873" t="s">
        <v>924</v>
      </c>
      <c r="B873" t="s">
        <v>47</v>
      </c>
      <c r="C873" t="s">
        <v>39</v>
      </c>
      <c r="D873" s="1">
        <v>39142</v>
      </c>
      <c r="E873">
        <v>17</v>
      </c>
      <c r="F873">
        <v>71859</v>
      </c>
      <c r="G873" s="1">
        <v>45326</v>
      </c>
      <c r="H873" t="s">
        <v>52</v>
      </c>
      <c r="I873">
        <v>84</v>
      </c>
      <c r="J873">
        <v>21</v>
      </c>
      <c r="K873">
        <v>145</v>
      </c>
      <c r="L873">
        <v>293</v>
      </c>
      <c r="M873">
        <v>5000</v>
      </c>
      <c r="N873">
        <v>159</v>
      </c>
      <c r="O873">
        <v>23045</v>
      </c>
      <c r="P873">
        <v>69136233</v>
      </c>
      <c r="Q873">
        <v>1603506</v>
      </c>
      <c r="R873">
        <v>1286986</v>
      </c>
      <c r="S873">
        <v>72026725</v>
      </c>
      <c r="T873">
        <v>99095</v>
      </c>
      <c r="U873">
        <v>9</v>
      </c>
      <c r="V873" s="24">
        <f t="shared" si="39"/>
        <v>2.2609088853719195E-2</v>
      </c>
      <c r="W873">
        <v>600</v>
      </c>
      <c r="X873">
        <v>540</v>
      </c>
      <c r="Y873" t="s">
        <v>35</v>
      </c>
      <c r="Z873">
        <v>459</v>
      </c>
      <c r="AA873">
        <v>169</v>
      </c>
      <c r="AB873">
        <v>3</v>
      </c>
      <c r="AC873">
        <f t="shared" si="40"/>
        <v>3000.0535040138857</v>
      </c>
      <c r="AD873">
        <f>IF(SUBTOTAL(103,tablo1[[#This Row],[MachineID]]), tablo1[[#This Row],[ConditionMonitoringScore]], "")</f>
        <v>459</v>
      </c>
      <c r="AE873">
        <f>IF(SUBTOTAL(103,tablo1[[#This Row],[MachineID]]), tablo1[[#This Row],[TimeToFailure]], "")</f>
        <v>293</v>
      </c>
      <c r="AH873">
        <f t="shared" si="41"/>
        <v>50.161812297734635</v>
      </c>
      <c r="AI873" t="str">
        <f>IF(OR(tablo1[[#This Row],[visibletimetofailure]]&lt;5000,tablo1[[#This Row],[visibleconditionscore]]&lt;300),"YES","NO")</f>
        <v>YES</v>
      </c>
    </row>
    <row r="874" spans="1:35" x14ac:dyDescent="0.25">
      <c r="A874" t="s">
        <v>925</v>
      </c>
      <c r="B874" t="s">
        <v>54</v>
      </c>
      <c r="C874" t="s">
        <v>39</v>
      </c>
      <c r="D874" s="1">
        <v>42792</v>
      </c>
      <c r="E874">
        <v>7</v>
      </c>
      <c r="F874">
        <v>24885</v>
      </c>
      <c r="G874" s="1">
        <v>45328</v>
      </c>
      <c r="H874" t="s">
        <v>52</v>
      </c>
      <c r="I874">
        <v>125</v>
      </c>
      <c r="J874">
        <v>19</v>
      </c>
      <c r="K874">
        <v>3</v>
      </c>
      <c r="L874">
        <v>8215</v>
      </c>
      <c r="M874">
        <v>64578</v>
      </c>
      <c r="N874">
        <v>82</v>
      </c>
      <c r="O874">
        <v>247</v>
      </c>
      <c r="P874">
        <v>246964</v>
      </c>
      <c r="Q874">
        <v>1299886</v>
      </c>
      <c r="R874">
        <v>43130</v>
      </c>
      <c r="S874">
        <v>197815</v>
      </c>
      <c r="T874">
        <v>617</v>
      </c>
      <c r="U874">
        <v>8</v>
      </c>
      <c r="V874" s="24">
        <f t="shared" si="39"/>
        <v>9.3074082447810683E-3</v>
      </c>
      <c r="W874">
        <v>247</v>
      </c>
      <c r="X874">
        <v>198</v>
      </c>
      <c r="Y874" t="s">
        <v>49</v>
      </c>
      <c r="Z874">
        <v>795</v>
      </c>
      <c r="AA874">
        <v>91</v>
      </c>
      <c r="AB874">
        <v>3</v>
      </c>
      <c r="AC874">
        <f t="shared" si="40"/>
        <v>999.85425101214571</v>
      </c>
      <c r="AD874">
        <f>IF(SUBTOTAL(103,tablo1[[#This Row],[MachineID]]), tablo1[[#This Row],[ConditionMonitoringScore]], "")</f>
        <v>795</v>
      </c>
      <c r="AE874">
        <f>IF(SUBTOTAL(103,tablo1[[#This Row],[MachineID]]), tablo1[[#This Row],[TimeToFailure]], "")</f>
        <v>8215</v>
      </c>
      <c r="AH874">
        <f t="shared" si="41"/>
        <v>24.919093851132686</v>
      </c>
      <c r="AI874" t="str">
        <f>IF(OR(tablo1[[#This Row],[visibletimetofailure]]&lt;5000,tablo1[[#This Row],[visibleconditionscore]]&lt;300),"YES","NO")</f>
        <v>NO</v>
      </c>
    </row>
    <row r="875" spans="1:35" x14ac:dyDescent="0.25">
      <c r="A875" t="s">
        <v>926</v>
      </c>
      <c r="B875" t="s">
        <v>54</v>
      </c>
      <c r="C875" t="s">
        <v>58</v>
      </c>
      <c r="D875" s="1">
        <v>43157</v>
      </c>
      <c r="E875">
        <v>6</v>
      </c>
      <c r="F875">
        <v>19050</v>
      </c>
      <c r="G875" s="1">
        <v>45308</v>
      </c>
      <c r="H875" t="s">
        <v>52</v>
      </c>
      <c r="I875">
        <v>23</v>
      </c>
      <c r="J875">
        <v>39</v>
      </c>
      <c r="K875">
        <v>4</v>
      </c>
      <c r="L875">
        <v>9377</v>
      </c>
      <c r="M875">
        <v>67546</v>
      </c>
      <c r="N875">
        <v>171</v>
      </c>
      <c r="O875">
        <v>682</v>
      </c>
      <c r="P875">
        <v>3410045</v>
      </c>
      <c r="Q875">
        <v>3021922</v>
      </c>
      <c r="R875">
        <v>1335726</v>
      </c>
      <c r="S875">
        <v>7767693</v>
      </c>
      <c r="T875">
        <v>2659</v>
      </c>
      <c r="U875">
        <v>9</v>
      </c>
      <c r="V875" s="24">
        <f t="shared" si="39"/>
        <v>9.6465445775868568E-3</v>
      </c>
      <c r="W875">
        <v>256</v>
      </c>
      <c r="X875">
        <v>231</v>
      </c>
      <c r="Y875" t="s">
        <v>62</v>
      </c>
      <c r="Z875">
        <v>788</v>
      </c>
      <c r="AA875">
        <v>72</v>
      </c>
      <c r="AB875">
        <v>4</v>
      </c>
      <c r="AC875">
        <f t="shared" si="40"/>
        <v>5000.0659824046925</v>
      </c>
      <c r="AD875">
        <f>IF(SUBTOTAL(103,tablo1[[#This Row],[MachineID]]), tablo1[[#This Row],[ConditionMonitoringScore]], "")</f>
        <v>788</v>
      </c>
      <c r="AE875">
        <f>IF(SUBTOTAL(103,tablo1[[#This Row],[MachineID]]), tablo1[[#This Row],[TimeToFailure]], "")</f>
        <v>9377</v>
      </c>
      <c r="AH875">
        <f t="shared" si="41"/>
        <v>18.770226537216828</v>
      </c>
      <c r="AI875" t="str">
        <f>IF(OR(tablo1[[#This Row],[visibletimetofailure]]&lt;5000,tablo1[[#This Row],[visibleconditionscore]]&lt;300),"YES","NO")</f>
        <v>NO</v>
      </c>
    </row>
    <row r="876" spans="1:35" x14ac:dyDescent="0.25">
      <c r="A876" t="s">
        <v>927</v>
      </c>
      <c r="B876" t="s">
        <v>38</v>
      </c>
      <c r="C876" t="s">
        <v>33</v>
      </c>
      <c r="D876" s="1">
        <v>38777</v>
      </c>
      <c r="E876">
        <v>18</v>
      </c>
      <c r="F876">
        <v>55908</v>
      </c>
      <c r="G876" s="1">
        <v>45244</v>
      </c>
      <c r="H876" t="s">
        <v>34</v>
      </c>
      <c r="I876">
        <v>66</v>
      </c>
      <c r="J876">
        <v>103</v>
      </c>
      <c r="K876">
        <v>113</v>
      </c>
      <c r="L876">
        <v>484</v>
      </c>
      <c r="M876">
        <v>5000</v>
      </c>
      <c r="N876">
        <v>299</v>
      </c>
      <c r="O876">
        <v>33794</v>
      </c>
      <c r="P876">
        <v>101381086</v>
      </c>
      <c r="Q876">
        <v>1380086</v>
      </c>
      <c r="R876">
        <v>393387</v>
      </c>
      <c r="S876">
        <v>103154558</v>
      </c>
      <c r="T876">
        <v>81104</v>
      </c>
      <c r="U876">
        <v>3</v>
      </c>
      <c r="V876" s="24">
        <f t="shared" si="39"/>
        <v>3.0032406360690329E-2</v>
      </c>
      <c r="W876">
        <v>797</v>
      </c>
      <c r="X876">
        <v>239</v>
      </c>
      <c r="Y876" t="s">
        <v>35</v>
      </c>
      <c r="Z876">
        <v>293</v>
      </c>
      <c r="AA876">
        <v>226</v>
      </c>
      <c r="AB876">
        <v>2</v>
      </c>
      <c r="AC876">
        <f t="shared" si="40"/>
        <v>2999.9729537787771</v>
      </c>
      <c r="AD876">
        <f>IF(SUBTOTAL(103,tablo1[[#This Row],[MachineID]]), tablo1[[#This Row],[ConditionMonitoringScore]], "")</f>
        <v>293</v>
      </c>
      <c r="AE876">
        <f>IF(SUBTOTAL(103,tablo1[[#This Row],[MachineID]]), tablo1[[#This Row],[TimeToFailure]], "")</f>
        <v>484</v>
      </c>
      <c r="AH876">
        <f t="shared" si="41"/>
        <v>68.608414239482201</v>
      </c>
      <c r="AI876" t="str">
        <f>IF(OR(tablo1[[#This Row],[visibletimetofailure]]&lt;5000,tablo1[[#This Row],[visibleconditionscore]]&lt;300),"YES","NO")</f>
        <v>YES</v>
      </c>
    </row>
    <row r="877" spans="1:35" x14ac:dyDescent="0.25">
      <c r="A877" t="s">
        <v>928</v>
      </c>
      <c r="B877" t="s">
        <v>47</v>
      </c>
      <c r="C877" t="s">
        <v>45</v>
      </c>
      <c r="D877" s="1">
        <v>43522</v>
      </c>
      <c r="E877">
        <v>5</v>
      </c>
      <c r="F877">
        <v>15795</v>
      </c>
      <c r="G877" s="1">
        <v>45319</v>
      </c>
      <c r="H877" t="s">
        <v>34</v>
      </c>
      <c r="I877">
        <v>63</v>
      </c>
      <c r="J877">
        <v>28</v>
      </c>
      <c r="K877">
        <v>2</v>
      </c>
      <c r="L877">
        <v>10746</v>
      </c>
      <c r="M877">
        <v>57981</v>
      </c>
      <c r="N877">
        <v>207</v>
      </c>
      <c r="O877">
        <v>415</v>
      </c>
      <c r="P877">
        <v>1244043</v>
      </c>
      <c r="Q877">
        <v>1880635</v>
      </c>
      <c r="R877">
        <v>726948</v>
      </c>
      <c r="S877">
        <v>3851626</v>
      </c>
      <c r="T877">
        <v>663</v>
      </c>
      <c r="U877">
        <v>5</v>
      </c>
      <c r="V877" s="24">
        <f t="shared" si="39"/>
        <v>8.176953802095108E-3</v>
      </c>
      <c r="W877">
        <v>217</v>
      </c>
      <c r="X877">
        <v>108</v>
      </c>
      <c r="Y877" t="s">
        <v>35</v>
      </c>
      <c r="Z877">
        <v>810</v>
      </c>
      <c r="AA877">
        <v>74</v>
      </c>
      <c r="AB877">
        <v>2</v>
      </c>
      <c r="AC877">
        <f t="shared" si="40"/>
        <v>2997.6939759036145</v>
      </c>
      <c r="AD877">
        <f>IF(SUBTOTAL(103,tablo1[[#This Row],[MachineID]]), tablo1[[#This Row],[ConditionMonitoringScore]], "")</f>
        <v>810</v>
      </c>
      <c r="AE877">
        <f>IF(SUBTOTAL(103,tablo1[[#This Row],[MachineID]]), tablo1[[#This Row],[TimeToFailure]], "")</f>
        <v>10746</v>
      </c>
      <c r="AH877">
        <f t="shared" si="41"/>
        <v>19.417475728155338</v>
      </c>
      <c r="AI877" t="str">
        <f>IF(OR(tablo1[[#This Row],[visibletimetofailure]]&lt;5000,tablo1[[#This Row],[visibleconditionscore]]&lt;300),"YES","NO")</f>
        <v>NO</v>
      </c>
    </row>
    <row r="878" spans="1:35" x14ac:dyDescent="0.25">
      <c r="A878" t="s">
        <v>929</v>
      </c>
      <c r="B878" t="s">
        <v>32</v>
      </c>
      <c r="C878" t="s">
        <v>58</v>
      </c>
      <c r="D878" s="1">
        <v>41332</v>
      </c>
      <c r="E878">
        <v>11</v>
      </c>
      <c r="F878">
        <v>52481</v>
      </c>
      <c r="G878" s="1">
        <v>45320</v>
      </c>
      <c r="H878" t="s">
        <v>52</v>
      </c>
      <c r="I878">
        <v>140</v>
      </c>
      <c r="J878">
        <v>27</v>
      </c>
      <c r="K878">
        <v>28</v>
      </c>
      <c r="L878">
        <v>3818</v>
      </c>
      <c r="M878">
        <v>19872</v>
      </c>
      <c r="N878">
        <v>181</v>
      </c>
      <c r="O878">
        <v>5069</v>
      </c>
      <c r="P878">
        <v>5068551</v>
      </c>
      <c r="Q878">
        <v>1230818</v>
      </c>
      <c r="R878">
        <v>422559</v>
      </c>
      <c r="S878">
        <v>6721927</v>
      </c>
      <c r="T878">
        <v>13685</v>
      </c>
      <c r="U878">
        <v>6</v>
      </c>
      <c r="V878" s="24">
        <f t="shared" si="39"/>
        <v>1.3075589720400934E-2</v>
      </c>
      <c r="W878">
        <v>347</v>
      </c>
      <c r="X878">
        <v>208</v>
      </c>
      <c r="Y878" t="s">
        <v>49</v>
      </c>
      <c r="Z878">
        <v>742</v>
      </c>
      <c r="AA878">
        <v>86</v>
      </c>
      <c r="AB878">
        <v>4</v>
      </c>
      <c r="AC878">
        <f t="shared" si="40"/>
        <v>999.91142237127633</v>
      </c>
      <c r="AD878">
        <f>IF(SUBTOTAL(103,tablo1[[#This Row],[MachineID]]), tablo1[[#This Row],[ConditionMonitoringScore]], "")</f>
        <v>742</v>
      </c>
      <c r="AE878">
        <f>IF(SUBTOTAL(103,tablo1[[#This Row],[MachineID]]), tablo1[[#This Row],[TimeToFailure]], "")</f>
        <v>3818</v>
      </c>
      <c r="AH878">
        <f t="shared" si="41"/>
        <v>23.300970873786408</v>
      </c>
      <c r="AI878" t="str">
        <f>IF(OR(tablo1[[#This Row],[visibletimetofailure]]&lt;5000,tablo1[[#This Row],[visibleconditionscore]]&lt;300),"YES","NO")</f>
        <v>YES</v>
      </c>
    </row>
    <row r="879" spans="1:35" x14ac:dyDescent="0.25">
      <c r="A879" t="s">
        <v>930</v>
      </c>
      <c r="B879" t="s">
        <v>42</v>
      </c>
      <c r="C879" t="s">
        <v>58</v>
      </c>
      <c r="D879" s="1">
        <v>44982</v>
      </c>
      <c r="E879">
        <v>1</v>
      </c>
      <c r="F879">
        <v>4811</v>
      </c>
      <c r="G879" s="1">
        <v>45272</v>
      </c>
      <c r="H879" t="s">
        <v>52</v>
      </c>
      <c r="I879">
        <v>23</v>
      </c>
      <c r="J879">
        <v>75</v>
      </c>
      <c r="K879">
        <v>1</v>
      </c>
      <c r="L879">
        <v>12940</v>
      </c>
      <c r="M879">
        <v>66254</v>
      </c>
      <c r="N879">
        <v>206</v>
      </c>
      <c r="O879">
        <v>206</v>
      </c>
      <c r="P879">
        <v>1028751</v>
      </c>
      <c r="Q879">
        <v>203205</v>
      </c>
      <c r="R879">
        <v>738506</v>
      </c>
      <c r="S879">
        <v>3799307</v>
      </c>
      <c r="T879">
        <v>267</v>
      </c>
      <c r="U879">
        <v>7</v>
      </c>
      <c r="V879" s="24">
        <f t="shared" si="39"/>
        <v>5.4638631396488058E-3</v>
      </c>
      <c r="W879">
        <v>145</v>
      </c>
      <c r="X879">
        <v>101</v>
      </c>
      <c r="Y879" t="s">
        <v>62</v>
      </c>
      <c r="Z879">
        <v>909</v>
      </c>
      <c r="AA879">
        <v>44</v>
      </c>
      <c r="AB879">
        <v>1</v>
      </c>
      <c r="AC879">
        <f t="shared" si="40"/>
        <v>4993.9368932038833</v>
      </c>
      <c r="AD879">
        <f>IF(SUBTOTAL(103,tablo1[[#This Row],[MachineID]]), tablo1[[#This Row],[ConditionMonitoringScore]], "")</f>
        <v>909</v>
      </c>
      <c r="AE879">
        <f>IF(SUBTOTAL(103,tablo1[[#This Row],[MachineID]]), tablo1[[#This Row],[TimeToFailure]], "")</f>
        <v>12940</v>
      </c>
      <c r="AH879">
        <f t="shared" si="41"/>
        <v>9.7087378640776691</v>
      </c>
      <c r="AI879" t="str">
        <f>IF(OR(tablo1[[#This Row],[visibletimetofailure]]&lt;5000,tablo1[[#This Row],[visibleconditionscore]]&lt;300),"YES","NO")</f>
        <v>NO</v>
      </c>
    </row>
    <row r="880" spans="1:35" x14ac:dyDescent="0.25">
      <c r="A880" t="s">
        <v>931</v>
      </c>
      <c r="B880" t="s">
        <v>38</v>
      </c>
      <c r="C880" t="s">
        <v>45</v>
      </c>
      <c r="D880" s="1">
        <v>41697</v>
      </c>
      <c r="E880">
        <v>10</v>
      </c>
      <c r="F880">
        <v>45860</v>
      </c>
      <c r="G880" s="1">
        <v>45243</v>
      </c>
      <c r="H880" t="s">
        <v>48</v>
      </c>
      <c r="I880">
        <v>45</v>
      </c>
      <c r="J880">
        <v>104</v>
      </c>
      <c r="K880">
        <v>26</v>
      </c>
      <c r="L880">
        <v>1292</v>
      </c>
      <c r="M880">
        <v>19057</v>
      </c>
      <c r="N880">
        <v>265</v>
      </c>
      <c r="O880">
        <v>6886</v>
      </c>
      <c r="P880">
        <v>20659428</v>
      </c>
      <c r="Q880">
        <v>4216992</v>
      </c>
      <c r="R880">
        <v>1199853</v>
      </c>
      <c r="S880">
        <v>26076273</v>
      </c>
      <c r="T880">
        <v>14461</v>
      </c>
      <c r="U880">
        <v>8</v>
      </c>
      <c r="V880" s="24">
        <f t="shared" si="39"/>
        <v>2.0461225412615872E-2</v>
      </c>
      <c r="W880">
        <v>543</v>
      </c>
      <c r="X880">
        <v>435</v>
      </c>
      <c r="Y880" t="s">
        <v>35</v>
      </c>
      <c r="Z880">
        <v>518</v>
      </c>
      <c r="AA880">
        <v>168</v>
      </c>
      <c r="AB880">
        <v>5</v>
      </c>
      <c r="AC880">
        <f t="shared" si="40"/>
        <v>3000.2073772872495</v>
      </c>
      <c r="AD880">
        <f>IF(SUBTOTAL(103,tablo1[[#This Row],[MachineID]]), tablo1[[#This Row],[ConditionMonitoringScore]], "")</f>
        <v>518</v>
      </c>
      <c r="AE880">
        <f>IF(SUBTOTAL(103,tablo1[[#This Row],[MachineID]]), tablo1[[#This Row],[TimeToFailure]], "")</f>
        <v>1292</v>
      </c>
      <c r="AH880">
        <f t="shared" si="41"/>
        <v>49.838187702265373</v>
      </c>
      <c r="AI880" t="str">
        <f>IF(OR(tablo1[[#This Row],[visibletimetofailure]]&lt;5000,tablo1[[#This Row],[visibleconditionscore]]&lt;300),"YES","NO")</f>
        <v>YES</v>
      </c>
    </row>
    <row r="881" spans="1:35" x14ac:dyDescent="0.25">
      <c r="A881" t="s">
        <v>932</v>
      </c>
      <c r="B881" t="s">
        <v>47</v>
      </c>
      <c r="C881" t="s">
        <v>39</v>
      </c>
      <c r="D881" s="1">
        <v>42427</v>
      </c>
      <c r="E881">
        <v>8</v>
      </c>
      <c r="F881">
        <v>37696</v>
      </c>
      <c r="G881" s="1">
        <v>45224</v>
      </c>
      <c r="H881" t="s">
        <v>34</v>
      </c>
      <c r="I881">
        <v>83</v>
      </c>
      <c r="J881">
        <v>123</v>
      </c>
      <c r="K881">
        <v>7</v>
      </c>
      <c r="L881">
        <v>2045</v>
      </c>
      <c r="M881">
        <v>57582</v>
      </c>
      <c r="N881">
        <v>160</v>
      </c>
      <c r="O881">
        <v>1119</v>
      </c>
      <c r="P881">
        <v>335717</v>
      </c>
      <c r="Q881">
        <v>1340744</v>
      </c>
      <c r="R881">
        <v>109782</v>
      </c>
      <c r="S881">
        <v>5795734</v>
      </c>
      <c r="T881">
        <v>1902</v>
      </c>
      <c r="U881">
        <v>8</v>
      </c>
      <c r="V881" s="24">
        <f t="shared" si="39"/>
        <v>1.9782952747004295E-2</v>
      </c>
      <c r="W881">
        <v>525</v>
      </c>
      <c r="X881">
        <v>420</v>
      </c>
      <c r="Y881" t="s">
        <v>35</v>
      </c>
      <c r="Z881">
        <v>530</v>
      </c>
      <c r="AA881">
        <v>161</v>
      </c>
      <c r="AB881">
        <v>2</v>
      </c>
      <c r="AC881">
        <f t="shared" si="40"/>
        <v>300.01519213583555</v>
      </c>
      <c r="AD881">
        <f>IF(SUBTOTAL(103,tablo1[[#This Row],[MachineID]]), tablo1[[#This Row],[ConditionMonitoringScore]], "")</f>
        <v>530</v>
      </c>
      <c r="AE881">
        <f>IF(SUBTOTAL(103,tablo1[[#This Row],[MachineID]]), tablo1[[#This Row],[TimeToFailure]], "")</f>
        <v>2045</v>
      </c>
      <c r="AH881">
        <f t="shared" si="41"/>
        <v>47.572815533980581</v>
      </c>
      <c r="AI881" t="str">
        <f>IF(OR(tablo1[[#This Row],[visibletimetofailure]]&lt;5000,tablo1[[#This Row],[visibleconditionscore]]&lt;300),"YES","NO")</f>
        <v>YES</v>
      </c>
    </row>
    <row r="882" spans="1:35" x14ac:dyDescent="0.25">
      <c r="A882" t="s">
        <v>933</v>
      </c>
      <c r="B882" t="s">
        <v>47</v>
      </c>
      <c r="C882" t="s">
        <v>45</v>
      </c>
      <c r="D882" s="1">
        <v>39507</v>
      </c>
      <c r="E882">
        <v>16</v>
      </c>
      <c r="F882">
        <v>79456</v>
      </c>
      <c r="G882" s="1">
        <v>45284</v>
      </c>
      <c r="H882" t="s">
        <v>34</v>
      </c>
      <c r="I882">
        <v>64</v>
      </c>
      <c r="J882">
        <v>63</v>
      </c>
      <c r="K882">
        <v>118</v>
      </c>
      <c r="L882">
        <v>592</v>
      </c>
      <c r="M882">
        <v>6696</v>
      </c>
      <c r="N882">
        <v>205</v>
      </c>
      <c r="O882">
        <v>24148</v>
      </c>
      <c r="P882">
        <v>72443699</v>
      </c>
      <c r="Q882">
        <v>1109425</v>
      </c>
      <c r="R882">
        <v>335023</v>
      </c>
      <c r="S882">
        <v>73888147</v>
      </c>
      <c r="T882">
        <v>67614</v>
      </c>
      <c r="U882">
        <v>4</v>
      </c>
      <c r="V882" s="24">
        <f t="shared" si="39"/>
        <v>2.6075815811289472E-2</v>
      </c>
      <c r="W882">
        <v>692</v>
      </c>
      <c r="X882">
        <v>277</v>
      </c>
      <c r="Y882" t="s">
        <v>35</v>
      </c>
      <c r="Z882">
        <v>351</v>
      </c>
      <c r="AA882">
        <v>204</v>
      </c>
      <c r="AB882">
        <v>2</v>
      </c>
      <c r="AC882">
        <f t="shared" si="40"/>
        <v>2999.9875351996025</v>
      </c>
      <c r="AD882">
        <f>IF(SUBTOTAL(103,tablo1[[#This Row],[MachineID]]), tablo1[[#This Row],[ConditionMonitoringScore]], "")</f>
        <v>351</v>
      </c>
      <c r="AE882">
        <f>IF(SUBTOTAL(103,tablo1[[#This Row],[MachineID]]), tablo1[[#This Row],[TimeToFailure]], "")</f>
        <v>592</v>
      </c>
      <c r="AH882">
        <f t="shared" si="41"/>
        <v>61.488673139158578</v>
      </c>
      <c r="AI882" t="str">
        <f>IF(OR(tablo1[[#This Row],[visibletimetofailure]]&lt;5000,tablo1[[#This Row],[visibleconditionscore]]&lt;300),"YES","NO")</f>
        <v>YES</v>
      </c>
    </row>
    <row r="883" spans="1:35" x14ac:dyDescent="0.25">
      <c r="A883" t="s">
        <v>934</v>
      </c>
      <c r="B883" t="s">
        <v>42</v>
      </c>
      <c r="C883" t="s">
        <v>33</v>
      </c>
      <c r="D883" s="1">
        <v>40237</v>
      </c>
      <c r="E883">
        <v>14</v>
      </c>
      <c r="F883">
        <v>48594</v>
      </c>
      <c r="G883" s="1">
        <v>45238</v>
      </c>
      <c r="H883" t="s">
        <v>48</v>
      </c>
      <c r="I883">
        <v>76</v>
      </c>
      <c r="J883">
        <v>109</v>
      </c>
      <c r="K883">
        <v>9</v>
      </c>
      <c r="L883">
        <v>2079</v>
      </c>
      <c r="M883">
        <v>50394</v>
      </c>
      <c r="N883">
        <v>177</v>
      </c>
      <c r="O883">
        <v>1590</v>
      </c>
      <c r="P883">
        <v>4771151</v>
      </c>
      <c r="Q883">
        <v>1509215</v>
      </c>
      <c r="R883">
        <v>476172</v>
      </c>
      <c r="S883">
        <v>6756539</v>
      </c>
      <c r="T883">
        <v>2067</v>
      </c>
      <c r="U883">
        <v>7</v>
      </c>
      <c r="V883" s="24">
        <f t="shared" si="39"/>
        <v>2.7281633883487828E-2</v>
      </c>
      <c r="W883">
        <v>724</v>
      </c>
      <c r="X883">
        <v>507</v>
      </c>
      <c r="Y883" t="s">
        <v>35</v>
      </c>
      <c r="Z883">
        <v>326</v>
      </c>
      <c r="AA883">
        <v>229</v>
      </c>
      <c r="AB883">
        <v>3</v>
      </c>
      <c r="AC883">
        <f t="shared" si="40"/>
        <v>3000.7238993710694</v>
      </c>
      <c r="AD883">
        <f>IF(SUBTOTAL(103,tablo1[[#This Row],[MachineID]]), tablo1[[#This Row],[ConditionMonitoringScore]], "")</f>
        <v>326</v>
      </c>
      <c r="AE883">
        <f>IF(SUBTOTAL(103,tablo1[[#This Row],[MachineID]]), tablo1[[#This Row],[TimeToFailure]], "")</f>
        <v>2079</v>
      </c>
      <c r="AH883">
        <f t="shared" si="41"/>
        <v>69.579288025889966</v>
      </c>
      <c r="AI883" t="str">
        <f>IF(OR(tablo1[[#This Row],[visibletimetofailure]]&lt;5000,tablo1[[#This Row],[visibleconditionscore]]&lt;300),"YES","NO")</f>
        <v>YES</v>
      </c>
    </row>
    <row r="884" spans="1:35" x14ac:dyDescent="0.25">
      <c r="A884" t="s">
        <v>935</v>
      </c>
      <c r="B884" t="s">
        <v>42</v>
      </c>
      <c r="C884" t="s">
        <v>58</v>
      </c>
      <c r="D884" s="1">
        <v>41697</v>
      </c>
      <c r="E884">
        <v>10</v>
      </c>
      <c r="F884">
        <v>42100</v>
      </c>
      <c r="G884" s="1">
        <v>45274</v>
      </c>
      <c r="H884" t="s">
        <v>48</v>
      </c>
      <c r="I884">
        <v>70</v>
      </c>
      <c r="J884">
        <v>73</v>
      </c>
      <c r="K884">
        <v>21</v>
      </c>
      <c r="L884">
        <v>2694</v>
      </c>
      <c r="M884">
        <v>19248</v>
      </c>
      <c r="N884">
        <v>274</v>
      </c>
      <c r="O884">
        <v>5748</v>
      </c>
      <c r="P884">
        <v>1724522</v>
      </c>
      <c r="Q884">
        <v>617842</v>
      </c>
      <c r="R884">
        <v>224463</v>
      </c>
      <c r="S884">
        <v>18087525</v>
      </c>
      <c r="T884">
        <v>13221</v>
      </c>
      <c r="U884">
        <v>2</v>
      </c>
      <c r="V884" s="24">
        <f t="shared" si="39"/>
        <v>1.7522043861632378E-2</v>
      </c>
      <c r="W884">
        <v>465</v>
      </c>
      <c r="X884">
        <v>93</v>
      </c>
      <c r="Y884" t="s">
        <v>35</v>
      </c>
      <c r="Z884">
        <v>596</v>
      </c>
      <c r="AA884">
        <v>141</v>
      </c>
      <c r="AB884">
        <v>4</v>
      </c>
      <c r="AC884">
        <f t="shared" si="40"/>
        <v>300.02122477383438</v>
      </c>
      <c r="AD884">
        <f>IF(SUBTOTAL(103,tablo1[[#This Row],[MachineID]]), tablo1[[#This Row],[ConditionMonitoringScore]], "")</f>
        <v>596</v>
      </c>
      <c r="AE884">
        <f>IF(SUBTOTAL(103,tablo1[[#This Row],[MachineID]]), tablo1[[#This Row],[TimeToFailure]], "")</f>
        <v>2694</v>
      </c>
      <c r="AH884">
        <f t="shared" si="41"/>
        <v>41.100323624595468</v>
      </c>
      <c r="AI884" t="str">
        <f>IF(OR(tablo1[[#This Row],[visibletimetofailure]]&lt;5000,tablo1[[#This Row],[visibleconditionscore]]&lt;300),"YES","NO")</f>
        <v>YES</v>
      </c>
    </row>
    <row r="885" spans="1:35" x14ac:dyDescent="0.25">
      <c r="A885" t="s">
        <v>936</v>
      </c>
      <c r="B885" t="s">
        <v>47</v>
      </c>
      <c r="C885" t="s">
        <v>45</v>
      </c>
      <c r="D885" s="1">
        <v>44617</v>
      </c>
      <c r="E885">
        <v>2</v>
      </c>
      <c r="F885">
        <v>7684</v>
      </c>
      <c r="G885" s="1">
        <v>45308</v>
      </c>
      <c r="H885" t="s">
        <v>34</v>
      </c>
      <c r="I885">
        <v>78</v>
      </c>
      <c r="J885">
        <v>39</v>
      </c>
      <c r="K885">
        <v>2</v>
      </c>
      <c r="L885">
        <v>7051</v>
      </c>
      <c r="M885">
        <v>49163</v>
      </c>
      <c r="N885">
        <v>246</v>
      </c>
      <c r="O885">
        <v>493</v>
      </c>
      <c r="P885">
        <v>1478677</v>
      </c>
      <c r="Q885">
        <v>2855868</v>
      </c>
      <c r="R885">
        <v>690845</v>
      </c>
      <c r="S885">
        <v>502539</v>
      </c>
      <c r="T885">
        <v>1133</v>
      </c>
      <c r="U885">
        <v>8</v>
      </c>
      <c r="V885" s="24">
        <f t="shared" si="39"/>
        <v>4.8232722887934284E-3</v>
      </c>
      <c r="W885">
        <v>128</v>
      </c>
      <c r="X885">
        <v>102</v>
      </c>
      <c r="Y885" t="s">
        <v>35</v>
      </c>
      <c r="Z885">
        <v>902</v>
      </c>
      <c r="AA885">
        <v>56</v>
      </c>
      <c r="AB885">
        <v>2</v>
      </c>
      <c r="AC885">
        <f t="shared" si="40"/>
        <v>2999.344827586207</v>
      </c>
      <c r="AD885">
        <f>IF(SUBTOTAL(103,tablo1[[#This Row],[MachineID]]), tablo1[[#This Row],[ConditionMonitoringScore]], "")</f>
        <v>902</v>
      </c>
      <c r="AE885">
        <f>IF(SUBTOTAL(103,tablo1[[#This Row],[MachineID]]), tablo1[[#This Row],[TimeToFailure]], "")</f>
        <v>7051</v>
      </c>
      <c r="AH885">
        <f t="shared" si="41"/>
        <v>13.592233009708737</v>
      </c>
      <c r="AI885" t="str">
        <f>IF(OR(tablo1[[#This Row],[visibletimetofailure]]&lt;5000,tablo1[[#This Row],[visibleconditionscore]]&lt;300),"YES","NO")</f>
        <v>NO</v>
      </c>
    </row>
    <row r="886" spans="1:35" x14ac:dyDescent="0.25">
      <c r="A886" t="s">
        <v>937</v>
      </c>
      <c r="B886" t="s">
        <v>42</v>
      </c>
      <c r="C886" t="s">
        <v>58</v>
      </c>
      <c r="D886" s="1">
        <v>43157</v>
      </c>
      <c r="E886">
        <v>6</v>
      </c>
      <c r="F886">
        <v>20286</v>
      </c>
      <c r="G886" s="1">
        <v>45310</v>
      </c>
      <c r="H886" t="s">
        <v>52</v>
      </c>
      <c r="I886">
        <v>120</v>
      </c>
      <c r="J886">
        <v>37</v>
      </c>
      <c r="K886">
        <v>7</v>
      </c>
      <c r="L886">
        <v>7348</v>
      </c>
      <c r="M886">
        <v>38232</v>
      </c>
      <c r="N886">
        <v>154</v>
      </c>
      <c r="O886">
        <v>1081</v>
      </c>
      <c r="P886">
        <v>1081081</v>
      </c>
      <c r="Q886">
        <v>598282</v>
      </c>
      <c r="R886">
        <v>100226</v>
      </c>
      <c r="S886">
        <v>1779588</v>
      </c>
      <c r="T886">
        <v>4216</v>
      </c>
      <c r="U886">
        <v>2</v>
      </c>
      <c r="V886" s="24">
        <f t="shared" si="39"/>
        <v>1.066395357600422E-2</v>
      </c>
      <c r="W886">
        <v>283</v>
      </c>
      <c r="X886">
        <v>57</v>
      </c>
      <c r="Y886" t="s">
        <v>49</v>
      </c>
      <c r="Z886">
        <v>740</v>
      </c>
      <c r="AA886">
        <v>95</v>
      </c>
      <c r="AB886">
        <v>1</v>
      </c>
      <c r="AC886">
        <f t="shared" si="40"/>
        <v>1000.0749306197965</v>
      </c>
      <c r="AD886">
        <f>IF(SUBTOTAL(103,tablo1[[#This Row],[MachineID]]), tablo1[[#This Row],[ConditionMonitoringScore]], "")</f>
        <v>740</v>
      </c>
      <c r="AE886">
        <f>IF(SUBTOTAL(103,tablo1[[#This Row],[MachineID]]), tablo1[[#This Row],[TimeToFailure]], "")</f>
        <v>7348</v>
      </c>
      <c r="AH886">
        <f t="shared" si="41"/>
        <v>26.21359223300971</v>
      </c>
      <c r="AI886" t="str">
        <f>IF(OR(tablo1[[#This Row],[visibletimetofailure]]&lt;5000,tablo1[[#This Row],[visibleconditionscore]]&lt;300),"YES","NO")</f>
        <v>NO</v>
      </c>
    </row>
    <row r="887" spans="1:35" x14ac:dyDescent="0.25">
      <c r="A887" t="s">
        <v>938</v>
      </c>
      <c r="B887" t="s">
        <v>38</v>
      </c>
      <c r="C887" t="s">
        <v>33</v>
      </c>
      <c r="D887" s="1">
        <v>44982</v>
      </c>
      <c r="E887">
        <v>1</v>
      </c>
      <c r="F887">
        <v>3058</v>
      </c>
      <c r="G887" s="1">
        <v>45224</v>
      </c>
      <c r="H887" t="s">
        <v>34</v>
      </c>
      <c r="I887">
        <v>97</v>
      </c>
      <c r="J887">
        <v>123</v>
      </c>
      <c r="K887">
        <v>1</v>
      </c>
      <c r="L887">
        <v>8679</v>
      </c>
      <c r="M887">
        <v>73044</v>
      </c>
      <c r="N887">
        <v>127</v>
      </c>
      <c r="O887">
        <v>127</v>
      </c>
      <c r="P887">
        <v>127198</v>
      </c>
      <c r="Q887">
        <v>1238421</v>
      </c>
      <c r="R887">
        <v>727077</v>
      </c>
      <c r="S887">
        <v>2092697</v>
      </c>
      <c r="T887">
        <v>508</v>
      </c>
      <c r="U887">
        <v>5</v>
      </c>
      <c r="V887" s="24">
        <f t="shared" si="39"/>
        <v>1.1379908056371995E-2</v>
      </c>
      <c r="W887">
        <v>302</v>
      </c>
      <c r="X887">
        <v>151</v>
      </c>
      <c r="Y887" t="s">
        <v>49</v>
      </c>
      <c r="Z887">
        <v>727</v>
      </c>
      <c r="AA887">
        <v>92</v>
      </c>
      <c r="AB887">
        <v>5</v>
      </c>
      <c r="AC887">
        <f t="shared" si="40"/>
        <v>1001.5590551181102</v>
      </c>
      <c r="AD887">
        <f>IF(SUBTOTAL(103,tablo1[[#This Row],[MachineID]]), tablo1[[#This Row],[ConditionMonitoringScore]], "")</f>
        <v>727</v>
      </c>
      <c r="AE887">
        <f>IF(SUBTOTAL(103,tablo1[[#This Row],[MachineID]]), tablo1[[#This Row],[TimeToFailure]], "")</f>
        <v>8679</v>
      </c>
      <c r="AH887">
        <f t="shared" si="41"/>
        <v>25.242718446601941</v>
      </c>
      <c r="AI887" t="str">
        <f>IF(OR(tablo1[[#This Row],[visibletimetofailure]]&lt;5000,tablo1[[#This Row],[visibleconditionscore]]&lt;300),"YES","NO")</f>
        <v>NO</v>
      </c>
    </row>
    <row r="888" spans="1:35" x14ac:dyDescent="0.25">
      <c r="A888" t="s">
        <v>939</v>
      </c>
      <c r="B888" t="s">
        <v>38</v>
      </c>
      <c r="C888" t="s">
        <v>39</v>
      </c>
      <c r="D888" s="1">
        <v>40237</v>
      </c>
      <c r="E888">
        <v>14</v>
      </c>
      <c r="F888">
        <v>65254</v>
      </c>
      <c r="G888" s="1">
        <v>45258</v>
      </c>
      <c r="H888" t="s">
        <v>48</v>
      </c>
      <c r="I888">
        <v>68</v>
      </c>
      <c r="J888">
        <v>89</v>
      </c>
      <c r="K888">
        <v>24</v>
      </c>
      <c r="L888">
        <v>2448</v>
      </c>
      <c r="M888">
        <v>27345</v>
      </c>
      <c r="N888">
        <v>183</v>
      </c>
      <c r="O888">
        <v>4402</v>
      </c>
      <c r="P888">
        <v>13206257</v>
      </c>
      <c r="Q888">
        <v>2619596</v>
      </c>
      <c r="R888">
        <v>839618</v>
      </c>
      <c r="S888">
        <v>16665471</v>
      </c>
      <c r="T888">
        <v>9684</v>
      </c>
      <c r="U888">
        <v>8</v>
      </c>
      <c r="V888" s="24">
        <f t="shared" si="39"/>
        <v>2.6603361217876254E-2</v>
      </c>
      <c r="W888">
        <v>706</v>
      </c>
      <c r="X888">
        <v>564</v>
      </c>
      <c r="Y888" t="s">
        <v>35</v>
      </c>
      <c r="Z888">
        <v>322</v>
      </c>
      <c r="AA888">
        <v>225</v>
      </c>
      <c r="AB888">
        <v>2</v>
      </c>
      <c r="AC888">
        <f t="shared" si="40"/>
        <v>3000.0583825533849</v>
      </c>
      <c r="AD888">
        <f>IF(SUBTOTAL(103,tablo1[[#This Row],[MachineID]]), tablo1[[#This Row],[ConditionMonitoringScore]], "")</f>
        <v>322</v>
      </c>
      <c r="AE888">
        <f>IF(SUBTOTAL(103,tablo1[[#This Row],[MachineID]]), tablo1[[#This Row],[TimeToFailure]], "")</f>
        <v>2448</v>
      </c>
      <c r="AH888">
        <f t="shared" si="41"/>
        <v>68.284789644012946</v>
      </c>
      <c r="AI888" t="str">
        <f>IF(OR(tablo1[[#This Row],[visibletimetofailure]]&lt;5000,tablo1[[#This Row],[visibleconditionscore]]&lt;300),"YES","NO")</f>
        <v>YES</v>
      </c>
    </row>
    <row r="889" spans="1:35" x14ac:dyDescent="0.25">
      <c r="A889" t="s">
        <v>940</v>
      </c>
      <c r="B889" t="s">
        <v>47</v>
      </c>
      <c r="C889" t="s">
        <v>45</v>
      </c>
      <c r="D889" s="1">
        <v>42792</v>
      </c>
      <c r="E889">
        <v>7</v>
      </c>
      <c r="F889">
        <v>31143</v>
      </c>
      <c r="G889" s="1">
        <v>45206</v>
      </c>
      <c r="H889" t="s">
        <v>52</v>
      </c>
      <c r="I889">
        <v>88</v>
      </c>
      <c r="J889">
        <v>141</v>
      </c>
      <c r="K889">
        <v>5</v>
      </c>
      <c r="L889">
        <v>2003</v>
      </c>
      <c r="M889">
        <v>64190</v>
      </c>
      <c r="N889">
        <v>204</v>
      </c>
      <c r="O889">
        <v>1019</v>
      </c>
      <c r="P889">
        <v>3057086</v>
      </c>
      <c r="Q889">
        <v>1401196</v>
      </c>
      <c r="R889">
        <v>872904</v>
      </c>
      <c r="S889">
        <v>5331185</v>
      </c>
      <c r="T889">
        <v>1019</v>
      </c>
      <c r="U889">
        <v>6</v>
      </c>
      <c r="V889" s="24">
        <f t="shared" si="39"/>
        <v>1.997136182078529E-2</v>
      </c>
      <c r="W889">
        <v>530</v>
      </c>
      <c r="X889">
        <v>318</v>
      </c>
      <c r="Y889" t="s">
        <v>35</v>
      </c>
      <c r="Z889">
        <v>527</v>
      </c>
      <c r="AA889">
        <v>155</v>
      </c>
      <c r="AB889">
        <v>1</v>
      </c>
      <c r="AC889">
        <f t="shared" si="40"/>
        <v>3000.0843964671244</v>
      </c>
      <c r="AD889">
        <f>IF(SUBTOTAL(103,tablo1[[#This Row],[MachineID]]), tablo1[[#This Row],[ConditionMonitoringScore]], "")</f>
        <v>527</v>
      </c>
      <c r="AE889">
        <f>IF(SUBTOTAL(103,tablo1[[#This Row],[MachineID]]), tablo1[[#This Row],[TimeToFailure]], "")</f>
        <v>2003</v>
      </c>
      <c r="AH889">
        <f t="shared" si="41"/>
        <v>45.631067961165051</v>
      </c>
      <c r="AI889" t="str">
        <f>IF(OR(tablo1[[#This Row],[visibletimetofailure]]&lt;5000,tablo1[[#This Row],[visibleconditionscore]]&lt;300),"YES","NO")</f>
        <v>YES</v>
      </c>
    </row>
    <row r="890" spans="1:35" x14ac:dyDescent="0.25">
      <c r="A890" t="s">
        <v>941</v>
      </c>
      <c r="B890" t="s">
        <v>54</v>
      </c>
      <c r="C890" t="s">
        <v>39</v>
      </c>
      <c r="D890" s="1">
        <v>42792</v>
      </c>
      <c r="E890">
        <v>7</v>
      </c>
      <c r="F890">
        <v>33642</v>
      </c>
      <c r="G890" s="1">
        <v>45294</v>
      </c>
      <c r="H890" t="s">
        <v>48</v>
      </c>
      <c r="I890">
        <v>176</v>
      </c>
      <c r="J890">
        <v>53</v>
      </c>
      <c r="K890">
        <v>6</v>
      </c>
      <c r="L890">
        <v>12983</v>
      </c>
      <c r="M890">
        <v>71551</v>
      </c>
      <c r="N890">
        <v>162</v>
      </c>
      <c r="O890">
        <v>975</v>
      </c>
      <c r="P890">
        <v>974628</v>
      </c>
      <c r="Q890">
        <v>1273683</v>
      </c>
      <c r="R890">
        <v>657105</v>
      </c>
      <c r="S890">
        <v>2905417</v>
      </c>
      <c r="T890">
        <v>1169</v>
      </c>
      <c r="U890">
        <v>5</v>
      </c>
      <c r="V890" s="24">
        <f t="shared" si="39"/>
        <v>1.3490089682719119E-2</v>
      </c>
      <c r="W890">
        <v>358</v>
      </c>
      <c r="X890">
        <v>179</v>
      </c>
      <c r="Y890" t="s">
        <v>49</v>
      </c>
      <c r="Z890">
        <v>667</v>
      </c>
      <c r="AA890">
        <v>110</v>
      </c>
      <c r="AB890">
        <v>4</v>
      </c>
      <c r="AC890">
        <f t="shared" si="40"/>
        <v>999.61846153846159</v>
      </c>
      <c r="AD890">
        <f>IF(SUBTOTAL(103,tablo1[[#This Row],[MachineID]]), tablo1[[#This Row],[ConditionMonitoringScore]], "")</f>
        <v>667</v>
      </c>
      <c r="AE890">
        <f>IF(SUBTOTAL(103,tablo1[[#This Row],[MachineID]]), tablo1[[#This Row],[TimeToFailure]], "")</f>
        <v>12983</v>
      </c>
      <c r="AH890">
        <f t="shared" si="41"/>
        <v>31.067961165048541</v>
      </c>
      <c r="AI890" t="str">
        <f>IF(OR(tablo1[[#This Row],[visibletimetofailure]]&lt;5000,tablo1[[#This Row],[visibleconditionscore]]&lt;300),"YES","NO")</f>
        <v>NO</v>
      </c>
    </row>
    <row r="891" spans="1:35" x14ac:dyDescent="0.25">
      <c r="A891" t="s">
        <v>942</v>
      </c>
      <c r="B891" t="s">
        <v>32</v>
      </c>
      <c r="C891" t="s">
        <v>33</v>
      </c>
      <c r="D891" s="1">
        <v>41332</v>
      </c>
      <c r="E891">
        <v>11</v>
      </c>
      <c r="F891">
        <v>53251</v>
      </c>
      <c r="G891" s="1">
        <v>45315</v>
      </c>
      <c r="H891" t="s">
        <v>52</v>
      </c>
      <c r="I891">
        <v>52</v>
      </c>
      <c r="J891">
        <v>32</v>
      </c>
      <c r="K891">
        <v>36</v>
      </c>
      <c r="L891">
        <v>2007</v>
      </c>
      <c r="M891">
        <v>15258</v>
      </c>
      <c r="N891">
        <v>122</v>
      </c>
      <c r="O891">
        <v>4408</v>
      </c>
      <c r="P891">
        <v>13224707</v>
      </c>
      <c r="Q891">
        <v>1236575</v>
      </c>
      <c r="R891">
        <v>578024</v>
      </c>
      <c r="S891">
        <v>15039305</v>
      </c>
      <c r="T891">
        <v>14106</v>
      </c>
      <c r="U891">
        <v>8</v>
      </c>
      <c r="V891" s="24">
        <f t="shared" si="39"/>
        <v>1.7446680232119979E-2</v>
      </c>
      <c r="W891">
        <v>463</v>
      </c>
      <c r="X891">
        <v>371</v>
      </c>
      <c r="Y891" t="s">
        <v>35</v>
      </c>
      <c r="Z891">
        <v>556</v>
      </c>
      <c r="AA891">
        <v>145</v>
      </c>
      <c r="AB891">
        <v>2</v>
      </c>
      <c r="AC891">
        <f t="shared" si="40"/>
        <v>3000.1603901996368</v>
      </c>
      <c r="AD891">
        <f>IF(SUBTOTAL(103,tablo1[[#This Row],[MachineID]]), tablo1[[#This Row],[ConditionMonitoringScore]], "")</f>
        <v>556</v>
      </c>
      <c r="AE891">
        <f>IF(SUBTOTAL(103,tablo1[[#This Row],[MachineID]]), tablo1[[#This Row],[TimeToFailure]], "")</f>
        <v>2007</v>
      </c>
      <c r="AH891">
        <f t="shared" si="41"/>
        <v>42.394822006472495</v>
      </c>
      <c r="AI891" t="str">
        <f>IF(OR(tablo1[[#This Row],[visibletimetofailure]]&lt;5000,tablo1[[#This Row],[visibleconditionscore]]&lt;300),"YES","NO")</f>
        <v>YES</v>
      </c>
    </row>
    <row r="892" spans="1:35" x14ac:dyDescent="0.25">
      <c r="A892" t="s">
        <v>943</v>
      </c>
      <c r="B892" t="s">
        <v>47</v>
      </c>
      <c r="C892" t="s">
        <v>33</v>
      </c>
      <c r="D892" s="1">
        <v>44982</v>
      </c>
      <c r="E892">
        <v>1</v>
      </c>
      <c r="F892">
        <v>4876</v>
      </c>
      <c r="G892" s="1">
        <v>45252</v>
      </c>
      <c r="H892" t="s">
        <v>48</v>
      </c>
      <c r="I892">
        <v>54</v>
      </c>
      <c r="J892">
        <v>95</v>
      </c>
      <c r="K892">
        <v>0</v>
      </c>
      <c r="L892">
        <v>13725</v>
      </c>
      <c r="M892">
        <v>90045</v>
      </c>
      <c r="N892">
        <v>83</v>
      </c>
      <c r="O892">
        <v>0</v>
      </c>
      <c r="P892">
        <v>0</v>
      </c>
      <c r="Q892">
        <v>940727</v>
      </c>
      <c r="R892">
        <v>306976</v>
      </c>
      <c r="S892">
        <v>1247703</v>
      </c>
      <c r="T892">
        <v>0</v>
      </c>
      <c r="U892">
        <v>6</v>
      </c>
      <c r="V892" s="24">
        <f t="shared" si="39"/>
        <v>7.6494083955083274E-3</v>
      </c>
      <c r="W892">
        <v>203</v>
      </c>
      <c r="X892">
        <v>122</v>
      </c>
      <c r="Y892" t="s">
        <v>35</v>
      </c>
      <c r="Z892">
        <v>846</v>
      </c>
      <c r="AA892">
        <v>71</v>
      </c>
      <c r="AB892">
        <v>2</v>
      </c>
      <c r="AC892">
        <f t="shared" si="40"/>
        <v>0</v>
      </c>
      <c r="AD892">
        <f>IF(SUBTOTAL(103,tablo1[[#This Row],[MachineID]]), tablo1[[#This Row],[ConditionMonitoringScore]], "")</f>
        <v>846</v>
      </c>
      <c r="AE892">
        <f>IF(SUBTOTAL(103,tablo1[[#This Row],[MachineID]]), tablo1[[#This Row],[TimeToFailure]], "")</f>
        <v>13725</v>
      </c>
      <c r="AH892">
        <f t="shared" si="41"/>
        <v>18.446601941747574</v>
      </c>
      <c r="AI892" t="str">
        <f>IF(OR(tablo1[[#This Row],[visibletimetofailure]]&lt;5000,tablo1[[#This Row],[visibleconditionscore]]&lt;300),"YES","NO")</f>
        <v>NO</v>
      </c>
    </row>
    <row r="893" spans="1:35" x14ac:dyDescent="0.25">
      <c r="A893" t="s">
        <v>944</v>
      </c>
      <c r="B893" t="s">
        <v>32</v>
      </c>
      <c r="C893" t="s">
        <v>58</v>
      </c>
      <c r="D893" s="1">
        <v>42062</v>
      </c>
      <c r="E893">
        <v>9</v>
      </c>
      <c r="F893">
        <v>33849</v>
      </c>
      <c r="G893" s="1">
        <v>45294</v>
      </c>
      <c r="H893" t="s">
        <v>52</v>
      </c>
      <c r="I893">
        <v>43</v>
      </c>
      <c r="J893">
        <v>53</v>
      </c>
      <c r="K893">
        <v>6</v>
      </c>
      <c r="L893">
        <v>8157</v>
      </c>
      <c r="M893">
        <v>56548</v>
      </c>
      <c r="N893">
        <v>265</v>
      </c>
      <c r="O893">
        <v>1589</v>
      </c>
      <c r="P893">
        <v>7946066</v>
      </c>
      <c r="Q893">
        <v>841774</v>
      </c>
      <c r="R893">
        <v>15085</v>
      </c>
      <c r="S893">
        <v>8938691</v>
      </c>
      <c r="T893">
        <v>5880</v>
      </c>
      <c r="U893">
        <v>2</v>
      </c>
      <c r="V893" s="24">
        <f t="shared" si="39"/>
        <v>1.4846635013942271E-2</v>
      </c>
      <c r="W893">
        <v>394</v>
      </c>
      <c r="X893">
        <v>79</v>
      </c>
      <c r="Y893" t="s">
        <v>62</v>
      </c>
      <c r="Z893">
        <v>656</v>
      </c>
      <c r="AA893">
        <v>112</v>
      </c>
      <c r="AB893">
        <v>3</v>
      </c>
      <c r="AC893">
        <f t="shared" si="40"/>
        <v>5000.6708621774706</v>
      </c>
      <c r="AD893">
        <f>IF(SUBTOTAL(103,tablo1[[#This Row],[MachineID]]), tablo1[[#This Row],[ConditionMonitoringScore]], "")</f>
        <v>656</v>
      </c>
      <c r="AE893">
        <f>IF(SUBTOTAL(103,tablo1[[#This Row],[MachineID]]), tablo1[[#This Row],[TimeToFailure]], "")</f>
        <v>8157</v>
      </c>
      <c r="AH893">
        <f t="shared" si="41"/>
        <v>31.715210355987054</v>
      </c>
      <c r="AI893" t="str">
        <f>IF(OR(tablo1[[#This Row],[visibletimetofailure]]&lt;5000,tablo1[[#This Row],[visibleconditionscore]]&lt;300),"YES","NO")</f>
        <v>NO</v>
      </c>
    </row>
    <row r="894" spans="1:35" x14ac:dyDescent="0.25">
      <c r="A894" t="s">
        <v>945</v>
      </c>
      <c r="B894" t="s">
        <v>32</v>
      </c>
      <c r="C894" t="s">
        <v>58</v>
      </c>
      <c r="D894" s="1">
        <v>38412</v>
      </c>
      <c r="E894">
        <v>19</v>
      </c>
      <c r="F894">
        <v>61484</v>
      </c>
      <c r="G894" s="1">
        <v>45311</v>
      </c>
      <c r="H894" t="s">
        <v>48</v>
      </c>
      <c r="I894">
        <v>44</v>
      </c>
      <c r="J894">
        <v>36</v>
      </c>
      <c r="K894">
        <v>124</v>
      </c>
      <c r="L894">
        <v>479</v>
      </c>
      <c r="M894">
        <v>5000</v>
      </c>
      <c r="N894">
        <v>146</v>
      </c>
      <c r="O894">
        <v>18150</v>
      </c>
      <c r="P894">
        <v>90750214</v>
      </c>
      <c r="Q894">
        <v>614171</v>
      </c>
      <c r="R894">
        <v>191064</v>
      </c>
      <c r="S894">
        <v>91555449</v>
      </c>
      <c r="T894">
        <v>47190</v>
      </c>
      <c r="U894">
        <v>3</v>
      </c>
      <c r="V894" s="24">
        <f t="shared" si="39"/>
        <v>2.6038133996533274E-2</v>
      </c>
      <c r="W894">
        <v>691</v>
      </c>
      <c r="X894">
        <v>207</v>
      </c>
      <c r="Y894" t="s">
        <v>62</v>
      </c>
      <c r="Z894">
        <v>384</v>
      </c>
      <c r="AA894">
        <v>202</v>
      </c>
      <c r="AB894">
        <v>4</v>
      </c>
      <c r="AC894">
        <f t="shared" si="40"/>
        <v>5000.0117906336091</v>
      </c>
      <c r="AD894">
        <f>IF(SUBTOTAL(103,tablo1[[#This Row],[MachineID]]), tablo1[[#This Row],[ConditionMonitoringScore]], "")</f>
        <v>384</v>
      </c>
      <c r="AE894">
        <f>IF(SUBTOTAL(103,tablo1[[#This Row],[MachineID]]), tablo1[[#This Row],[TimeToFailure]], "")</f>
        <v>479</v>
      </c>
      <c r="AH894">
        <f t="shared" si="41"/>
        <v>60.841423948220061</v>
      </c>
      <c r="AI894" t="str">
        <f>IF(OR(tablo1[[#This Row],[visibletimetofailure]]&lt;5000,tablo1[[#This Row],[visibleconditionscore]]&lt;300),"YES","NO")</f>
        <v>YES</v>
      </c>
    </row>
    <row r="895" spans="1:35" x14ac:dyDescent="0.25">
      <c r="A895" t="s">
        <v>946</v>
      </c>
      <c r="B895" t="s">
        <v>47</v>
      </c>
      <c r="C895" t="s">
        <v>33</v>
      </c>
      <c r="D895" s="1">
        <v>41697</v>
      </c>
      <c r="E895">
        <v>10</v>
      </c>
      <c r="F895">
        <v>44300</v>
      </c>
      <c r="G895" s="1">
        <v>45315</v>
      </c>
      <c r="H895" t="s">
        <v>52</v>
      </c>
      <c r="I895">
        <v>39</v>
      </c>
      <c r="J895">
        <v>32</v>
      </c>
      <c r="K895">
        <v>20</v>
      </c>
      <c r="L895">
        <v>3542</v>
      </c>
      <c r="M895">
        <v>22035</v>
      </c>
      <c r="N895">
        <v>286</v>
      </c>
      <c r="O895">
        <v>5710</v>
      </c>
      <c r="P895">
        <v>28551506</v>
      </c>
      <c r="Q895">
        <v>407225</v>
      </c>
      <c r="R895">
        <v>63101</v>
      </c>
      <c r="S895">
        <v>29021832</v>
      </c>
      <c r="T895">
        <v>27980</v>
      </c>
      <c r="U895">
        <v>1</v>
      </c>
      <c r="V895" s="24">
        <f t="shared" si="39"/>
        <v>1.4921998643454669E-2</v>
      </c>
      <c r="W895">
        <v>396</v>
      </c>
      <c r="X895">
        <v>40</v>
      </c>
      <c r="Y895" t="s">
        <v>62</v>
      </c>
      <c r="Z895">
        <v>644</v>
      </c>
      <c r="AA895">
        <v>116</v>
      </c>
      <c r="AB895">
        <v>2</v>
      </c>
      <c r="AC895">
        <f t="shared" si="40"/>
        <v>5000.2637478108581</v>
      </c>
      <c r="AD895">
        <f>IF(SUBTOTAL(103,tablo1[[#This Row],[MachineID]]), tablo1[[#This Row],[ConditionMonitoringScore]], "")</f>
        <v>644</v>
      </c>
      <c r="AE895">
        <f>IF(SUBTOTAL(103,tablo1[[#This Row],[MachineID]]), tablo1[[#This Row],[TimeToFailure]], "")</f>
        <v>3542</v>
      </c>
      <c r="AH895">
        <f t="shared" si="41"/>
        <v>33.009708737864081</v>
      </c>
      <c r="AI895" t="str">
        <f>IF(OR(tablo1[[#This Row],[visibletimetofailure]]&lt;5000,tablo1[[#This Row],[visibleconditionscore]]&lt;300),"YES","NO")</f>
        <v>YES</v>
      </c>
    </row>
    <row r="896" spans="1:35" x14ac:dyDescent="0.25">
      <c r="A896" t="s">
        <v>947</v>
      </c>
      <c r="B896" t="s">
        <v>38</v>
      </c>
      <c r="C896" t="s">
        <v>39</v>
      </c>
      <c r="D896" s="1">
        <v>39507</v>
      </c>
      <c r="E896">
        <v>16</v>
      </c>
      <c r="F896">
        <v>71328</v>
      </c>
      <c r="G896" s="1">
        <v>45182</v>
      </c>
      <c r="H896" t="s">
        <v>52</v>
      </c>
      <c r="I896">
        <v>160</v>
      </c>
      <c r="J896">
        <v>165</v>
      </c>
      <c r="K896">
        <v>24</v>
      </c>
      <c r="L896">
        <v>3063</v>
      </c>
      <c r="M896">
        <v>31913</v>
      </c>
      <c r="N896">
        <v>116</v>
      </c>
      <c r="O896">
        <v>2782</v>
      </c>
      <c r="P896">
        <v>2781596</v>
      </c>
      <c r="Q896">
        <v>489654</v>
      </c>
      <c r="R896">
        <v>242904</v>
      </c>
      <c r="S896">
        <v>3514154</v>
      </c>
      <c r="T896">
        <v>10570</v>
      </c>
      <c r="U896">
        <v>3</v>
      </c>
      <c r="V896" s="24">
        <f t="shared" si="39"/>
        <v>3.4026678724847388E-2</v>
      </c>
      <c r="W896">
        <v>903</v>
      </c>
      <c r="X896">
        <v>271</v>
      </c>
      <c r="Y896" t="s">
        <v>49</v>
      </c>
      <c r="Z896">
        <v>171</v>
      </c>
      <c r="AA896">
        <v>267</v>
      </c>
      <c r="AB896">
        <v>2</v>
      </c>
      <c r="AC896">
        <f t="shared" si="40"/>
        <v>999.85478073328545</v>
      </c>
      <c r="AD896">
        <f>IF(SUBTOTAL(103,tablo1[[#This Row],[MachineID]]), tablo1[[#This Row],[ConditionMonitoringScore]], "")</f>
        <v>171</v>
      </c>
      <c r="AE896">
        <f>IF(SUBTOTAL(103,tablo1[[#This Row],[MachineID]]), tablo1[[#This Row],[TimeToFailure]], "")</f>
        <v>3063</v>
      </c>
      <c r="AH896">
        <f t="shared" si="41"/>
        <v>81.877022653721681</v>
      </c>
      <c r="AI896" t="str">
        <f>IF(OR(tablo1[[#This Row],[visibletimetofailure]]&lt;5000,tablo1[[#This Row],[visibleconditionscore]]&lt;300),"YES","NO")</f>
        <v>YES</v>
      </c>
    </row>
    <row r="897" spans="1:35" x14ac:dyDescent="0.25">
      <c r="A897" t="s">
        <v>948</v>
      </c>
      <c r="B897" t="s">
        <v>42</v>
      </c>
      <c r="C897" t="s">
        <v>39</v>
      </c>
      <c r="D897" s="1">
        <v>42427</v>
      </c>
      <c r="E897">
        <v>8</v>
      </c>
      <c r="F897">
        <v>39456</v>
      </c>
      <c r="G897" s="1">
        <v>45288</v>
      </c>
      <c r="H897" t="s">
        <v>48</v>
      </c>
      <c r="I897">
        <v>56</v>
      </c>
      <c r="J897">
        <v>59</v>
      </c>
      <c r="K897">
        <v>8</v>
      </c>
      <c r="L897">
        <v>6569</v>
      </c>
      <c r="M897">
        <v>63657</v>
      </c>
      <c r="N897">
        <v>201</v>
      </c>
      <c r="O897">
        <v>1612</v>
      </c>
      <c r="P897">
        <v>4835983</v>
      </c>
      <c r="Q897">
        <v>1452098</v>
      </c>
      <c r="R897">
        <v>844348</v>
      </c>
      <c r="S897">
        <v>713243</v>
      </c>
      <c r="T897">
        <v>7898</v>
      </c>
      <c r="U897">
        <v>6</v>
      </c>
      <c r="V897" s="24">
        <f t="shared" si="39"/>
        <v>1.6316225789434018E-2</v>
      </c>
      <c r="W897">
        <v>433</v>
      </c>
      <c r="X897">
        <v>260</v>
      </c>
      <c r="Y897" t="s">
        <v>35</v>
      </c>
      <c r="Z897">
        <v>576</v>
      </c>
      <c r="AA897">
        <v>138</v>
      </c>
      <c r="AB897">
        <v>3</v>
      </c>
      <c r="AC897">
        <f t="shared" si="40"/>
        <v>2999.9894540942928</v>
      </c>
      <c r="AD897">
        <f>IF(SUBTOTAL(103,tablo1[[#This Row],[MachineID]]), tablo1[[#This Row],[ConditionMonitoringScore]], "")</f>
        <v>576</v>
      </c>
      <c r="AE897">
        <f>IF(SUBTOTAL(103,tablo1[[#This Row],[MachineID]]), tablo1[[#This Row],[TimeToFailure]], "")</f>
        <v>6569</v>
      </c>
      <c r="AH897">
        <f t="shared" si="41"/>
        <v>40.129449838187703</v>
      </c>
      <c r="AI897" t="str">
        <f>IF(OR(tablo1[[#This Row],[visibletimetofailure]]&lt;5000,tablo1[[#This Row],[visibleconditionscore]]&lt;300),"YES","NO")</f>
        <v>NO</v>
      </c>
    </row>
    <row r="898" spans="1:35" x14ac:dyDescent="0.25">
      <c r="A898" t="s">
        <v>949</v>
      </c>
      <c r="B898" t="s">
        <v>54</v>
      </c>
      <c r="C898" t="s">
        <v>39</v>
      </c>
      <c r="D898" s="1">
        <v>38412</v>
      </c>
      <c r="E898">
        <v>19</v>
      </c>
      <c r="F898">
        <v>87001</v>
      </c>
      <c r="G898" s="1">
        <v>45339</v>
      </c>
      <c r="H898" t="s">
        <v>48</v>
      </c>
      <c r="I898">
        <v>75</v>
      </c>
      <c r="J898">
        <v>8</v>
      </c>
      <c r="K898">
        <v>29</v>
      </c>
      <c r="L898">
        <v>2412</v>
      </c>
      <c r="M898">
        <v>30006</v>
      </c>
      <c r="N898">
        <v>160</v>
      </c>
      <c r="O898">
        <v>4641</v>
      </c>
      <c r="P898">
        <v>13921532</v>
      </c>
      <c r="Q898">
        <v>206771</v>
      </c>
      <c r="R898">
        <v>1431029</v>
      </c>
      <c r="S898">
        <v>17420271</v>
      </c>
      <c r="T898">
        <v>19954</v>
      </c>
      <c r="U898">
        <v>10</v>
      </c>
      <c r="V898" s="24">
        <f t="shared" ref="V898:V961" si="42">W898/$K$1002</f>
        <v>2.5133770442384504E-2</v>
      </c>
      <c r="W898">
        <v>667</v>
      </c>
      <c r="X898">
        <v>667</v>
      </c>
      <c r="Y898" t="s">
        <v>35</v>
      </c>
      <c r="Z898">
        <v>376</v>
      </c>
      <c r="AA898">
        <v>213</v>
      </c>
      <c r="AB898">
        <v>5</v>
      </c>
      <c r="AC898">
        <f t="shared" ref="AC898:AC961" si="43">IF(O898=0,0,P898/O898)</f>
        <v>2999.6836888601592</v>
      </c>
      <c r="AD898">
        <f>IF(SUBTOTAL(103,tablo1[[#This Row],[MachineID]]), tablo1[[#This Row],[ConditionMonitoringScore]], "")</f>
        <v>376</v>
      </c>
      <c r="AE898">
        <f>IF(SUBTOTAL(103,tablo1[[#This Row],[MachineID]]), tablo1[[#This Row],[TimeToFailure]], "")</f>
        <v>2412</v>
      </c>
      <c r="AH898">
        <f t="shared" ref="AH898:AH961" si="44">(AA898-MIN($AA$2:$AA$1001))/(MAX($AA$2:$AA$1001)-MIN($AA$2:$AA$1001))*100</f>
        <v>64.401294498381873</v>
      </c>
      <c r="AI898" t="str">
        <f>IF(OR(tablo1[[#This Row],[visibletimetofailure]]&lt;5000,tablo1[[#This Row],[visibleconditionscore]]&lt;300),"YES","NO")</f>
        <v>YES</v>
      </c>
    </row>
    <row r="899" spans="1:35" x14ac:dyDescent="0.25">
      <c r="A899" t="s">
        <v>950</v>
      </c>
      <c r="B899" t="s">
        <v>47</v>
      </c>
      <c r="C899" t="s">
        <v>45</v>
      </c>
      <c r="D899" s="1">
        <v>41332</v>
      </c>
      <c r="E899">
        <v>11</v>
      </c>
      <c r="F899">
        <v>45485</v>
      </c>
      <c r="G899" s="1">
        <v>45300</v>
      </c>
      <c r="H899" t="s">
        <v>48</v>
      </c>
      <c r="I899">
        <v>107</v>
      </c>
      <c r="J899">
        <v>47</v>
      </c>
      <c r="K899">
        <v>7</v>
      </c>
      <c r="L899">
        <v>8516</v>
      </c>
      <c r="M899">
        <v>57703</v>
      </c>
      <c r="N899">
        <v>190</v>
      </c>
      <c r="O899">
        <v>1327</v>
      </c>
      <c r="P899">
        <v>1327316</v>
      </c>
      <c r="Q899">
        <v>2200985</v>
      </c>
      <c r="R899">
        <v>817823</v>
      </c>
      <c r="S899">
        <v>4346124</v>
      </c>
      <c r="T899">
        <v>4512</v>
      </c>
      <c r="U899">
        <v>8</v>
      </c>
      <c r="V899" s="24">
        <f t="shared" si="42"/>
        <v>1.7069862084557991E-2</v>
      </c>
      <c r="W899">
        <v>453</v>
      </c>
      <c r="X899">
        <v>362</v>
      </c>
      <c r="Y899" t="s">
        <v>49</v>
      </c>
      <c r="Z899">
        <v>599</v>
      </c>
      <c r="AA899">
        <v>143</v>
      </c>
      <c r="AB899">
        <v>5</v>
      </c>
      <c r="AC899">
        <f t="shared" si="43"/>
        <v>1000.2381311228335</v>
      </c>
      <c r="AD899">
        <f>IF(SUBTOTAL(103,tablo1[[#This Row],[MachineID]]), tablo1[[#This Row],[ConditionMonitoringScore]], "")</f>
        <v>599</v>
      </c>
      <c r="AE899">
        <f>IF(SUBTOTAL(103,tablo1[[#This Row],[MachineID]]), tablo1[[#This Row],[TimeToFailure]], "")</f>
        <v>8516</v>
      </c>
      <c r="AH899">
        <f t="shared" si="44"/>
        <v>41.747572815533978</v>
      </c>
      <c r="AI899" t="str">
        <f>IF(OR(tablo1[[#This Row],[visibletimetofailure]]&lt;5000,tablo1[[#This Row],[visibleconditionscore]]&lt;300),"YES","NO")</f>
        <v>NO</v>
      </c>
    </row>
    <row r="900" spans="1:35" x14ac:dyDescent="0.25">
      <c r="A900" t="s">
        <v>951</v>
      </c>
      <c r="B900" t="s">
        <v>54</v>
      </c>
      <c r="C900" t="s">
        <v>39</v>
      </c>
      <c r="D900" s="1">
        <v>44617</v>
      </c>
      <c r="E900">
        <v>2</v>
      </c>
      <c r="F900">
        <v>6128</v>
      </c>
      <c r="G900" s="1">
        <v>45302</v>
      </c>
      <c r="H900" t="s">
        <v>52</v>
      </c>
      <c r="I900">
        <v>36</v>
      </c>
      <c r="J900">
        <v>45</v>
      </c>
      <c r="K900">
        <v>1</v>
      </c>
      <c r="L900">
        <v>7180</v>
      </c>
      <c r="M900">
        <v>49204</v>
      </c>
      <c r="N900">
        <v>236</v>
      </c>
      <c r="O900">
        <v>236</v>
      </c>
      <c r="P900">
        <v>1177561</v>
      </c>
      <c r="Q900">
        <v>2467116</v>
      </c>
      <c r="R900">
        <v>675646</v>
      </c>
      <c r="S900">
        <v>4320323</v>
      </c>
      <c r="T900">
        <v>1106</v>
      </c>
      <c r="U900">
        <v>6</v>
      </c>
      <c r="V900" s="24">
        <f t="shared" si="42"/>
        <v>4.4087723264752427E-3</v>
      </c>
      <c r="W900">
        <v>117</v>
      </c>
      <c r="X900">
        <v>70</v>
      </c>
      <c r="Y900" t="s">
        <v>62</v>
      </c>
      <c r="Z900">
        <v>931</v>
      </c>
      <c r="AA900">
        <v>34</v>
      </c>
      <c r="AB900">
        <v>3</v>
      </c>
      <c r="AC900">
        <f t="shared" si="43"/>
        <v>4989.6652542372885</v>
      </c>
      <c r="AD900">
        <f>IF(SUBTOTAL(103,tablo1[[#This Row],[MachineID]]), tablo1[[#This Row],[ConditionMonitoringScore]], "")</f>
        <v>931</v>
      </c>
      <c r="AE900">
        <f>IF(SUBTOTAL(103,tablo1[[#This Row],[MachineID]]), tablo1[[#This Row],[TimeToFailure]], "")</f>
        <v>7180</v>
      </c>
      <c r="AH900">
        <f t="shared" si="44"/>
        <v>6.4724919093851128</v>
      </c>
      <c r="AI900" t="str">
        <f>IF(OR(tablo1[[#This Row],[visibletimetofailure]]&lt;5000,tablo1[[#This Row],[visibleconditionscore]]&lt;300),"YES","NO")</f>
        <v>NO</v>
      </c>
    </row>
    <row r="901" spans="1:35" x14ac:dyDescent="0.25">
      <c r="A901" t="s">
        <v>952</v>
      </c>
      <c r="B901" t="s">
        <v>38</v>
      </c>
      <c r="C901" t="s">
        <v>39</v>
      </c>
      <c r="D901" s="1">
        <v>43522</v>
      </c>
      <c r="E901">
        <v>5</v>
      </c>
      <c r="F901">
        <v>23215</v>
      </c>
      <c r="G901" s="1">
        <v>45333</v>
      </c>
      <c r="H901" t="s">
        <v>34</v>
      </c>
      <c r="I901">
        <v>20</v>
      </c>
      <c r="J901">
        <v>14</v>
      </c>
      <c r="K901">
        <v>6</v>
      </c>
      <c r="L901">
        <v>5537</v>
      </c>
      <c r="M901">
        <v>35798</v>
      </c>
      <c r="N901">
        <v>198</v>
      </c>
      <c r="O901">
        <v>1189</v>
      </c>
      <c r="P901">
        <v>5946519</v>
      </c>
      <c r="Q901">
        <v>2995385</v>
      </c>
      <c r="R901">
        <v>1137043</v>
      </c>
      <c r="S901">
        <v>10078946</v>
      </c>
      <c r="T901">
        <v>2973</v>
      </c>
      <c r="U901">
        <v>9</v>
      </c>
      <c r="V901" s="24">
        <f t="shared" si="42"/>
        <v>7.197226618433944E-3</v>
      </c>
      <c r="W901">
        <v>191</v>
      </c>
      <c r="X901">
        <v>172</v>
      </c>
      <c r="Y901" t="s">
        <v>62</v>
      </c>
      <c r="Z901">
        <v>830</v>
      </c>
      <c r="AA901">
        <v>61</v>
      </c>
      <c r="AB901">
        <v>2</v>
      </c>
      <c r="AC901">
        <f t="shared" si="43"/>
        <v>5001.2775441547519</v>
      </c>
      <c r="AD901">
        <f>IF(SUBTOTAL(103,tablo1[[#This Row],[MachineID]]), tablo1[[#This Row],[ConditionMonitoringScore]], "")</f>
        <v>830</v>
      </c>
      <c r="AE901">
        <f>IF(SUBTOTAL(103,tablo1[[#This Row],[MachineID]]), tablo1[[#This Row],[TimeToFailure]], "")</f>
        <v>5537</v>
      </c>
      <c r="AH901">
        <f t="shared" si="44"/>
        <v>15.210355987055015</v>
      </c>
      <c r="AI901" t="str">
        <f>IF(OR(tablo1[[#This Row],[visibletimetofailure]]&lt;5000,tablo1[[#This Row],[visibleconditionscore]]&lt;300),"YES","NO")</f>
        <v>NO</v>
      </c>
    </row>
    <row r="902" spans="1:35" x14ac:dyDescent="0.25">
      <c r="A902" t="s">
        <v>953</v>
      </c>
      <c r="B902" t="s">
        <v>47</v>
      </c>
      <c r="C902" t="s">
        <v>58</v>
      </c>
      <c r="D902" s="1">
        <v>40602</v>
      </c>
      <c r="E902">
        <v>13</v>
      </c>
      <c r="F902">
        <v>59722</v>
      </c>
      <c r="G902" s="1">
        <v>45346</v>
      </c>
      <c r="H902" t="s">
        <v>48</v>
      </c>
      <c r="I902">
        <v>100</v>
      </c>
      <c r="J902">
        <v>1</v>
      </c>
      <c r="K902">
        <v>19</v>
      </c>
      <c r="L902">
        <v>4373</v>
      </c>
      <c r="M902">
        <v>34068</v>
      </c>
      <c r="N902">
        <v>161</v>
      </c>
      <c r="O902">
        <v>3055</v>
      </c>
      <c r="P902">
        <v>3054765</v>
      </c>
      <c r="Q902">
        <v>1095149</v>
      </c>
      <c r="R902">
        <v>234697</v>
      </c>
      <c r="S902">
        <v>4384611</v>
      </c>
      <c r="T902">
        <v>12830</v>
      </c>
      <c r="U902">
        <v>4</v>
      </c>
      <c r="V902" s="24">
        <f t="shared" si="42"/>
        <v>1.4808953199186074E-2</v>
      </c>
      <c r="W902">
        <v>393</v>
      </c>
      <c r="X902">
        <v>157</v>
      </c>
      <c r="Y902" t="s">
        <v>49</v>
      </c>
      <c r="Z902">
        <v>671</v>
      </c>
      <c r="AA902">
        <v>125</v>
      </c>
      <c r="AB902">
        <v>1</v>
      </c>
      <c r="AC902">
        <f t="shared" si="43"/>
        <v>999.92307692307691</v>
      </c>
      <c r="AD902">
        <f>IF(SUBTOTAL(103,tablo1[[#This Row],[MachineID]]), tablo1[[#This Row],[ConditionMonitoringScore]], "")</f>
        <v>671</v>
      </c>
      <c r="AE902">
        <f>IF(SUBTOTAL(103,tablo1[[#This Row],[MachineID]]), tablo1[[#This Row],[TimeToFailure]], "")</f>
        <v>4373</v>
      </c>
      <c r="AH902">
        <f t="shared" si="44"/>
        <v>35.922330097087382</v>
      </c>
      <c r="AI902" t="str">
        <f>IF(OR(tablo1[[#This Row],[visibletimetofailure]]&lt;5000,tablo1[[#This Row],[visibleconditionscore]]&lt;300),"YES","NO")</f>
        <v>YES</v>
      </c>
    </row>
    <row r="903" spans="1:35" x14ac:dyDescent="0.25">
      <c r="A903" t="s">
        <v>954</v>
      </c>
      <c r="B903" t="s">
        <v>38</v>
      </c>
      <c r="C903" t="s">
        <v>45</v>
      </c>
      <c r="D903" s="1">
        <v>42427</v>
      </c>
      <c r="E903">
        <v>8</v>
      </c>
      <c r="F903">
        <v>27328</v>
      </c>
      <c r="G903" s="1">
        <v>45262</v>
      </c>
      <c r="H903" t="s">
        <v>48</v>
      </c>
      <c r="I903">
        <v>33</v>
      </c>
      <c r="J903">
        <v>85</v>
      </c>
      <c r="K903">
        <v>7</v>
      </c>
      <c r="L903">
        <v>3833</v>
      </c>
      <c r="M903">
        <v>37927</v>
      </c>
      <c r="N903">
        <v>171</v>
      </c>
      <c r="O903">
        <v>1200</v>
      </c>
      <c r="P903">
        <v>600002</v>
      </c>
      <c r="Q903">
        <v>177426</v>
      </c>
      <c r="R903">
        <v>126923</v>
      </c>
      <c r="S903">
        <v>6304369</v>
      </c>
      <c r="T903">
        <v>5040</v>
      </c>
      <c r="U903">
        <v>1</v>
      </c>
      <c r="V903" s="24">
        <f t="shared" si="42"/>
        <v>1.6090134900896828E-2</v>
      </c>
      <c r="W903">
        <v>427</v>
      </c>
      <c r="X903">
        <v>43</v>
      </c>
      <c r="Y903" t="s">
        <v>62</v>
      </c>
      <c r="Z903">
        <v>630</v>
      </c>
      <c r="AA903">
        <v>139</v>
      </c>
      <c r="AB903">
        <v>4</v>
      </c>
      <c r="AC903">
        <f t="shared" si="43"/>
        <v>500.00166666666667</v>
      </c>
      <c r="AD903">
        <f>IF(SUBTOTAL(103,tablo1[[#This Row],[MachineID]]), tablo1[[#This Row],[ConditionMonitoringScore]], "")</f>
        <v>630</v>
      </c>
      <c r="AE903">
        <f>IF(SUBTOTAL(103,tablo1[[#This Row],[MachineID]]), tablo1[[#This Row],[TimeToFailure]], "")</f>
        <v>3833</v>
      </c>
      <c r="AH903">
        <f t="shared" si="44"/>
        <v>40.453074433656958</v>
      </c>
      <c r="AI903" t="str">
        <f>IF(OR(tablo1[[#This Row],[visibletimetofailure]]&lt;5000,tablo1[[#This Row],[visibleconditionscore]]&lt;300),"YES","NO")</f>
        <v>YES</v>
      </c>
    </row>
    <row r="904" spans="1:35" x14ac:dyDescent="0.25">
      <c r="A904" t="s">
        <v>955</v>
      </c>
      <c r="B904" t="s">
        <v>42</v>
      </c>
      <c r="C904" t="s">
        <v>39</v>
      </c>
      <c r="D904" s="1">
        <v>39872</v>
      </c>
      <c r="E904">
        <v>15</v>
      </c>
      <c r="F904">
        <v>72630</v>
      </c>
      <c r="G904" s="1">
        <v>45278</v>
      </c>
      <c r="H904" t="s">
        <v>34</v>
      </c>
      <c r="I904">
        <v>49</v>
      </c>
      <c r="J904">
        <v>69</v>
      </c>
      <c r="K904">
        <v>55</v>
      </c>
      <c r="L904">
        <v>332</v>
      </c>
      <c r="M904">
        <v>13297</v>
      </c>
      <c r="N904">
        <v>238</v>
      </c>
      <c r="O904">
        <v>13097</v>
      </c>
      <c r="P904">
        <v>39290146</v>
      </c>
      <c r="Q904">
        <v>4195463</v>
      </c>
      <c r="R904">
        <v>599589</v>
      </c>
      <c r="S904">
        <v>44085198</v>
      </c>
      <c r="T904">
        <v>43219</v>
      </c>
      <c r="U904">
        <v>10</v>
      </c>
      <c r="V904" s="24">
        <f t="shared" si="42"/>
        <v>2.411636144396714E-2</v>
      </c>
      <c r="W904">
        <v>640</v>
      </c>
      <c r="X904">
        <v>640</v>
      </c>
      <c r="Y904" t="s">
        <v>35</v>
      </c>
      <c r="Z904">
        <v>423</v>
      </c>
      <c r="AA904">
        <v>179</v>
      </c>
      <c r="AB904">
        <v>1</v>
      </c>
      <c r="AC904">
        <f t="shared" si="43"/>
        <v>2999.9347942276859</v>
      </c>
      <c r="AD904">
        <f>IF(SUBTOTAL(103,tablo1[[#This Row],[MachineID]]), tablo1[[#This Row],[ConditionMonitoringScore]], "")</f>
        <v>423</v>
      </c>
      <c r="AE904">
        <f>IF(SUBTOTAL(103,tablo1[[#This Row],[MachineID]]), tablo1[[#This Row],[TimeToFailure]], "")</f>
        <v>332</v>
      </c>
      <c r="AH904">
        <f t="shared" si="44"/>
        <v>53.398058252427184</v>
      </c>
      <c r="AI904" t="str">
        <f>IF(OR(tablo1[[#This Row],[visibletimetofailure]]&lt;5000,tablo1[[#This Row],[visibleconditionscore]]&lt;300),"YES","NO")</f>
        <v>YES</v>
      </c>
    </row>
    <row r="905" spans="1:35" x14ac:dyDescent="0.25">
      <c r="A905" t="s">
        <v>956</v>
      </c>
      <c r="B905" t="s">
        <v>38</v>
      </c>
      <c r="C905" t="s">
        <v>39</v>
      </c>
      <c r="D905" s="1">
        <v>42427</v>
      </c>
      <c r="E905">
        <v>8</v>
      </c>
      <c r="F905">
        <v>39096</v>
      </c>
      <c r="G905" s="1">
        <v>45258</v>
      </c>
      <c r="H905" t="s">
        <v>52</v>
      </c>
      <c r="I905">
        <v>67</v>
      </c>
      <c r="J905">
        <v>89</v>
      </c>
      <c r="K905">
        <v>17</v>
      </c>
      <c r="L905">
        <v>491</v>
      </c>
      <c r="M905">
        <v>24877</v>
      </c>
      <c r="N905">
        <v>86</v>
      </c>
      <c r="O905">
        <v>1466</v>
      </c>
      <c r="P905">
        <v>4398541</v>
      </c>
      <c r="Q905">
        <v>307729</v>
      </c>
      <c r="R905">
        <v>258373</v>
      </c>
      <c r="S905">
        <v>4964643</v>
      </c>
      <c r="T905">
        <v>1759</v>
      </c>
      <c r="U905">
        <v>3</v>
      </c>
      <c r="V905" s="24">
        <f t="shared" si="42"/>
        <v>1.8916271007611726E-2</v>
      </c>
      <c r="W905">
        <v>502</v>
      </c>
      <c r="X905">
        <v>151</v>
      </c>
      <c r="Y905" t="s">
        <v>35</v>
      </c>
      <c r="Z905">
        <v>511</v>
      </c>
      <c r="AA905">
        <v>166</v>
      </c>
      <c r="AB905">
        <v>5</v>
      </c>
      <c r="AC905">
        <f t="shared" si="43"/>
        <v>3000.3690313778989</v>
      </c>
      <c r="AD905">
        <f>IF(SUBTOTAL(103,tablo1[[#This Row],[MachineID]]), tablo1[[#This Row],[ConditionMonitoringScore]], "")</f>
        <v>511</v>
      </c>
      <c r="AE905">
        <f>IF(SUBTOTAL(103,tablo1[[#This Row],[MachineID]]), tablo1[[#This Row],[TimeToFailure]], "")</f>
        <v>491</v>
      </c>
      <c r="AH905">
        <f t="shared" si="44"/>
        <v>49.190938511326863</v>
      </c>
      <c r="AI905" t="str">
        <f>IF(OR(tablo1[[#This Row],[visibletimetofailure]]&lt;5000,tablo1[[#This Row],[visibleconditionscore]]&lt;300),"YES","NO")</f>
        <v>YES</v>
      </c>
    </row>
    <row r="906" spans="1:35" x14ac:dyDescent="0.25">
      <c r="A906" t="s">
        <v>957</v>
      </c>
      <c r="B906" t="s">
        <v>32</v>
      </c>
      <c r="C906" t="s">
        <v>33</v>
      </c>
      <c r="D906" s="1">
        <v>38777</v>
      </c>
      <c r="E906">
        <v>18</v>
      </c>
      <c r="F906">
        <v>83250</v>
      </c>
      <c r="G906" s="1">
        <v>45335</v>
      </c>
      <c r="H906" t="s">
        <v>34</v>
      </c>
      <c r="I906">
        <v>97</v>
      </c>
      <c r="J906">
        <v>12</v>
      </c>
      <c r="K906">
        <v>56</v>
      </c>
      <c r="L906">
        <v>1419</v>
      </c>
      <c r="M906">
        <v>15359</v>
      </c>
      <c r="N906">
        <v>284</v>
      </c>
      <c r="O906">
        <v>15898</v>
      </c>
      <c r="P906">
        <v>15897916</v>
      </c>
      <c r="Q906">
        <v>3375373</v>
      </c>
      <c r="R906">
        <v>798651</v>
      </c>
      <c r="S906">
        <v>20071939</v>
      </c>
      <c r="T906">
        <v>15897</v>
      </c>
      <c r="U906">
        <v>6</v>
      </c>
      <c r="V906" s="24">
        <f t="shared" si="42"/>
        <v>2.5359861330921697E-2</v>
      </c>
      <c r="W906">
        <v>673</v>
      </c>
      <c r="X906">
        <v>404</v>
      </c>
      <c r="Y906" t="s">
        <v>49</v>
      </c>
      <c r="Z906">
        <v>348</v>
      </c>
      <c r="AA906">
        <v>213</v>
      </c>
      <c r="AB906">
        <v>5</v>
      </c>
      <c r="AC906">
        <f t="shared" si="43"/>
        <v>999.99471631651784</v>
      </c>
      <c r="AD906">
        <f>IF(SUBTOTAL(103,tablo1[[#This Row],[MachineID]]), tablo1[[#This Row],[ConditionMonitoringScore]], "")</f>
        <v>348</v>
      </c>
      <c r="AE906">
        <f>IF(SUBTOTAL(103,tablo1[[#This Row],[MachineID]]), tablo1[[#This Row],[TimeToFailure]], "")</f>
        <v>1419</v>
      </c>
      <c r="AH906">
        <f t="shared" si="44"/>
        <v>64.401294498381873</v>
      </c>
      <c r="AI906" t="str">
        <f>IF(OR(tablo1[[#This Row],[visibletimetofailure]]&lt;5000,tablo1[[#This Row],[visibleconditionscore]]&lt;300),"YES","NO")</f>
        <v>YES</v>
      </c>
    </row>
    <row r="907" spans="1:35" x14ac:dyDescent="0.25">
      <c r="A907" t="s">
        <v>958</v>
      </c>
      <c r="B907" t="s">
        <v>38</v>
      </c>
      <c r="C907" t="s">
        <v>58</v>
      </c>
      <c r="D907" s="1">
        <v>42062</v>
      </c>
      <c r="E907">
        <v>9</v>
      </c>
      <c r="F907">
        <v>40041</v>
      </c>
      <c r="G907" s="1">
        <v>45269</v>
      </c>
      <c r="H907" t="s">
        <v>52</v>
      </c>
      <c r="I907">
        <v>112</v>
      </c>
      <c r="J907">
        <v>78</v>
      </c>
      <c r="K907">
        <v>18</v>
      </c>
      <c r="L907">
        <v>4165</v>
      </c>
      <c r="M907">
        <v>24140</v>
      </c>
      <c r="N907">
        <v>162</v>
      </c>
      <c r="O907">
        <v>2923</v>
      </c>
      <c r="P907">
        <v>292258</v>
      </c>
      <c r="Q907">
        <v>516993</v>
      </c>
      <c r="R907">
        <v>208023</v>
      </c>
      <c r="S907">
        <v>3647597</v>
      </c>
      <c r="T907">
        <v>10229</v>
      </c>
      <c r="U907">
        <v>2</v>
      </c>
      <c r="V907" s="24">
        <f t="shared" si="42"/>
        <v>1.7635089305900971E-2</v>
      </c>
      <c r="W907">
        <v>468</v>
      </c>
      <c r="X907">
        <v>94</v>
      </c>
      <c r="Y907" t="s">
        <v>49</v>
      </c>
      <c r="Z907">
        <v>575</v>
      </c>
      <c r="AA907">
        <v>137</v>
      </c>
      <c r="AB907">
        <v>5</v>
      </c>
      <c r="AC907">
        <f t="shared" si="43"/>
        <v>99.985631200821075</v>
      </c>
      <c r="AD907">
        <f>IF(SUBTOTAL(103,tablo1[[#This Row],[MachineID]]), tablo1[[#This Row],[ConditionMonitoringScore]], "")</f>
        <v>575</v>
      </c>
      <c r="AE907">
        <f>IF(SUBTOTAL(103,tablo1[[#This Row],[MachineID]]), tablo1[[#This Row],[TimeToFailure]], "")</f>
        <v>4165</v>
      </c>
      <c r="AH907">
        <f t="shared" si="44"/>
        <v>39.805825242718448</v>
      </c>
      <c r="AI907" t="str">
        <f>IF(OR(tablo1[[#This Row],[visibletimetofailure]]&lt;5000,tablo1[[#This Row],[visibleconditionscore]]&lt;300),"YES","NO")</f>
        <v>YES</v>
      </c>
    </row>
    <row r="908" spans="1:35" x14ac:dyDescent="0.25">
      <c r="A908" t="s">
        <v>959</v>
      </c>
      <c r="B908" t="s">
        <v>38</v>
      </c>
      <c r="C908" t="s">
        <v>58</v>
      </c>
      <c r="D908" s="1">
        <v>40237</v>
      </c>
      <c r="E908">
        <v>14</v>
      </c>
      <c r="F908">
        <v>65072</v>
      </c>
      <c r="G908" s="1">
        <v>45216</v>
      </c>
      <c r="H908" t="s">
        <v>48</v>
      </c>
      <c r="I908">
        <v>72</v>
      </c>
      <c r="J908">
        <v>131</v>
      </c>
      <c r="K908">
        <v>23</v>
      </c>
      <c r="L908">
        <v>1363</v>
      </c>
      <c r="M908">
        <v>27958</v>
      </c>
      <c r="N908">
        <v>182</v>
      </c>
      <c r="O908">
        <v>4192</v>
      </c>
      <c r="P908">
        <v>12575687</v>
      </c>
      <c r="Q908">
        <v>1901386</v>
      </c>
      <c r="R908">
        <v>463579</v>
      </c>
      <c r="S908">
        <v>14940653</v>
      </c>
      <c r="T908">
        <v>17605</v>
      </c>
      <c r="U908">
        <v>9</v>
      </c>
      <c r="V908" s="24">
        <f t="shared" si="42"/>
        <v>2.8223679252392796E-2</v>
      </c>
      <c r="W908">
        <v>749</v>
      </c>
      <c r="X908">
        <v>674</v>
      </c>
      <c r="Y908" t="s">
        <v>35</v>
      </c>
      <c r="Z908">
        <v>320</v>
      </c>
      <c r="AA908">
        <v>231</v>
      </c>
      <c r="AB908">
        <v>4</v>
      </c>
      <c r="AC908">
        <f t="shared" si="43"/>
        <v>2999.9253339694656</v>
      </c>
      <c r="AD908">
        <f>IF(SUBTOTAL(103,tablo1[[#This Row],[MachineID]]), tablo1[[#This Row],[ConditionMonitoringScore]], "")</f>
        <v>320</v>
      </c>
      <c r="AE908">
        <f>IF(SUBTOTAL(103,tablo1[[#This Row],[MachineID]]), tablo1[[#This Row],[TimeToFailure]], "")</f>
        <v>1363</v>
      </c>
      <c r="AH908">
        <f t="shared" si="44"/>
        <v>70.226537216828476</v>
      </c>
      <c r="AI908" t="str">
        <f>IF(OR(tablo1[[#This Row],[visibletimetofailure]]&lt;5000,tablo1[[#This Row],[visibleconditionscore]]&lt;300),"YES","NO")</f>
        <v>YES</v>
      </c>
    </row>
    <row r="909" spans="1:35" x14ac:dyDescent="0.25">
      <c r="A909" t="s">
        <v>960</v>
      </c>
      <c r="B909" t="s">
        <v>47</v>
      </c>
      <c r="C909" t="s">
        <v>58</v>
      </c>
      <c r="D909" s="1">
        <v>42062</v>
      </c>
      <c r="E909">
        <v>9</v>
      </c>
      <c r="F909">
        <v>29277</v>
      </c>
      <c r="G909" s="1">
        <v>45309</v>
      </c>
      <c r="H909" t="s">
        <v>48</v>
      </c>
      <c r="I909">
        <v>93</v>
      </c>
      <c r="J909">
        <v>38</v>
      </c>
      <c r="K909">
        <v>5</v>
      </c>
      <c r="L909">
        <v>11410</v>
      </c>
      <c r="M909">
        <v>64362</v>
      </c>
      <c r="N909">
        <v>209</v>
      </c>
      <c r="O909">
        <v>1044</v>
      </c>
      <c r="P909">
        <v>1043775</v>
      </c>
      <c r="Q909">
        <v>125210</v>
      </c>
      <c r="R909">
        <v>260155</v>
      </c>
      <c r="S909">
        <v>255603</v>
      </c>
      <c r="T909">
        <v>2505</v>
      </c>
      <c r="U909">
        <v>5</v>
      </c>
      <c r="V909" s="24">
        <f t="shared" si="42"/>
        <v>1.4319089607355491E-2</v>
      </c>
      <c r="W909">
        <v>380</v>
      </c>
      <c r="X909">
        <v>190</v>
      </c>
      <c r="Y909" t="s">
        <v>49</v>
      </c>
      <c r="Z909">
        <v>655</v>
      </c>
      <c r="AA909">
        <v>122</v>
      </c>
      <c r="AB909">
        <v>5</v>
      </c>
      <c r="AC909">
        <f t="shared" si="43"/>
        <v>999.7844827586207</v>
      </c>
      <c r="AD909">
        <f>IF(SUBTOTAL(103,tablo1[[#This Row],[MachineID]]), tablo1[[#This Row],[ConditionMonitoringScore]], "")</f>
        <v>655</v>
      </c>
      <c r="AE909">
        <f>IF(SUBTOTAL(103,tablo1[[#This Row],[MachineID]]), tablo1[[#This Row],[TimeToFailure]], "")</f>
        <v>11410</v>
      </c>
      <c r="AH909">
        <f t="shared" si="44"/>
        <v>34.95145631067961</v>
      </c>
      <c r="AI909" t="str">
        <f>IF(OR(tablo1[[#This Row],[visibletimetofailure]]&lt;5000,tablo1[[#This Row],[visibleconditionscore]]&lt;300),"YES","NO")</f>
        <v>NO</v>
      </c>
    </row>
    <row r="910" spans="1:35" x14ac:dyDescent="0.25">
      <c r="A910" t="s">
        <v>961</v>
      </c>
      <c r="B910" t="s">
        <v>38</v>
      </c>
      <c r="C910" t="s">
        <v>58</v>
      </c>
      <c r="D910" s="1">
        <v>39142</v>
      </c>
      <c r="E910">
        <v>17</v>
      </c>
      <c r="F910">
        <v>64991</v>
      </c>
      <c r="G910" s="1">
        <v>45297</v>
      </c>
      <c r="H910" t="s">
        <v>48</v>
      </c>
      <c r="I910">
        <v>36</v>
      </c>
      <c r="J910">
        <v>50</v>
      </c>
      <c r="K910">
        <v>130</v>
      </c>
      <c r="L910">
        <v>187</v>
      </c>
      <c r="M910">
        <v>5000</v>
      </c>
      <c r="N910">
        <v>145</v>
      </c>
      <c r="O910">
        <v>18850</v>
      </c>
      <c r="P910">
        <v>9425126</v>
      </c>
      <c r="Q910">
        <v>1568779</v>
      </c>
      <c r="R910">
        <v>475894</v>
      </c>
      <c r="S910">
        <v>96295933</v>
      </c>
      <c r="T910">
        <v>20735</v>
      </c>
      <c r="U910">
        <v>7</v>
      </c>
      <c r="V910" s="24">
        <f t="shared" si="42"/>
        <v>2.3061270630793579E-2</v>
      </c>
      <c r="W910">
        <v>612</v>
      </c>
      <c r="X910">
        <v>428</v>
      </c>
      <c r="Y910" t="s">
        <v>62</v>
      </c>
      <c r="Z910">
        <v>488</v>
      </c>
      <c r="AA910">
        <v>164</v>
      </c>
      <c r="AB910">
        <v>1</v>
      </c>
      <c r="AC910">
        <f t="shared" si="43"/>
        <v>500.00668435013262</v>
      </c>
      <c r="AD910">
        <f>IF(SUBTOTAL(103,tablo1[[#This Row],[MachineID]]), tablo1[[#This Row],[ConditionMonitoringScore]], "")</f>
        <v>488</v>
      </c>
      <c r="AE910">
        <f>IF(SUBTOTAL(103,tablo1[[#This Row],[MachineID]]), tablo1[[#This Row],[TimeToFailure]], "")</f>
        <v>187</v>
      </c>
      <c r="AH910">
        <f t="shared" si="44"/>
        <v>48.543689320388353</v>
      </c>
      <c r="AI910" t="str">
        <f>IF(OR(tablo1[[#This Row],[visibletimetofailure]]&lt;5000,tablo1[[#This Row],[visibleconditionscore]]&lt;300),"YES","NO")</f>
        <v>YES</v>
      </c>
    </row>
    <row r="911" spans="1:35" x14ac:dyDescent="0.25">
      <c r="A911" t="s">
        <v>962</v>
      </c>
      <c r="B911" t="s">
        <v>38</v>
      </c>
      <c r="C911" t="s">
        <v>39</v>
      </c>
      <c r="D911" s="1">
        <v>38777</v>
      </c>
      <c r="E911">
        <v>18</v>
      </c>
      <c r="F911">
        <v>85392</v>
      </c>
      <c r="G911" s="1">
        <v>45248</v>
      </c>
      <c r="H911" t="s">
        <v>52</v>
      </c>
      <c r="I911">
        <v>53</v>
      </c>
      <c r="J911">
        <v>99</v>
      </c>
      <c r="K911">
        <v>171</v>
      </c>
      <c r="L911">
        <v>164</v>
      </c>
      <c r="M911">
        <v>5000</v>
      </c>
      <c r="N911">
        <v>286</v>
      </c>
      <c r="O911">
        <v>48929</v>
      </c>
      <c r="P911">
        <v>146788386</v>
      </c>
      <c r="Q911">
        <v>1248933</v>
      </c>
      <c r="R911">
        <v>37433</v>
      </c>
      <c r="S911">
        <v>148411649</v>
      </c>
      <c r="T911">
        <v>63608</v>
      </c>
      <c r="U911">
        <v>3</v>
      </c>
      <c r="V911" s="24">
        <f t="shared" si="42"/>
        <v>3.2820860652649032E-2</v>
      </c>
      <c r="W911">
        <v>871</v>
      </c>
      <c r="X911">
        <v>261</v>
      </c>
      <c r="Y911" t="s">
        <v>35</v>
      </c>
      <c r="Z911">
        <v>163</v>
      </c>
      <c r="AA911">
        <v>261</v>
      </c>
      <c r="AB911">
        <v>2</v>
      </c>
      <c r="AC911">
        <f t="shared" si="43"/>
        <v>3000.0283267591817</v>
      </c>
      <c r="AD911">
        <f>IF(SUBTOTAL(103,tablo1[[#This Row],[MachineID]]), tablo1[[#This Row],[ConditionMonitoringScore]], "")</f>
        <v>163</v>
      </c>
      <c r="AE911">
        <f>IF(SUBTOTAL(103,tablo1[[#This Row],[MachineID]]), tablo1[[#This Row],[TimeToFailure]], "")</f>
        <v>164</v>
      </c>
      <c r="AH911">
        <f t="shared" si="44"/>
        <v>79.935275080906152</v>
      </c>
      <c r="AI911" t="str">
        <f>IF(OR(tablo1[[#This Row],[visibletimetofailure]]&lt;5000,tablo1[[#This Row],[visibleconditionscore]]&lt;300),"YES","NO")</f>
        <v>YES</v>
      </c>
    </row>
    <row r="912" spans="1:35" x14ac:dyDescent="0.25">
      <c r="A912" t="s">
        <v>963</v>
      </c>
      <c r="B912" t="s">
        <v>38</v>
      </c>
      <c r="C912" t="s">
        <v>33</v>
      </c>
      <c r="D912" s="1">
        <v>44982</v>
      </c>
      <c r="E912">
        <v>1</v>
      </c>
      <c r="F912">
        <v>3900</v>
      </c>
      <c r="G912" s="1">
        <v>45266</v>
      </c>
      <c r="H912" t="s">
        <v>34</v>
      </c>
      <c r="I912">
        <v>38</v>
      </c>
      <c r="J912">
        <v>81</v>
      </c>
      <c r="K912">
        <v>2</v>
      </c>
      <c r="L912">
        <v>9896</v>
      </c>
      <c r="M912">
        <v>80947</v>
      </c>
      <c r="N912">
        <v>149</v>
      </c>
      <c r="O912">
        <v>298</v>
      </c>
      <c r="P912">
        <v>1487944</v>
      </c>
      <c r="Q912">
        <v>1673681</v>
      </c>
      <c r="R912">
        <v>695944</v>
      </c>
      <c r="S912">
        <v>3857569</v>
      </c>
      <c r="T912">
        <v>327</v>
      </c>
      <c r="U912">
        <v>8</v>
      </c>
      <c r="V912" s="24">
        <f t="shared" si="42"/>
        <v>8.8175446529504854E-3</v>
      </c>
      <c r="W912">
        <v>234</v>
      </c>
      <c r="X912">
        <v>187</v>
      </c>
      <c r="Y912" t="s">
        <v>62</v>
      </c>
      <c r="Z912">
        <v>770</v>
      </c>
      <c r="AA912">
        <v>85</v>
      </c>
      <c r="AB912">
        <v>1</v>
      </c>
      <c r="AC912">
        <f t="shared" si="43"/>
        <v>4993.10067114094</v>
      </c>
      <c r="AD912">
        <f>IF(SUBTOTAL(103,tablo1[[#This Row],[MachineID]]), tablo1[[#This Row],[ConditionMonitoringScore]], "")</f>
        <v>770</v>
      </c>
      <c r="AE912">
        <f>IF(SUBTOTAL(103,tablo1[[#This Row],[MachineID]]), tablo1[[#This Row],[TimeToFailure]], "")</f>
        <v>9896</v>
      </c>
      <c r="AH912">
        <f t="shared" si="44"/>
        <v>22.97734627831715</v>
      </c>
      <c r="AI912" t="str">
        <f>IF(OR(tablo1[[#This Row],[visibletimetofailure]]&lt;5000,tablo1[[#This Row],[visibleconditionscore]]&lt;300),"YES","NO")</f>
        <v>NO</v>
      </c>
    </row>
    <row r="913" spans="1:35" x14ac:dyDescent="0.25">
      <c r="A913" t="s">
        <v>964</v>
      </c>
      <c r="B913" t="s">
        <v>32</v>
      </c>
      <c r="C913" t="s">
        <v>39</v>
      </c>
      <c r="D913" s="1">
        <v>39507</v>
      </c>
      <c r="E913">
        <v>16</v>
      </c>
      <c r="F913">
        <v>77840</v>
      </c>
      <c r="G913" s="1">
        <v>45260</v>
      </c>
      <c r="H913" t="s">
        <v>48</v>
      </c>
      <c r="I913">
        <v>50</v>
      </c>
      <c r="J913">
        <v>87</v>
      </c>
      <c r="K913">
        <v>27</v>
      </c>
      <c r="L913">
        <v>782</v>
      </c>
      <c r="M913">
        <v>29273</v>
      </c>
      <c r="N913">
        <v>141</v>
      </c>
      <c r="O913">
        <v>3805</v>
      </c>
      <c r="P913">
        <v>11413666</v>
      </c>
      <c r="Q913">
        <v>1001883</v>
      </c>
      <c r="R913">
        <v>303014</v>
      </c>
      <c r="S913">
        <v>12718563</v>
      </c>
      <c r="T913">
        <v>17881</v>
      </c>
      <c r="U913">
        <v>5</v>
      </c>
      <c r="V913" s="24">
        <f t="shared" si="42"/>
        <v>2.7545406586781219E-2</v>
      </c>
      <c r="W913">
        <v>731</v>
      </c>
      <c r="X913">
        <v>365</v>
      </c>
      <c r="Y913" t="s">
        <v>35</v>
      </c>
      <c r="Z913">
        <v>327</v>
      </c>
      <c r="AA913">
        <v>219</v>
      </c>
      <c r="AB913">
        <v>4</v>
      </c>
      <c r="AC913">
        <f t="shared" si="43"/>
        <v>2999.6494086727989</v>
      </c>
      <c r="AD913">
        <f>IF(SUBTOTAL(103,tablo1[[#This Row],[MachineID]]), tablo1[[#This Row],[ConditionMonitoringScore]], "")</f>
        <v>327</v>
      </c>
      <c r="AE913">
        <f>IF(SUBTOTAL(103,tablo1[[#This Row],[MachineID]]), tablo1[[#This Row],[TimeToFailure]], "")</f>
        <v>782</v>
      </c>
      <c r="AH913">
        <f t="shared" si="44"/>
        <v>66.343042071197416</v>
      </c>
      <c r="AI913" t="str">
        <f>IF(OR(tablo1[[#This Row],[visibletimetofailure]]&lt;5000,tablo1[[#This Row],[visibleconditionscore]]&lt;300),"YES","NO")</f>
        <v>YES</v>
      </c>
    </row>
    <row r="914" spans="1:35" x14ac:dyDescent="0.25">
      <c r="A914" t="s">
        <v>965</v>
      </c>
      <c r="B914" t="s">
        <v>47</v>
      </c>
      <c r="C914" t="s">
        <v>58</v>
      </c>
      <c r="D914" s="1">
        <v>38412</v>
      </c>
      <c r="E914">
        <v>19</v>
      </c>
      <c r="F914">
        <v>77292</v>
      </c>
      <c r="G914" s="1">
        <v>45286</v>
      </c>
      <c r="H914" t="s">
        <v>34</v>
      </c>
      <c r="I914">
        <v>55</v>
      </c>
      <c r="J914">
        <v>61</v>
      </c>
      <c r="K914">
        <v>156</v>
      </c>
      <c r="L914">
        <v>136</v>
      </c>
      <c r="M914">
        <v>5000</v>
      </c>
      <c r="N914">
        <v>228</v>
      </c>
      <c r="O914">
        <v>35631</v>
      </c>
      <c r="P914">
        <v>106894326</v>
      </c>
      <c r="Q914">
        <v>1544534</v>
      </c>
      <c r="R914">
        <v>245585</v>
      </c>
      <c r="S914">
        <v>108684445</v>
      </c>
      <c r="T914">
        <v>163904</v>
      </c>
      <c r="U914">
        <v>4</v>
      </c>
      <c r="V914" s="24">
        <f t="shared" si="42"/>
        <v>2.860049739995478E-2</v>
      </c>
      <c r="W914">
        <v>759</v>
      </c>
      <c r="X914">
        <v>304</v>
      </c>
      <c r="Y914" t="s">
        <v>35</v>
      </c>
      <c r="Z914">
        <v>311</v>
      </c>
      <c r="AA914">
        <v>230</v>
      </c>
      <c r="AB914">
        <v>4</v>
      </c>
      <c r="AC914">
        <f t="shared" si="43"/>
        <v>3000.0372147848784</v>
      </c>
      <c r="AD914">
        <f>IF(SUBTOTAL(103,tablo1[[#This Row],[MachineID]]), tablo1[[#This Row],[ConditionMonitoringScore]], "")</f>
        <v>311</v>
      </c>
      <c r="AE914">
        <f>IF(SUBTOTAL(103,tablo1[[#This Row],[MachineID]]), tablo1[[#This Row],[TimeToFailure]], "")</f>
        <v>136</v>
      </c>
      <c r="AH914">
        <f t="shared" si="44"/>
        <v>69.902912621359221</v>
      </c>
      <c r="AI914" t="str">
        <f>IF(OR(tablo1[[#This Row],[visibletimetofailure]]&lt;5000,tablo1[[#This Row],[visibleconditionscore]]&lt;300),"YES","NO")</f>
        <v>YES</v>
      </c>
    </row>
    <row r="915" spans="1:35" x14ac:dyDescent="0.25">
      <c r="A915" t="s">
        <v>966</v>
      </c>
      <c r="B915" t="s">
        <v>38</v>
      </c>
      <c r="C915" t="s">
        <v>39</v>
      </c>
      <c r="D915" s="1">
        <v>39142</v>
      </c>
      <c r="E915">
        <v>17</v>
      </c>
      <c r="F915">
        <v>55709</v>
      </c>
      <c r="G915" s="1">
        <v>45330</v>
      </c>
      <c r="H915" t="s">
        <v>34</v>
      </c>
      <c r="I915">
        <v>58</v>
      </c>
      <c r="J915">
        <v>17</v>
      </c>
      <c r="K915">
        <v>112</v>
      </c>
      <c r="L915">
        <v>435</v>
      </c>
      <c r="M915">
        <v>5000</v>
      </c>
      <c r="N915">
        <v>138</v>
      </c>
      <c r="O915">
        <v>15493</v>
      </c>
      <c r="P915">
        <v>46477602</v>
      </c>
      <c r="Q915">
        <v>1437406</v>
      </c>
      <c r="R915">
        <v>636556</v>
      </c>
      <c r="S915">
        <v>48551565</v>
      </c>
      <c r="T915">
        <v>71265</v>
      </c>
      <c r="U915">
        <v>6</v>
      </c>
      <c r="V915" s="24">
        <f t="shared" si="42"/>
        <v>2.275981611274399E-2</v>
      </c>
      <c r="W915">
        <v>604</v>
      </c>
      <c r="X915">
        <v>362</v>
      </c>
      <c r="Y915" t="s">
        <v>35</v>
      </c>
      <c r="Z915">
        <v>447</v>
      </c>
      <c r="AA915">
        <v>193</v>
      </c>
      <c r="AB915">
        <v>4</v>
      </c>
      <c r="AC915">
        <f t="shared" si="43"/>
        <v>2999.9097657006391</v>
      </c>
      <c r="AD915">
        <f>IF(SUBTOTAL(103,tablo1[[#This Row],[MachineID]]), tablo1[[#This Row],[ConditionMonitoringScore]], "")</f>
        <v>447</v>
      </c>
      <c r="AE915">
        <f>IF(SUBTOTAL(103,tablo1[[#This Row],[MachineID]]), tablo1[[#This Row],[TimeToFailure]], "")</f>
        <v>435</v>
      </c>
      <c r="AH915">
        <f t="shared" si="44"/>
        <v>57.928802588996767</v>
      </c>
      <c r="AI915" t="str">
        <f>IF(OR(tablo1[[#This Row],[visibletimetofailure]]&lt;5000,tablo1[[#This Row],[visibleconditionscore]]&lt;300),"YES","NO")</f>
        <v>YES</v>
      </c>
    </row>
    <row r="916" spans="1:35" x14ac:dyDescent="0.25">
      <c r="A916" t="s">
        <v>967</v>
      </c>
      <c r="B916" t="s">
        <v>54</v>
      </c>
      <c r="C916" t="s">
        <v>33</v>
      </c>
      <c r="D916" s="1">
        <v>41332</v>
      </c>
      <c r="E916">
        <v>11</v>
      </c>
      <c r="F916">
        <v>41855</v>
      </c>
      <c r="G916" s="1">
        <v>45304</v>
      </c>
      <c r="H916" t="s">
        <v>48</v>
      </c>
      <c r="I916">
        <v>63</v>
      </c>
      <c r="J916">
        <v>43</v>
      </c>
      <c r="K916">
        <v>9</v>
      </c>
      <c r="L916">
        <v>7522</v>
      </c>
      <c r="M916">
        <v>52644</v>
      </c>
      <c r="N916">
        <v>267</v>
      </c>
      <c r="O916">
        <v>2403</v>
      </c>
      <c r="P916">
        <v>7209867</v>
      </c>
      <c r="Q916">
        <v>3752554</v>
      </c>
      <c r="R916">
        <v>1065992</v>
      </c>
      <c r="S916">
        <v>12028413</v>
      </c>
      <c r="T916">
        <v>6729</v>
      </c>
      <c r="U916">
        <v>8</v>
      </c>
      <c r="V916" s="24">
        <f t="shared" si="42"/>
        <v>1.7295952973095184E-2</v>
      </c>
      <c r="W916">
        <v>459</v>
      </c>
      <c r="X916">
        <v>367</v>
      </c>
      <c r="Y916" t="s">
        <v>35</v>
      </c>
      <c r="Z916">
        <v>582</v>
      </c>
      <c r="AA916">
        <v>135</v>
      </c>
      <c r="AB916">
        <v>2</v>
      </c>
      <c r="AC916">
        <f t="shared" si="43"/>
        <v>3000.3607990012483</v>
      </c>
      <c r="AD916">
        <f>IF(SUBTOTAL(103,tablo1[[#This Row],[MachineID]]), tablo1[[#This Row],[ConditionMonitoringScore]], "")</f>
        <v>582</v>
      </c>
      <c r="AE916">
        <f>IF(SUBTOTAL(103,tablo1[[#This Row],[MachineID]]), tablo1[[#This Row],[TimeToFailure]], "")</f>
        <v>7522</v>
      </c>
      <c r="AH916">
        <f t="shared" si="44"/>
        <v>39.158576051779939</v>
      </c>
      <c r="AI916" t="str">
        <f>IF(OR(tablo1[[#This Row],[visibletimetofailure]]&lt;5000,tablo1[[#This Row],[visibleconditionscore]]&lt;300),"YES","NO")</f>
        <v>NO</v>
      </c>
    </row>
    <row r="917" spans="1:35" x14ac:dyDescent="0.25">
      <c r="A917" t="s">
        <v>968</v>
      </c>
      <c r="B917" t="s">
        <v>54</v>
      </c>
      <c r="C917" t="s">
        <v>58</v>
      </c>
      <c r="D917" s="1">
        <v>41697</v>
      </c>
      <c r="E917">
        <v>10</v>
      </c>
      <c r="F917">
        <v>43420</v>
      </c>
      <c r="G917" s="1">
        <v>45231</v>
      </c>
      <c r="H917" t="s">
        <v>48</v>
      </c>
      <c r="I917">
        <v>152</v>
      </c>
      <c r="J917">
        <v>116</v>
      </c>
      <c r="K917">
        <v>22</v>
      </c>
      <c r="L917">
        <v>1268</v>
      </c>
      <c r="M917">
        <v>21016</v>
      </c>
      <c r="N917">
        <v>267</v>
      </c>
      <c r="O917">
        <v>5883</v>
      </c>
      <c r="P917">
        <v>588345</v>
      </c>
      <c r="Q917">
        <v>542123</v>
      </c>
      <c r="R917">
        <v>169817</v>
      </c>
      <c r="S917">
        <v>659539</v>
      </c>
      <c r="T917">
        <v>8236</v>
      </c>
      <c r="U917">
        <v>2</v>
      </c>
      <c r="V917" s="24">
        <f t="shared" si="42"/>
        <v>2.1516316225789433E-2</v>
      </c>
      <c r="W917">
        <v>571</v>
      </c>
      <c r="X917">
        <v>114</v>
      </c>
      <c r="Y917" t="s">
        <v>49</v>
      </c>
      <c r="Z917">
        <v>491</v>
      </c>
      <c r="AA917">
        <v>181</v>
      </c>
      <c r="AB917">
        <v>3</v>
      </c>
      <c r="AC917">
        <f t="shared" si="43"/>
        <v>100.00764915859256</v>
      </c>
      <c r="AD917">
        <f>IF(SUBTOTAL(103,tablo1[[#This Row],[MachineID]]), tablo1[[#This Row],[ConditionMonitoringScore]], "")</f>
        <v>491</v>
      </c>
      <c r="AE917">
        <f>IF(SUBTOTAL(103,tablo1[[#This Row],[MachineID]]), tablo1[[#This Row],[TimeToFailure]], "")</f>
        <v>1268</v>
      </c>
      <c r="AH917">
        <f t="shared" si="44"/>
        <v>54.045307443365701</v>
      </c>
      <c r="AI917" t="str">
        <f>IF(OR(tablo1[[#This Row],[visibletimetofailure]]&lt;5000,tablo1[[#This Row],[visibleconditionscore]]&lt;300),"YES","NO")</f>
        <v>YES</v>
      </c>
    </row>
    <row r="918" spans="1:35" x14ac:dyDescent="0.25">
      <c r="A918" t="s">
        <v>969</v>
      </c>
      <c r="B918" t="s">
        <v>32</v>
      </c>
      <c r="C918" t="s">
        <v>39</v>
      </c>
      <c r="D918" s="1">
        <v>43157</v>
      </c>
      <c r="E918">
        <v>6</v>
      </c>
      <c r="F918">
        <v>19452</v>
      </c>
      <c r="G918" s="1">
        <v>45332</v>
      </c>
      <c r="H918" t="s">
        <v>48</v>
      </c>
      <c r="I918">
        <v>40</v>
      </c>
      <c r="J918">
        <v>15</v>
      </c>
      <c r="K918">
        <v>4</v>
      </c>
      <c r="L918">
        <v>5371</v>
      </c>
      <c r="M918">
        <v>42936</v>
      </c>
      <c r="N918">
        <v>71</v>
      </c>
      <c r="O918">
        <v>283</v>
      </c>
      <c r="P918">
        <v>1414578</v>
      </c>
      <c r="Q918">
        <v>883771</v>
      </c>
      <c r="R918">
        <v>746705</v>
      </c>
      <c r="S918">
        <v>3045054</v>
      </c>
      <c r="T918">
        <v>1244</v>
      </c>
      <c r="U918">
        <v>8</v>
      </c>
      <c r="V918" s="24">
        <f t="shared" si="42"/>
        <v>7.2349084331901426E-3</v>
      </c>
      <c r="W918">
        <v>192</v>
      </c>
      <c r="X918">
        <v>154</v>
      </c>
      <c r="Y918" t="s">
        <v>62</v>
      </c>
      <c r="Z918">
        <v>854</v>
      </c>
      <c r="AA918">
        <v>57</v>
      </c>
      <c r="AB918">
        <v>1</v>
      </c>
      <c r="AC918">
        <f t="shared" si="43"/>
        <v>4998.5088339222611</v>
      </c>
      <c r="AD918">
        <f>IF(SUBTOTAL(103,tablo1[[#This Row],[MachineID]]), tablo1[[#This Row],[ConditionMonitoringScore]], "")</f>
        <v>854</v>
      </c>
      <c r="AE918">
        <f>IF(SUBTOTAL(103,tablo1[[#This Row],[MachineID]]), tablo1[[#This Row],[TimeToFailure]], "")</f>
        <v>5371</v>
      </c>
      <c r="AH918">
        <f t="shared" si="44"/>
        <v>13.915857605177994</v>
      </c>
      <c r="AI918" t="str">
        <f>IF(OR(tablo1[[#This Row],[visibletimetofailure]]&lt;5000,tablo1[[#This Row],[visibleconditionscore]]&lt;300),"YES","NO")</f>
        <v>NO</v>
      </c>
    </row>
    <row r="919" spans="1:35" x14ac:dyDescent="0.25">
      <c r="A919" t="s">
        <v>970</v>
      </c>
      <c r="B919" t="s">
        <v>32</v>
      </c>
      <c r="C919" t="s">
        <v>33</v>
      </c>
      <c r="D919" s="1">
        <v>39142</v>
      </c>
      <c r="E919">
        <v>17</v>
      </c>
      <c r="F919">
        <v>61319</v>
      </c>
      <c r="G919" s="1">
        <v>45321</v>
      </c>
      <c r="H919" t="s">
        <v>52</v>
      </c>
      <c r="I919">
        <v>70</v>
      </c>
      <c r="J919">
        <v>26</v>
      </c>
      <c r="K919">
        <v>16</v>
      </c>
      <c r="L919">
        <v>3375</v>
      </c>
      <c r="M919">
        <v>41902</v>
      </c>
      <c r="N919">
        <v>139</v>
      </c>
      <c r="O919">
        <v>2221</v>
      </c>
      <c r="P919">
        <v>6662349</v>
      </c>
      <c r="Q919">
        <v>203788</v>
      </c>
      <c r="R919">
        <v>138833</v>
      </c>
      <c r="S919">
        <v>700497</v>
      </c>
      <c r="T919">
        <v>6884</v>
      </c>
      <c r="U919">
        <v>1</v>
      </c>
      <c r="V919" s="24">
        <f t="shared" si="42"/>
        <v>2.3211997889818373E-2</v>
      </c>
      <c r="W919">
        <v>616</v>
      </c>
      <c r="X919">
        <v>62</v>
      </c>
      <c r="Y919" t="s">
        <v>35</v>
      </c>
      <c r="Z919">
        <v>442</v>
      </c>
      <c r="AA919">
        <v>187</v>
      </c>
      <c r="AB919">
        <v>5</v>
      </c>
      <c r="AC919">
        <f t="shared" si="43"/>
        <v>2999.706888788834</v>
      </c>
      <c r="AD919">
        <f>IF(SUBTOTAL(103,tablo1[[#This Row],[MachineID]]), tablo1[[#This Row],[ConditionMonitoringScore]], "")</f>
        <v>442</v>
      </c>
      <c r="AE919">
        <f>IF(SUBTOTAL(103,tablo1[[#This Row],[MachineID]]), tablo1[[#This Row],[TimeToFailure]], "")</f>
        <v>3375</v>
      </c>
      <c r="AH919">
        <f t="shared" si="44"/>
        <v>55.98705501618123</v>
      </c>
      <c r="AI919" t="str">
        <f>IF(OR(tablo1[[#This Row],[visibletimetofailure]]&lt;5000,tablo1[[#This Row],[visibleconditionscore]]&lt;300),"YES","NO")</f>
        <v>YES</v>
      </c>
    </row>
    <row r="920" spans="1:35" x14ac:dyDescent="0.25">
      <c r="A920" t="s">
        <v>971</v>
      </c>
      <c r="B920" t="s">
        <v>42</v>
      </c>
      <c r="C920" t="s">
        <v>58</v>
      </c>
      <c r="D920" s="1">
        <v>40967</v>
      </c>
      <c r="E920">
        <v>12</v>
      </c>
      <c r="F920">
        <v>37356</v>
      </c>
      <c r="G920" s="1">
        <v>45290</v>
      </c>
      <c r="H920" t="s">
        <v>34</v>
      </c>
      <c r="I920">
        <v>57</v>
      </c>
      <c r="J920">
        <v>57</v>
      </c>
      <c r="K920">
        <v>11</v>
      </c>
      <c r="L920">
        <v>2505</v>
      </c>
      <c r="M920">
        <v>40799</v>
      </c>
      <c r="N920">
        <v>98</v>
      </c>
      <c r="O920">
        <v>1075</v>
      </c>
      <c r="P920">
        <v>3224018</v>
      </c>
      <c r="Q920">
        <v>436274</v>
      </c>
      <c r="R920">
        <v>360449</v>
      </c>
      <c r="S920">
        <v>4020741</v>
      </c>
      <c r="T920">
        <v>4728</v>
      </c>
      <c r="U920">
        <v>3</v>
      </c>
      <c r="V920" s="24">
        <f t="shared" si="42"/>
        <v>1.8916271007611726E-2</v>
      </c>
      <c r="W920">
        <v>502</v>
      </c>
      <c r="X920">
        <v>151</v>
      </c>
      <c r="Y920" t="s">
        <v>35</v>
      </c>
      <c r="Z920">
        <v>558</v>
      </c>
      <c r="AA920">
        <v>144</v>
      </c>
      <c r="AB920">
        <v>4</v>
      </c>
      <c r="AC920">
        <f t="shared" si="43"/>
        <v>2999.0865116279069</v>
      </c>
      <c r="AD920">
        <f>IF(SUBTOTAL(103,tablo1[[#This Row],[MachineID]]), tablo1[[#This Row],[ConditionMonitoringScore]], "")</f>
        <v>558</v>
      </c>
      <c r="AE920">
        <f>IF(SUBTOTAL(103,tablo1[[#This Row],[MachineID]]), tablo1[[#This Row],[TimeToFailure]], "")</f>
        <v>2505</v>
      </c>
      <c r="AH920">
        <f t="shared" si="44"/>
        <v>42.071197411003233</v>
      </c>
      <c r="AI920" t="str">
        <f>IF(OR(tablo1[[#This Row],[visibletimetofailure]]&lt;5000,tablo1[[#This Row],[visibleconditionscore]]&lt;300),"YES","NO")</f>
        <v>YES</v>
      </c>
    </row>
    <row r="921" spans="1:35" x14ac:dyDescent="0.25">
      <c r="A921" t="s">
        <v>972</v>
      </c>
      <c r="B921" t="s">
        <v>54</v>
      </c>
      <c r="C921" t="s">
        <v>45</v>
      </c>
      <c r="D921" s="1">
        <v>38412</v>
      </c>
      <c r="E921">
        <v>19</v>
      </c>
      <c r="F921">
        <v>89870</v>
      </c>
      <c r="G921" s="1">
        <v>45320</v>
      </c>
      <c r="H921" t="s">
        <v>48</v>
      </c>
      <c r="I921">
        <v>85</v>
      </c>
      <c r="J921">
        <v>27</v>
      </c>
      <c r="K921">
        <v>181</v>
      </c>
      <c r="L921">
        <v>264</v>
      </c>
      <c r="M921">
        <v>5000</v>
      </c>
      <c r="N921">
        <v>312</v>
      </c>
      <c r="O921">
        <v>56443</v>
      </c>
      <c r="P921">
        <v>169327547</v>
      </c>
      <c r="Q921">
        <v>322530</v>
      </c>
      <c r="R921">
        <v>1203873</v>
      </c>
      <c r="S921">
        <v>17375672</v>
      </c>
      <c r="T921">
        <v>270924</v>
      </c>
      <c r="U921">
        <v>9</v>
      </c>
      <c r="V921" s="24">
        <f t="shared" si="42"/>
        <v>2.6301906699826665E-2</v>
      </c>
      <c r="W921">
        <v>698</v>
      </c>
      <c r="X921">
        <v>628</v>
      </c>
      <c r="Y921" t="s">
        <v>35</v>
      </c>
      <c r="Z921">
        <v>357</v>
      </c>
      <c r="AA921">
        <v>213</v>
      </c>
      <c r="AB921">
        <v>3</v>
      </c>
      <c r="AC921">
        <f t="shared" si="43"/>
        <v>2999.9742572152436</v>
      </c>
      <c r="AD921">
        <f>IF(SUBTOTAL(103,tablo1[[#This Row],[MachineID]]), tablo1[[#This Row],[ConditionMonitoringScore]], "")</f>
        <v>357</v>
      </c>
      <c r="AE921">
        <f>IF(SUBTOTAL(103,tablo1[[#This Row],[MachineID]]), tablo1[[#This Row],[TimeToFailure]], "")</f>
        <v>264</v>
      </c>
      <c r="AH921">
        <f t="shared" si="44"/>
        <v>64.401294498381873</v>
      </c>
      <c r="AI921" t="str">
        <f>IF(OR(tablo1[[#This Row],[visibletimetofailure]]&lt;5000,tablo1[[#This Row],[visibleconditionscore]]&lt;300),"YES","NO")</f>
        <v>YES</v>
      </c>
    </row>
    <row r="922" spans="1:35" x14ac:dyDescent="0.25">
      <c r="A922" t="s">
        <v>973</v>
      </c>
      <c r="B922" t="s">
        <v>32</v>
      </c>
      <c r="C922" t="s">
        <v>45</v>
      </c>
      <c r="D922" s="1">
        <v>40967</v>
      </c>
      <c r="E922">
        <v>12</v>
      </c>
      <c r="F922">
        <v>38100</v>
      </c>
      <c r="G922" s="1">
        <v>45312</v>
      </c>
      <c r="H922" t="s">
        <v>52</v>
      </c>
      <c r="I922">
        <v>23</v>
      </c>
      <c r="J922">
        <v>35</v>
      </c>
      <c r="K922">
        <v>20</v>
      </c>
      <c r="L922">
        <v>3997</v>
      </c>
      <c r="M922">
        <v>20685</v>
      </c>
      <c r="N922">
        <v>299</v>
      </c>
      <c r="O922">
        <v>5980</v>
      </c>
      <c r="P922">
        <v>29902084</v>
      </c>
      <c r="Q922">
        <v>4425458</v>
      </c>
      <c r="R922">
        <v>132715</v>
      </c>
      <c r="S922">
        <v>35654692</v>
      </c>
      <c r="T922">
        <v>29304</v>
      </c>
      <c r="U922">
        <v>10</v>
      </c>
      <c r="V922" s="24">
        <f t="shared" si="42"/>
        <v>1.5675634938578643E-2</v>
      </c>
      <c r="W922">
        <v>416</v>
      </c>
      <c r="X922">
        <v>416</v>
      </c>
      <c r="Y922" t="s">
        <v>62</v>
      </c>
      <c r="Z922">
        <v>664</v>
      </c>
      <c r="AA922">
        <v>127</v>
      </c>
      <c r="AB922">
        <v>3</v>
      </c>
      <c r="AC922">
        <f t="shared" si="43"/>
        <v>5000.3484949832773</v>
      </c>
      <c r="AD922">
        <f>IF(SUBTOTAL(103,tablo1[[#This Row],[MachineID]]), tablo1[[#This Row],[ConditionMonitoringScore]], "")</f>
        <v>664</v>
      </c>
      <c r="AE922">
        <f>IF(SUBTOTAL(103,tablo1[[#This Row],[MachineID]]), tablo1[[#This Row],[TimeToFailure]], "")</f>
        <v>3997</v>
      </c>
      <c r="AH922">
        <f t="shared" si="44"/>
        <v>36.569579288025892</v>
      </c>
      <c r="AI922" t="str">
        <f>IF(OR(tablo1[[#This Row],[visibletimetofailure]]&lt;5000,tablo1[[#This Row],[visibleconditionscore]]&lt;300),"YES","NO")</f>
        <v>YES</v>
      </c>
    </row>
    <row r="923" spans="1:35" x14ac:dyDescent="0.25">
      <c r="A923" t="s">
        <v>974</v>
      </c>
      <c r="B923" t="s">
        <v>32</v>
      </c>
      <c r="C923" t="s">
        <v>39</v>
      </c>
      <c r="D923" s="1">
        <v>43157</v>
      </c>
      <c r="E923">
        <v>6</v>
      </c>
      <c r="F923">
        <v>25650</v>
      </c>
      <c r="G923" s="1">
        <v>45260</v>
      </c>
      <c r="H923" t="s">
        <v>52</v>
      </c>
      <c r="I923">
        <v>114</v>
      </c>
      <c r="J923">
        <v>87</v>
      </c>
      <c r="K923">
        <v>4</v>
      </c>
      <c r="L923">
        <v>6287</v>
      </c>
      <c r="M923">
        <v>59846</v>
      </c>
      <c r="N923">
        <v>100</v>
      </c>
      <c r="O923">
        <v>398</v>
      </c>
      <c r="P923">
        <v>398254</v>
      </c>
      <c r="Q923">
        <v>1014078</v>
      </c>
      <c r="R923">
        <v>36958</v>
      </c>
      <c r="S923">
        <v>1781912</v>
      </c>
      <c r="T923">
        <v>1234</v>
      </c>
      <c r="U923">
        <v>7</v>
      </c>
      <c r="V923" s="24">
        <f t="shared" si="42"/>
        <v>1.5374180420529052E-2</v>
      </c>
      <c r="W923">
        <v>408</v>
      </c>
      <c r="X923">
        <v>286</v>
      </c>
      <c r="Y923" t="s">
        <v>49</v>
      </c>
      <c r="Z923">
        <v>614</v>
      </c>
      <c r="AA923">
        <v>130</v>
      </c>
      <c r="AB923">
        <v>3</v>
      </c>
      <c r="AC923">
        <f t="shared" si="43"/>
        <v>1000.6381909547739</v>
      </c>
      <c r="AD923">
        <f>IF(SUBTOTAL(103,tablo1[[#This Row],[MachineID]]), tablo1[[#This Row],[ConditionMonitoringScore]], "")</f>
        <v>614</v>
      </c>
      <c r="AE923">
        <f>IF(SUBTOTAL(103,tablo1[[#This Row],[MachineID]]), tablo1[[#This Row],[TimeToFailure]], "")</f>
        <v>6287</v>
      </c>
      <c r="AH923">
        <f t="shared" si="44"/>
        <v>37.540453074433657</v>
      </c>
      <c r="AI923" t="str">
        <f>IF(OR(tablo1[[#This Row],[visibletimetofailure]]&lt;5000,tablo1[[#This Row],[visibleconditionscore]]&lt;300),"YES","NO")</f>
        <v>NO</v>
      </c>
    </row>
    <row r="924" spans="1:35" x14ac:dyDescent="0.25">
      <c r="A924" t="s">
        <v>975</v>
      </c>
      <c r="B924" t="s">
        <v>38</v>
      </c>
      <c r="C924" t="s">
        <v>33</v>
      </c>
      <c r="D924" s="1">
        <v>40967</v>
      </c>
      <c r="E924">
        <v>12</v>
      </c>
      <c r="F924">
        <v>46056</v>
      </c>
      <c r="G924" s="1">
        <v>45236</v>
      </c>
      <c r="H924" t="s">
        <v>52</v>
      </c>
      <c r="I924">
        <v>58</v>
      </c>
      <c r="J924">
        <v>111</v>
      </c>
      <c r="K924">
        <v>11</v>
      </c>
      <c r="L924">
        <v>3978</v>
      </c>
      <c r="M924">
        <v>48043</v>
      </c>
      <c r="N924">
        <v>232</v>
      </c>
      <c r="O924">
        <v>2548</v>
      </c>
      <c r="P924">
        <v>7644609</v>
      </c>
      <c r="Q924">
        <v>2850079</v>
      </c>
      <c r="R924">
        <v>684051</v>
      </c>
      <c r="S924">
        <v>1117874</v>
      </c>
      <c r="T924">
        <v>5606</v>
      </c>
      <c r="U924">
        <v>8</v>
      </c>
      <c r="V924" s="24">
        <f t="shared" si="42"/>
        <v>2.3777225111161353E-2</v>
      </c>
      <c r="W924">
        <v>631</v>
      </c>
      <c r="X924">
        <v>505</v>
      </c>
      <c r="Y924" t="s">
        <v>35</v>
      </c>
      <c r="Z924">
        <v>434</v>
      </c>
      <c r="AA924">
        <v>193</v>
      </c>
      <c r="AB924">
        <v>2</v>
      </c>
      <c r="AC924">
        <f t="shared" si="43"/>
        <v>3000.2390109890111</v>
      </c>
      <c r="AD924">
        <f>IF(SUBTOTAL(103,tablo1[[#This Row],[MachineID]]), tablo1[[#This Row],[ConditionMonitoringScore]], "")</f>
        <v>434</v>
      </c>
      <c r="AE924">
        <f>IF(SUBTOTAL(103,tablo1[[#This Row],[MachineID]]), tablo1[[#This Row],[TimeToFailure]], "")</f>
        <v>3978</v>
      </c>
      <c r="AH924">
        <f t="shared" si="44"/>
        <v>57.928802588996767</v>
      </c>
      <c r="AI924" t="str">
        <f>IF(OR(tablo1[[#This Row],[visibletimetofailure]]&lt;5000,tablo1[[#This Row],[visibleconditionscore]]&lt;300),"YES","NO")</f>
        <v>YES</v>
      </c>
    </row>
    <row r="925" spans="1:35" x14ac:dyDescent="0.25">
      <c r="A925" t="s">
        <v>976</v>
      </c>
      <c r="B925" t="s">
        <v>47</v>
      </c>
      <c r="C925" t="s">
        <v>39</v>
      </c>
      <c r="D925" s="1">
        <v>44252</v>
      </c>
      <c r="E925">
        <v>3</v>
      </c>
      <c r="F925">
        <v>14058</v>
      </c>
      <c r="G925" s="1">
        <v>45260</v>
      </c>
      <c r="H925" t="s">
        <v>34</v>
      </c>
      <c r="I925">
        <v>128</v>
      </c>
      <c r="J925">
        <v>87</v>
      </c>
      <c r="K925">
        <v>4</v>
      </c>
      <c r="L925">
        <v>10546</v>
      </c>
      <c r="M925">
        <v>56096</v>
      </c>
      <c r="N925">
        <v>152</v>
      </c>
      <c r="O925">
        <v>610</v>
      </c>
      <c r="P925">
        <v>609599</v>
      </c>
      <c r="Q925">
        <v>47683</v>
      </c>
      <c r="R925">
        <v>278396</v>
      </c>
      <c r="S925">
        <v>1364825</v>
      </c>
      <c r="T925">
        <v>1889</v>
      </c>
      <c r="U925">
        <v>3</v>
      </c>
      <c r="V925" s="24">
        <f t="shared" si="42"/>
        <v>9.3827718742934656E-3</v>
      </c>
      <c r="W925">
        <v>249</v>
      </c>
      <c r="X925">
        <v>75</v>
      </c>
      <c r="Y925" t="s">
        <v>49</v>
      </c>
      <c r="Z925">
        <v>804</v>
      </c>
      <c r="AA925">
        <v>83</v>
      </c>
      <c r="AB925">
        <v>1</v>
      </c>
      <c r="AC925">
        <f t="shared" si="43"/>
        <v>999.34262295081965</v>
      </c>
      <c r="AD925">
        <f>IF(SUBTOTAL(103,tablo1[[#This Row],[MachineID]]), tablo1[[#This Row],[ConditionMonitoringScore]], "")</f>
        <v>804</v>
      </c>
      <c r="AE925">
        <f>IF(SUBTOTAL(103,tablo1[[#This Row],[MachineID]]), tablo1[[#This Row],[TimeToFailure]], "")</f>
        <v>10546</v>
      </c>
      <c r="AH925">
        <f t="shared" si="44"/>
        <v>22.330097087378643</v>
      </c>
      <c r="AI925" t="str">
        <f>IF(OR(tablo1[[#This Row],[visibletimetofailure]]&lt;5000,tablo1[[#This Row],[visibleconditionscore]]&lt;300),"YES","NO")</f>
        <v>NO</v>
      </c>
    </row>
    <row r="926" spans="1:35" x14ac:dyDescent="0.25">
      <c r="A926" t="s">
        <v>977</v>
      </c>
      <c r="B926" t="s">
        <v>42</v>
      </c>
      <c r="C926" t="s">
        <v>39</v>
      </c>
      <c r="D926" s="1">
        <v>44617</v>
      </c>
      <c r="E926">
        <v>2</v>
      </c>
      <c r="F926">
        <v>6988</v>
      </c>
      <c r="G926" s="1">
        <v>45275</v>
      </c>
      <c r="H926" t="s">
        <v>52</v>
      </c>
      <c r="I926">
        <v>60</v>
      </c>
      <c r="J926">
        <v>72</v>
      </c>
      <c r="K926">
        <v>0</v>
      </c>
      <c r="L926">
        <v>15598</v>
      </c>
      <c r="M926">
        <v>79469</v>
      </c>
      <c r="N926">
        <v>154</v>
      </c>
      <c r="O926">
        <v>0</v>
      </c>
      <c r="P926">
        <v>0</v>
      </c>
      <c r="Q926">
        <v>595952</v>
      </c>
      <c r="R926">
        <v>242788</v>
      </c>
      <c r="S926">
        <v>838741</v>
      </c>
      <c r="T926">
        <v>0</v>
      </c>
      <c r="U926">
        <v>2</v>
      </c>
      <c r="V926" s="24">
        <f t="shared" si="42"/>
        <v>9.0436355414876789E-3</v>
      </c>
      <c r="W926">
        <v>240</v>
      </c>
      <c r="X926">
        <v>48</v>
      </c>
      <c r="Y926" t="s">
        <v>35</v>
      </c>
      <c r="Z926">
        <v>770</v>
      </c>
      <c r="AA926">
        <v>91</v>
      </c>
      <c r="AB926">
        <v>3</v>
      </c>
      <c r="AC926">
        <f t="shared" si="43"/>
        <v>0</v>
      </c>
      <c r="AD926">
        <f>IF(SUBTOTAL(103,tablo1[[#This Row],[MachineID]]), tablo1[[#This Row],[ConditionMonitoringScore]], "")</f>
        <v>770</v>
      </c>
      <c r="AE926">
        <f>IF(SUBTOTAL(103,tablo1[[#This Row],[MachineID]]), tablo1[[#This Row],[TimeToFailure]], "")</f>
        <v>15598</v>
      </c>
      <c r="AH926">
        <f t="shared" si="44"/>
        <v>24.919093851132686</v>
      </c>
      <c r="AI926" t="str">
        <f>IF(OR(tablo1[[#This Row],[visibletimetofailure]]&lt;5000,tablo1[[#This Row],[visibleconditionscore]]&lt;300),"YES","NO")</f>
        <v>NO</v>
      </c>
    </row>
    <row r="927" spans="1:35" x14ac:dyDescent="0.25">
      <c r="A927" t="s">
        <v>978</v>
      </c>
      <c r="B927" t="s">
        <v>38</v>
      </c>
      <c r="C927" t="s">
        <v>33</v>
      </c>
      <c r="D927" s="1">
        <v>40237</v>
      </c>
      <c r="E927">
        <v>14</v>
      </c>
      <c r="F927">
        <v>66024</v>
      </c>
      <c r="G927" s="1">
        <v>45276</v>
      </c>
      <c r="H927" t="s">
        <v>52</v>
      </c>
      <c r="I927">
        <v>80</v>
      </c>
      <c r="J927">
        <v>71</v>
      </c>
      <c r="K927">
        <v>47</v>
      </c>
      <c r="L927">
        <v>756</v>
      </c>
      <c r="M927">
        <v>14100</v>
      </c>
      <c r="N927">
        <v>180</v>
      </c>
      <c r="O927">
        <v>8478</v>
      </c>
      <c r="P927">
        <v>25434355</v>
      </c>
      <c r="Q927">
        <v>163398</v>
      </c>
      <c r="R927">
        <v>491292</v>
      </c>
      <c r="S927">
        <v>27559628</v>
      </c>
      <c r="T927">
        <v>8478</v>
      </c>
      <c r="U927">
        <v>8</v>
      </c>
      <c r="V927" s="24">
        <f t="shared" si="42"/>
        <v>2.3927952370186148E-2</v>
      </c>
      <c r="W927">
        <v>635</v>
      </c>
      <c r="X927">
        <v>508</v>
      </c>
      <c r="Y927" t="s">
        <v>35</v>
      </c>
      <c r="Z927">
        <v>410</v>
      </c>
      <c r="AA927">
        <v>185</v>
      </c>
      <c r="AB927">
        <v>2</v>
      </c>
      <c r="AC927">
        <f t="shared" si="43"/>
        <v>3000.0418730832744</v>
      </c>
      <c r="AD927">
        <f>IF(SUBTOTAL(103,tablo1[[#This Row],[MachineID]]), tablo1[[#This Row],[ConditionMonitoringScore]], "")</f>
        <v>410</v>
      </c>
      <c r="AE927">
        <f>IF(SUBTOTAL(103,tablo1[[#This Row],[MachineID]]), tablo1[[#This Row],[TimeToFailure]], "")</f>
        <v>756</v>
      </c>
      <c r="AH927">
        <f t="shared" si="44"/>
        <v>55.339805825242713</v>
      </c>
      <c r="AI927" t="str">
        <f>IF(OR(tablo1[[#This Row],[visibletimetofailure]]&lt;5000,tablo1[[#This Row],[visibleconditionscore]]&lt;300),"YES","NO")</f>
        <v>YES</v>
      </c>
    </row>
    <row r="928" spans="1:35" x14ac:dyDescent="0.25">
      <c r="A928" t="s">
        <v>979</v>
      </c>
      <c r="B928" t="s">
        <v>54</v>
      </c>
      <c r="C928" t="s">
        <v>58</v>
      </c>
      <c r="D928" s="1">
        <v>40237</v>
      </c>
      <c r="E928">
        <v>14</v>
      </c>
      <c r="F928">
        <v>51716</v>
      </c>
      <c r="G928" s="1">
        <v>45339</v>
      </c>
      <c r="H928" t="s">
        <v>34</v>
      </c>
      <c r="I928">
        <v>82</v>
      </c>
      <c r="J928">
        <v>8</v>
      </c>
      <c r="K928">
        <v>11</v>
      </c>
      <c r="L928">
        <v>4916</v>
      </c>
      <c r="M928">
        <v>47534</v>
      </c>
      <c r="N928">
        <v>131</v>
      </c>
      <c r="O928">
        <v>1441</v>
      </c>
      <c r="P928">
        <v>4322781</v>
      </c>
      <c r="Q928">
        <v>666334</v>
      </c>
      <c r="R928">
        <v>340762</v>
      </c>
      <c r="S928">
        <v>5329877</v>
      </c>
      <c r="T928">
        <v>7060</v>
      </c>
      <c r="U928">
        <v>4</v>
      </c>
      <c r="V928" s="24">
        <f t="shared" si="42"/>
        <v>1.6956816640289397E-2</v>
      </c>
      <c r="W928">
        <v>450</v>
      </c>
      <c r="X928">
        <v>180</v>
      </c>
      <c r="Y928" t="s">
        <v>35</v>
      </c>
      <c r="Z928">
        <v>614</v>
      </c>
      <c r="AA928">
        <v>132</v>
      </c>
      <c r="AB928">
        <v>2</v>
      </c>
      <c r="AC928">
        <f t="shared" si="43"/>
        <v>2999.848022206801</v>
      </c>
      <c r="AD928">
        <f>IF(SUBTOTAL(103,tablo1[[#This Row],[MachineID]]), tablo1[[#This Row],[ConditionMonitoringScore]], "")</f>
        <v>614</v>
      </c>
      <c r="AE928">
        <f>IF(SUBTOTAL(103,tablo1[[#This Row],[MachineID]]), tablo1[[#This Row],[TimeToFailure]], "")</f>
        <v>4916</v>
      </c>
      <c r="AH928">
        <f t="shared" si="44"/>
        <v>38.187702265372167</v>
      </c>
      <c r="AI928" t="str">
        <f>IF(OR(tablo1[[#This Row],[visibletimetofailure]]&lt;5000,tablo1[[#This Row],[visibleconditionscore]]&lt;300),"YES","NO")</f>
        <v>YES</v>
      </c>
    </row>
    <row r="929" spans="1:35" x14ac:dyDescent="0.25">
      <c r="A929" t="s">
        <v>980</v>
      </c>
      <c r="B929" t="s">
        <v>47</v>
      </c>
      <c r="C929" t="s">
        <v>45</v>
      </c>
      <c r="D929" s="1">
        <v>43522</v>
      </c>
      <c r="E929">
        <v>5</v>
      </c>
      <c r="F929">
        <v>16525</v>
      </c>
      <c r="G929" s="1">
        <v>45224</v>
      </c>
      <c r="H929" t="s">
        <v>34</v>
      </c>
      <c r="I929">
        <v>65</v>
      </c>
      <c r="J929">
        <v>123</v>
      </c>
      <c r="K929">
        <v>5</v>
      </c>
      <c r="L929">
        <v>4352</v>
      </c>
      <c r="M929">
        <v>35319</v>
      </c>
      <c r="N929">
        <v>83</v>
      </c>
      <c r="O929">
        <v>415</v>
      </c>
      <c r="P929">
        <v>124628</v>
      </c>
      <c r="Q929">
        <v>350179</v>
      </c>
      <c r="R929">
        <v>435294</v>
      </c>
      <c r="S929">
        <v>2031752</v>
      </c>
      <c r="T929">
        <v>1910</v>
      </c>
      <c r="U929">
        <v>3</v>
      </c>
      <c r="V929" s="24">
        <f t="shared" si="42"/>
        <v>1.5072725902479463E-2</v>
      </c>
      <c r="W929">
        <v>400</v>
      </c>
      <c r="X929">
        <v>120</v>
      </c>
      <c r="Y929" t="s">
        <v>35</v>
      </c>
      <c r="Z929">
        <v>663</v>
      </c>
      <c r="AA929">
        <v>125</v>
      </c>
      <c r="AB929">
        <v>3</v>
      </c>
      <c r="AC929">
        <f t="shared" si="43"/>
        <v>300.30843373493974</v>
      </c>
      <c r="AD929">
        <f>IF(SUBTOTAL(103,tablo1[[#This Row],[MachineID]]), tablo1[[#This Row],[ConditionMonitoringScore]], "")</f>
        <v>663</v>
      </c>
      <c r="AE929">
        <f>IF(SUBTOTAL(103,tablo1[[#This Row],[MachineID]]), tablo1[[#This Row],[TimeToFailure]], "")</f>
        <v>4352</v>
      </c>
      <c r="AH929">
        <f t="shared" si="44"/>
        <v>35.922330097087382</v>
      </c>
      <c r="AI929" t="str">
        <f>IF(OR(tablo1[[#This Row],[visibletimetofailure]]&lt;5000,tablo1[[#This Row],[visibleconditionscore]]&lt;300),"YES","NO")</f>
        <v>YES</v>
      </c>
    </row>
    <row r="930" spans="1:35" x14ac:dyDescent="0.25">
      <c r="A930" t="s">
        <v>981</v>
      </c>
      <c r="B930" t="s">
        <v>54</v>
      </c>
      <c r="C930" t="s">
        <v>39</v>
      </c>
      <c r="D930" s="1">
        <v>43522</v>
      </c>
      <c r="E930">
        <v>5</v>
      </c>
      <c r="F930">
        <v>23190</v>
      </c>
      <c r="G930" s="1">
        <v>45315</v>
      </c>
      <c r="H930" t="s">
        <v>48</v>
      </c>
      <c r="I930">
        <v>40</v>
      </c>
      <c r="J930">
        <v>32</v>
      </c>
      <c r="K930">
        <v>6</v>
      </c>
      <c r="L930">
        <v>5719</v>
      </c>
      <c r="M930">
        <v>38264</v>
      </c>
      <c r="N930">
        <v>251</v>
      </c>
      <c r="O930">
        <v>1505</v>
      </c>
      <c r="P930">
        <v>7525324</v>
      </c>
      <c r="Q930">
        <v>3212476</v>
      </c>
      <c r="R930">
        <v>935564</v>
      </c>
      <c r="S930">
        <v>11673364</v>
      </c>
      <c r="T930">
        <v>3010</v>
      </c>
      <c r="U930">
        <v>7</v>
      </c>
      <c r="V930" s="24">
        <f t="shared" si="42"/>
        <v>8.365362875876102E-3</v>
      </c>
      <c r="W930">
        <v>222</v>
      </c>
      <c r="X930">
        <v>155</v>
      </c>
      <c r="Y930" t="s">
        <v>62</v>
      </c>
      <c r="Z930">
        <v>809</v>
      </c>
      <c r="AA930">
        <v>66</v>
      </c>
      <c r="AB930">
        <v>5</v>
      </c>
      <c r="AC930">
        <f t="shared" si="43"/>
        <v>5000.2152823920269</v>
      </c>
      <c r="AD930">
        <f>IF(SUBTOTAL(103,tablo1[[#This Row],[MachineID]]), tablo1[[#This Row],[ConditionMonitoringScore]], "")</f>
        <v>809</v>
      </c>
      <c r="AE930">
        <f>IF(SUBTOTAL(103,tablo1[[#This Row],[MachineID]]), tablo1[[#This Row],[TimeToFailure]], "")</f>
        <v>5719</v>
      </c>
      <c r="AH930">
        <f t="shared" si="44"/>
        <v>16.828478964401295</v>
      </c>
      <c r="AI930" t="str">
        <f>IF(OR(tablo1[[#This Row],[visibletimetofailure]]&lt;5000,tablo1[[#This Row],[visibleconditionscore]]&lt;300),"YES","NO")</f>
        <v>NO</v>
      </c>
    </row>
    <row r="931" spans="1:35" x14ac:dyDescent="0.25">
      <c r="A931" t="s">
        <v>982</v>
      </c>
      <c r="B931" t="s">
        <v>47</v>
      </c>
      <c r="C931" t="s">
        <v>33</v>
      </c>
      <c r="D931" s="1">
        <v>42062</v>
      </c>
      <c r="E931">
        <v>9</v>
      </c>
      <c r="F931">
        <v>27018</v>
      </c>
      <c r="G931" s="1">
        <v>45315</v>
      </c>
      <c r="H931" t="s">
        <v>52</v>
      </c>
      <c r="I931">
        <v>64</v>
      </c>
      <c r="J931">
        <v>32</v>
      </c>
      <c r="K931">
        <v>9</v>
      </c>
      <c r="L931">
        <v>5686</v>
      </c>
      <c r="M931">
        <v>37470</v>
      </c>
      <c r="N931">
        <v>176</v>
      </c>
      <c r="O931">
        <v>1583</v>
      </c>
      <c r="P931">
        <v>4749205</v>
      </c>
      <c r="Q931">
        <v>544372</v>
      </c>
      <c r="R931">
        <v>382018</v>
      </c>
      <c r="S931">
        <v>5675595</v>
      </c>
      <c r="T931">
        <v>2057</v>
      </c>
      <c r="U931">
        <v>3</v>
      </c>
      <c r="V931" s="24">
        <f t="shared" si="42"/>
        <v>1.2811817017107544E-2</v>
      </c>
      <c r="W931">
        <v>340</v>
      </c>
      <c r="X931">
        <v>102</v>
      </c>
      <c r="Y931" t="s">
        <v>35</v>
      </c>
      <c r="Z931">
        <v>712</v>
      </c>
      <c r="AA931">
        <v>115</v>
      </c>
      <c r="AB931">
        <v>4</v>
      </c>
      <c r="AC931">
        <f t="shared" si="43"/>
        <v>3000.129500947568</v>
      </c>
      <c r="AD931">
        <f>IF(SUBTOTAL(103,tablo1[[#This Row],[MachineID]]), tablo1[[#This Row],[ConditionMonitoringScore]], "")</f>
        <v>712</v>
      </c>
      <c r="AE931">
        <f>IF(SUBTOTAL(103,tablo1[[#This Row],[MachineID]]), tablo1[[#This Row],[TimeToFailure]], "")</f>
        <v>5686</v>
      </c>
      <c r="AH931">
        <f t="shared" si="44"/>
        <v>32.686084142394819</v>
      </c>
      <c r="AI931" t="str">
        <f>IF(OR(tablo1[[#This Row],[visibletimetofailure]]&lt;5000,tablo1[[#This Row],[visibleconditionscore]]&lt;300),"YES","NO")</f>
        <v>NO</v>
      </c>
    </row>
    <row r="932" spans="1:35" x14ac:dyDescent="0.25">
      <c r="A932" t="s">
        <v>983</v>
      </c>
      <c r="B932" t="s">
        <v>38</v>
      </c>
      <c r="C932" t="s">
        <v>39</v>
      </c>
      <c r="D932" s="1">
        <v>39142</v>
      </c>
      <c r="E932">
        <v>17</v>
      </c>
      <c r="F932">
        <v>52088</v>
      </c>
      <c r="G932" s="1">
        <v>45341</v>
      </c>
      <c r="H932" t="s">
        <v>34</v>
      </c>
      <c r="I932">
        <v>16</v>
      </c>
      <c r="J932">
        <v>6</v>
      </c>
      <c r="K932">
        <v>106</v>
      </c>
      <c r="L932">
        <v>354</v>
      </c>
      <c r="M932">
        <v>5000</v>
      </c>
      <c r="N932">
        <v>281</v>
      </c>
      <c r="O932">
        <v>29782</v>
      </c>
      <c r="P932">
        <v>148910114</v>
      </c>
      <c r="Q932">
        <v>1812828</v>
      </c>
      <c r="R932">
        <v>451312</v>
      </c>
      <c r="S932">
        <v>151174255</v>
      </c>
      <c r="T932">
        <v>104237</v>
      </c>
      <c r="U932">
        <v>4</v>
      </c>
      <c r="V932" s="24">
        <f t="shared" si="42"/>
        <v>2.2156907076644812E-2</v>
      </c>
      <c r="W932">
        <v>588</v>
      </c>
      <c r="X932">
        <v>235</v>
      </c>
      <c r="Y932" t="s">
        <v>62</v>
      </c>
      <c r="Z932">
        <v>455</v>
      </c>
      <c r="AA932">
        <v>174</v>
      </c>
      <c r="AB932">
        <v>5</v>
      </c>
      <c r="AC932">
        <f t="shared" si="43"/>
        <v>5000.0038278154589</v>
      </c>
      <c r="AD932">
        <f>IF(SUBTOTAL(103,tablo1[[#This Row],[MachineID]]), tablo1[[#This Row],[ConditionMonitoringScore]], "")</f>
        <v>455</v>
      </c>
      <c r="AE932">
        <f>IF(SUBTOTAL(103,tablo1[[#This Row],[MachineID]]), tablo1[[#This Row],[TimeToFailure]], "")</f>
        <v>354</v>
      </c>
      <c r="AH932">
        <f t="shared" si="44"/>
        <v>51.779935275080902</v>
      </c>
      <c r="AI932" t="str">
        <f>IF(OR(tablo1[[#This Row],[visibletimetofailure]]&lt;5000,tablo1[[#This Row],[visibleconditionscore]]&lt;300),"YES","NO")</f>
        <v>YES</v>
      </c>
    </row>
    <row r="933" spans="1:35" x14ac:dyDescent="0.25">
      <c r="A933" t="s">
        <v>984</v>
      </c>
      <c r="B933" t="s">
        <v>38</v>
      </c>
      <c r="C933" t="s">
        <v>58</v>
      </c>
      <c r="D933" s="1">
        <v>38412</v>
      </c>
      <c r="E933">
        <v>19</v>
      </c>
      <c r="F933">
        <v>79059</v>
      </c>
      <c r="G933" s="1">
        <v>45237</v>
      </c>
      <c r="H933" t="s">
        <v>52</v>
      </c>
      <c r="I933">
        <v>69</v>
      </c>
      <c r="J933">
        <v>110</v>
      </c>
      <c r="K933">
        <v>29</v>
      </c>
      <c r="L933">
        <v>273</v>
      </c>
      <c r="M933">
        <v>28106</v>
      </c>
      <c r="N933">
        <v>254</v>
      </c>
      <c r="O933">
        <v>7375</v>
      </c>
      <c r="P933">
        <v>22126046</v>
      </c>
      <c r="Q933">
        <v>2394018</v>
      </c>
      <c r="R933">
        <v>68801</v>
      </c>
      <c r="S933">
        <v>25208075</v>
      </c>
      <c r="T933">
        <v>24338</v>
      </c>
      <c r="U933">
        <v>7</v>
      </c>
      <c r="V933" s="24">
        <f t="shared" si="42"/>
        <v>3.4554224131434171E-2</v>
      </c>
      <c r="W933">
        <v>917</v>
      </c>
      <c r="X933">
        <v>642</v>
      </c>
      <c r="Y933" t="s">
        <v>35</v>
      </c>
      <c r="Z933">
        <v>129</v>
      </c>
      <c r="AA933">
        <v>266</v>
      </c>
      <c r="AB933">
        <v>5</v>
      </c>
      <c r="AC933">
        <f t="shared" si="43"/>
        <v>3000.1418305084744</v>
      </c>
      <c r="AD933">
        <f>IF(SUBTOTAL(103,tablo1[[#This Row],[MachineID]]), tablo1[[#This Row],[ConditionMonitoringScore]], "")</f>
        <v>129</v>
      </c>
      <c r="AE933">
        <f>IF(SUBTOTAL(103,tablo1[[#This Row],[MachineID]]), tablo1[[#This Row],[TimeToFailure]], "")</f>
        <v>273</v>
      </c>
      <c r="AH933">
        <f t="shared" si="44"/>
        <v>81.553398058252426</v>
      </c>
      <c r="AI933" t="str">
        <f>IF(OR(tablo1[[#This Row],[visibletimetofailure]]&lt;5000,tablo1[[#This Row],[visibleconditionscore]]&lt;300),"YES","NO")</f>
        <v>YES</v>
      </c>
    </row>
    <row r="934" spans="1:35" x14ac:dyDescent="0.25">
      <c r="A934" t="s">
        <v>985</v>
      </c>
      <c r="B934" t="s">
        <v>38</v>
      </c>
      <c r="C934" t="s">
        <v>39</v>
      </c>
      <c r="D934" s="1">
        <v>39507</v>
      </c>
      <c r="E934">
        <v>16</v>
      </c>
      <c r="F934">
        <v>57232</v>
      </c>
      <c r="G934" s="1">
        <v>45308</v>
      </c>
      <c r="H934" t="s">
        <v>52</v>
      </c>
      <c r="I934">
        <v>26</v>
      </c>
      <c r="J934">
        <v>39</v>
      </c>
      <c r="K934">
        <v>14</v>
      </c>
      <c r="L934">
        <v>846</v>
      </c>
      <c r="M934">
        <v>44151</v>
      </c>
      <c r="N934">
        <v>244</v>
      </c>
      <c r="O934">
        <v>3418</v>
      </c>
      <c r="P934">
        <v>1709058</v>
      </c>
      <c r="Q934">
        <v>3129995</v>
      </c>
      <c r="R934">
        <v>581011</v>
      </c>
      <c r="S934">
        <v>20801586</v>
      </c>
      <c r="T934">
        <v>15723</v>
      </c>
      <c r="U934">
        <v>9</v>
      </c>
      <c r="V934" s="24">
        <f t="shared" si="42"/>
        <v>2.3626497852136559E-2</v>
      </c>
      <c r="W934">
        <v>627</v>
      </c>
      <c r="X934">
        <v>564</v>
      </c>
      <c r="Y934" t="s">
        <v>62</v>
      </c>
      <c r="Z934">
        <v>420</v>
      </c>
      <c r="AA934">
        <v>187</v>
      </c>
      <c r="AB934">
        <v>4</v>
      </c>
      <c r="AC934">
        <f t="shared" si="43"/>
        <v>500.01696898771212</v>
      </c>
      <c r="AD934">
        <f>IF(SUBTOTAL(103,tablo1[[#This Row],[MachineID]]), tablo1[[#This Row],[ConditionMonitoringScore]], "")</f>
        <v>420</v>
      </c>
      <c r="AE934">
        <f>IF(SUBTOTAL(103,tablo1[[#This Row],[MachineID]]), tablo1[[#This Row],[TimeToFailure]], "")</f>
        <v>846</v>
      </c>
      <c r="AH934">
        <f t="shared" si="44"/>
        <v>55.98705501618123</v>
      </c>
      <c r="AI934" t="str">
        <f>IF(OR(tablo1[[#This Row],[visibletimetofailure]]&lt;5000,tablo1[[#This Row],[visibleconditionscore]]&lt;300),"YES","NO")</f>
        <v>YES</v>
      </c>
    </row>
    <row r="935" spans="1:35" x14ac:dyDescent="0.25">
      <c r="A935" t="s">
        <v>986</v>
      </c>
      <c r="B935" t="s">
        <v>54</v>
      </c>
      <c r="C935" t="s">
        <v>39</v>
      </c>
      <c r="D935" s="1">
        <v>42427</v>
      </c>
      <c r="E935">
        <v>8</v>
      </c>
      <c r="F935">
        <v>29560</v>
      </c>
      <c r="G935" s="1">
        <v>45315</v>
      </c>
      <c r="H935" t="s">
        <v>48</v>
      </c>
      <c r="I935">
        <v>59</v>
      </c>
      <c r="J935">
        <v>32</v>
      </c>
      <c r="K935">
        <v>5</v>
      </c>
      <c r="L935">
        <v>9119</v>
      </c>
      <c r="M935">
        <v>52333</v>
      </c>
      <c r="N935">
        <v>142</v>
      </c>
      <c r="O935">
        <v>710</v>
      </c>
      <c r="P935">
        <v>2128809</v>
      </c>
      <c r="Q935">
        <v>790727</v>
      </c>
      <c r="R935">
        <v>620152</v>
      </c>
      <c r="S935">
        <v>3539688</v>
      </c>
      <c r="T935">
        <v>2199</v>
      </c>
      <c r="U935">
        <v>5</v>
      </c>
      <c r="V935" s="24">
        <f t="shared" si="42"/>
        <v>1.2472680684301756E-2</v>
      </c>
      <c r="W935">
        <v>331</v>
      </c>
      <c r="X935">
        <v>165</v>
      </c>
      <c r="Y935" t="s">
        <v>35</v>
      </c>
      <c r="Z935">
        <v>702</v>
      </c>
      <c r="AA935">
        <v>99</v>
      </c>
      <c r="AB935">
        <v>4</v>
      </c>
      <c r="AC935">
        <f t="shared" si="43"/>
        <v>2998.3225352112677</v>
      </c>
      <c r="AD935">
        <f>IF(SUBTOTAL(103,tablo1[[#This Row],[MachineID]]), tablo1[[#This Row],[ConditionMonitoringScore]], "")</f>
        <v>702</v>
      </c>
      <c r="AE935">
        <f>IF(SUBTOTAL(103,tablo1[[#This Row],[MachineID]]), tablo1[[#This Row],[TimeToFailure]], "")</f>
        <v>9119</v>
      </c>
      <c r="AH935">
        <f t="shared" si="44"/>
        <v>27.508090614886733</v>
      </c>
      <c r="AI935" t="str">
        <f>IF(OR(tablo1[[#This Row],[visibletimetofailure]]&lt;5000,tablo1[[#This Row],[visibleconditionscore]]&lt;300),"YES","NO")</f>
        <v>NO</v>
      </c>
    </row>
    <row r="936" spans="1:35" x14ac:dyDescent="0.25">
      <c r="A936" t="s">
        <v>987</v>
      </c>
      <c r="B936" t="s">
        <v>42</v>
      </c>
      <c r="C936" t="s">
        <v>33</v>
      </c>
      <c r="D936" s="1">
        <v>42792</v>
      </c>
      <c r="E936">
        <v>7</v>
      </c>
      <c r="F936">
        <v>24787</v>
      </c>
      <c r="G936" s="1">
        <v>45214</v>
      </c>
      <c r="H936" t="s">
        <v>52</v>
      </c>
      <c r="I936">
        <v>105</v>
      </c>
      <c r="J936">
        <v>133</v>
      </c>
      <c r="K936">
        <v>6</v>
      </c>
      <c r="L936">
        <v>1073</v>
      </c>
      <c r="M936">
        <v>48258</v>
      </c>
      <c r="N936">
        <v>251</v>
      </c>
      <c r="O936">
        <v>1504</v>
      </c>
      <c r="P936">
        <v>1503607</v>
      </c>
      <c r="Q936">
        <v>1139028</v>
      </c>
      <c r="R936">
        <v>35746</v>
      </c>
      <c r="S936">
        <v>3000095</v>
      </c>
      <c r="T936">
        <v>1653</v>
      </c>
      <c r="U936">
        <v>3</v>
      </c>
      <c r="V936" s="24">
        <f t="shared" si="42"/>
        <v>1.8953952822367927E-2</v>
      </c>
      <c r="W936">
        <v>503</v>
      </c>
      <c r="X936">
        <v>151</v>
      </c>
      <c r="Y936" t="s">
        <v>49</v>
      </c>
      <c r="Z936">
        <v>558</v>
      </c>
      <c r="AA936">
        <v>151</v>
      </c>
      <c r="AB936">
        <v>2</v>
      </c>
      <c r="AC936">
        <f t="shared" si="43"/>
        <v>999.73869680851067</v>
      </c>
      <c r="AD936">
        <f>IF(SUBTOTAL(103,tablo1[[#This Row],[MachineID]]), tablo1[[#This Row],[ConditionMonitoringScore]], "")</f>
        <v>558</v>
      </c>
      <c r="AE936">
        <f>IF(SUBTOTAL(103,tablo1[[#This Row],[MachineID]]), tablo1[[#This Row],[TimeToFailure]], "")</f>
        <v>1073</v>
      </c>
      <c r="AH936">
        <f t="shared" si="44"/>
        <v>44.336569579288025</v>
      </c>
      <c r="AI936" t="str">
        <f>IF(OR(tablo1[[#This Row],[visibletimetofailure]]&lt;5000,tablo1[[#This Row],[visibleconditionscore]]&lt;300),"YES","NO")</f>
        <v>YES</v>
      </c>
    </row>
    <row r="937" spans="1:35" x14ac:dyDescent="0.25">
      <c r="A937" t="s">
        <v>988</v>
      </c>
      <c r="B937" t="s">
        <v>38</v>
      </c>
      <c r="C937" t="s">
        <v>45</v>
      </c>
      <c r="D937" s="1">
        <v>39142</v>
      </c>
      <c r="E937">
        <v>17</v>
      </c>
      <c r="F937">
        <v>67881</v>
      </c>
      <c r="G937" s="1">
        <v>45248</v>
      </c>
      <c r="H937" t="s">
        <v>48</v>
      </c>
      <c r="I937">
        <v>67</v>
      </c>
      <c r="J937">
        <v>99</v>
      </c>
      <c r="K937">
        <v>135</v>
      </c>
      <c r="L937">
        <v>328</v>
      </c>
      <c r="M937">
        <v>5000</v>
      </c>
      <c r="N937">
        <v>263</v>
      </c>
      <c r="O937">
        <v>35479</v>
      </c>
      <c r="P937">
        <v>106436081</v>
      </c>
      <c r="Q937">
        <v>4423124</v>
      </c>
      <c r="R937">
        <v>1121639</v>
      </c>
      <c r="S937">
        <v>111980844</v>
      </c>
      <c r="T937">
        <v>173845</v>
      </c>
      <c r="U937">
        <v>9</v>
      </c>
      <c r="V937" s="24">
        <f t="shared" si="42"/>
        <v>2.9128042806541563E-2</v>
      </c>
      <c r="W937">
        <v>773</v>
      </c>
      <c r="X937">
        <v>695</v>
      </c>
      <c r="Y937" t="s">
        <v>35</v>
      </c>
      <c r="Z937">
        <v>302</v>
      </c>
      <c r="AA937">
        <v>223</v>
      </c>
      <c r="AB937">
        <v>5</v>
      </c>
      <c r="AC937">
        <f t="shared" si="43"/>
        <v>2999.974097353364</v>
      </c>
      <c r="AD937">
        <f>IF(SUBTOTAL(103,tablo1[[#This Row],[MachineID]]), tablo1[[#This Row],[ConditionMonitoringScore]], "")</f>
        <v>302</v>
      </c>
      <c r="AE937">
        <f>IF(SUBTOTAL(103,tablo1[[#This Row],[MachineID]]), tablo1[[#This Row],[TimeToFailure]], "")</f>
        <v>328</v>
      </c>
      <c r="AH937">
        <f t="shared" si="44"/>
        <v>67.637540453074436</v>
      </c>
      <c r="AI937" t="str">
        <f>IF(OR(tablo1[[#This Row],[visibletimetofailure]]&lt;5000,tablo1[[#This Row],[visibleconditionscore]]&lt;300),"YES","NO")</f>
        <v>YES</v>
      </c>
    </row>
    <row r="938" spans="1:35" x14ac:dyDescent="0.25">
      <c r="A938" t="s">
        <v>989</v>
      </c>
      <c r="B938" t="s">
        <v>42</v>
      </c>
      <c r="C938" t="s">
        <v>45</v>
      </c>
      <c r="D938" s="1">
        <v>42062</v>
      </c>
      <c r="E938">
        <v>9</v>
      </c>
      <c r="F938">
        <v>43740</v>
      </c>
      <c r="G938" s="1">
        <v>45299</v>
      </c>
      <c r="H938" t="s">
        <v>52</v>
      </c>
      <c r="I938">
        <v>70</v>
      </c>
      <c r="J938">
        <v>48</v>
      </c>
      <c r="K938">
        <v>11</v>
      </c>
      <c r="L938">
        <v>5015</v>
      </c>
      <c r="M938">
        <v>36749</v>
      </c>
      <c r="N938">
        <v>276</v>
      </c>
      <c r="O938">
        <v>3035</v>
      </c>
      <c r="P938">
        <v>9105875</v>
      </c>
      <c r="Q938">
        <v>2919393</v>
      </c>
      <c r="R938">
        <v>1074365</v>
      </c>
      <c r="S938">
        <v>13099633</v>
      </c>
      <c r="T938">
        <v>14265</v>
      </c>
      <c r="U938">
        <v>8</v>
      </c>
      <c r="V938" s="24">
        <f t="shared" si="42"/>
        <v>1.5261134976260457E-2</v>
      </c>
      <c r="W938">
        <v>405</v>
      </c>
      <c r="X938">
        <v>324</v>
      </c>
      <c r="Y938" t="s">
        <v>35</v>
      </c>
      <c r="Z938">
        <v>630</v>
      </c>
      <c r="AA938">
        <v>141</v>
      </c>
      <c r="AB938">
        <v>3</v>
      </c>
      <c r="AC938">
        <f t="shared" si="43"/>
        <v>3000.2883031301481</v>
      </c>
      <c r="AD938">
        <f>IF(SUBTOTAL(103,tablo1[[#This Row],[MachineID]]), tablo1[[#This Row],[ConditionMonitoringScore]], "")</f>
        <v>630</v>
      </c>
      <c r="AE938">
        <f>IF(SUBTOTAL(103,tablo1[[#This Row],[MachineID]]), tablo1[[#This Row],[TimeToFailure]], "")</f>
        <v>5015</v>
      </c>
      <c r="AH938">
        <f t="shared" si="44"/>
        <v>41.100323624595468</v>
      </c>
      <c r="AI938" t="str">
        <f>IF(OR(tablo1[[#This Row],[visibletimetofailure]]&lt;5000,tablo1[[#This Row],[visibleconditionscore]]&lt;300),"YES","NO")</f>
        <v>NO</v>
      </c>
    </row>
    <row r="939" spans="1:35" x14ac:dyDescent="0.25">
      <c r="A939" t="s">
        <v>990</v>
      </c>
      <c r="B939" t="s">
        <v>47</v>
      </c>
      <c r="C939" t="s">
        <v>58</v>
      </c>
      <c r="D939" s="1">
        <v>38777</v>
      </c>
      <c r="E939">
        <v>18</v>
      </c>
      <c r="F939">
        <v>84870</v>
      </c>
      <c r="G939" s="1">
        <v>45272</v>
      </c>
      <c r="H939" t="s">
        <v>52</v>
      </c>
      <c r="I939">
        <v>72</v>
      </c>
      <c r="J939">
        <v>75</v>
      </c>
      <c r="K939">
        <v>29</v>
      </c>
      <c r="L939">
        <v>2775</v>
      </c>
      <c r="M939">
        <v>28429</v>
      </c>
      <c r="N939">
        <v>113</v>
      </c>
      <c r="O939">
        <v>3270</v>
      </c>
      <c r="P939">
        <v>9810173</v>
      </c>
      <c r="Q939">
        <v>930075</v>
      </c>
      <c r="R939">
        <v>581462</v>
      </c>
      <c r="S939">
        <v>11321709</v>
      </c>
      <c r="T939">
        <v>7194</v>
      </c>
      <c r="U939">
        <v>6</v>
      </c>
      <c r="V939" s="24">
        <f t="shared" si="42"/>
        <v>2.8788906473735776E-2</v>
      </c>
      <c r="W939">
        <v>764</v>
      </c>
      <c r="X939">
        <v>458</v>
      </c>
      <c r="Y939" t="s">
        <v>35</v>
      </c>
      <c r="Z939">
        <v>301</v>
      </c>
      <c r="AA939">
        <v>222</v>
      </c>
      <c r="AB939">
        <v>5</v>
      </c>
      <c r="AC939">
        <f t="shared" si="43"/>
        <v>3000.0529051987769</v>
      </c>
      <c r="AD939">
        <f>IF(SUBTOTAL(103,tablo1[[#This Row],[MachineID]]), tablo1[[#This Row],[ConditionMonitoringScore]], "")</f>
        <v>301</v>
      </c>
      <c r="AE939">
        <f>IF(SUBTOTAL(103,tablo1[[#This Row],[MachineID]]), tablo1[[#This Row],[TimeToFailure]], "")</f>
        <v>2775</v>
      </c>
      <c r="AH939">
        <f t="shared" si="44"/>
        <v>67.313915857605181</v>
      </c>
      <c r="AI939" t="str">
        <f>IF(OR(tablo1[[#This Row],[visibletimetofailure]]&lt;5000,tablo1[[#This Row],[visibleconditionscore]]&lt;300),"YES","NO")</f>
        <v>YES</v>
      </c>
    </row>
    <row r="940" spans="1:35" x14ac:dyDescent="0.25">
      <c r="A940" t="s">
        <v>991</v>
      </c>
      <c r="B940" t="s">
        <v>32</v>
      </c>
      <c r="C940" t="s">
        <v>33</v>
      </c>
      <c r="D940" s="1">
        <v>44252</v>
      </c>
      <c r="E940">
        <v>3</v>
      </c>
      <c r="F940">
        <v>13644</v>
      </c>
      <c r="G940" s="1">
        <v>45336</v>
      </c>
      <c r="H940" t="s">
        <v>48</v>
      </c>
      <c r="I940">
        <v>55</v>
      </c>
      <c r="J940">
        <v>11</v>
      </c>
      <c r="K940">
        <v>2</v>
      </c>
      <c r="L940">
        <v>10112</v>
      </c>
      <c r="M940">
        <v>73629</v>
      </c>
      <c r="N940">
        <v>205</v>
      </c>
      <c r="O940">
        <v>410</v>
      </c>
      <c r="P940">
        <v>1230303</v>
      </c>
      <c r="Q940">
        <v>337336</v>
      </c>
      <c r="R940">
        <v>83486</v>
      </c>
      <c r="S940">
        <v>1651125</v>
      </c>
      <c r="T940">
        <v>1886</v>
      </c>
      <c r="U940">
        <v>1</v>
      </c>
      <c r="V940" s="24">
        <f t="shared" si="42"/>
        <v>4.2203632526942496E-3</v>
      </c>
      <c r="W940">
        <v>112</v>
      </c>
      <c r="X940">
        <v>11</v>
      </c>
      <c r="Y940" t="s">
        <v>35</v>
      </c>
      <c r="Z940">
        <v>907</v>
      </c>
      <c r="AA940">
        <v>39</v>
      </c>
      <c r="AB940">
        <v>2</v>
      </c>
      <c r="AC940">
        <f t="shared" si="43"/>
        <v>3000.7390243902437</v>
      </c>
      <c r="AD940">
        <f>IF(SUBTOTAL(103,tablo1[[#This Row],[MachineID]]), tablo1[[#This Row],[ConditionMonitoringScore]], "")</f>
        <v>907</v>
      </c>
      <c r="AE940">
        <f>IF(SUBTOTAL(103,tablo1[[#This Row],[MachineID]]), tablo1[[#This Row],[TimeToFailure]], "")</f>
        <v>10112</v>
      </c>
      <c r="AH940">
        <f t="shared" si="44"/>
        <v>8.090614886731391</v>
      </c>
      <c r="AI940" t="str">
        <f>IF(OR(tablo1[[#This Row],[visibletimetofailure]]&lt;5000,tablo1[[#This Row],[visibleconditionscore]]&lt;300),"YES","NO")</f>
        <v>NO</v>
      </c>
    </row>
    <row r="941" spans="1:35" x14ac:dyDescent="0.25">
      <c r="A941" t="s">
        <v>992</v>
      </c>
      <c r="B941" t="s">
        <v>42</v>
      </c>
      <c r="C941" t="s">
        <v>39</v>
      </c>
      <c r="D941" s="1">
        <v>38412</v>
      </c>
      <c r="E941">
        <v>19</v>
      </c>
      <c r="F941">
        <v>68628</v>
      </c>
      <c r="G941" s="1">
        <v>45339</v>
      </c>
      <c r="H941" t="s">
        <v>52</v>
      </c>
      <c r="I941">
        <v>50</v>
      </c>
      <c r="J941">
        <v>8</v>
      </c>
      <c r="K941">
        <v>39</v>
      </c>
      <c r="L941">
        <v>1413</v>
      </c>
      <c r="M941">
        <v>17309</v>
      </c>
      <c r="N941">
        <v>282</v>
      </c>
      <c r="O941">
        <v>11013</v>
      </c>
      <c r="P941">
        <v>33038186</v>
      </c>
      <c r="Q941">
        <v>4231625</v>
      </c>
      <c r="R941">
        <v>1033327</v>
      </c>
      <c r="S941">
        <v>38303138</v>
      </c>
      <c r="T941">
        <v>16519</v>
      </c>
      <c r="U941">
        <v>10</v>
      </c>
      <c r="V941" s="24">
        <f t="shared" si="42"/>
        <v>2.4267088702991935E-2</v>
      </c>
      <c r="W941">
        <v>644</v>
      </c>
      <c r="X941">
        <v>644</v>
      </c>
      <c r="Y941" t="s">
        <v>35</v>
      </c>
      <c r="Z941">
        <v>415</v>
      </c>
      <c r="AA941">
        <v>191</v>
      </c>
      <c r="AB941">
        <v>2</v>
      </c>
      <c r="AC941">
        <f t="shared" si="43"/>
        <v>2999.9260873513122</v>
      </c>
      <c r="AD941">
        <f>IF(SUBTOTAL(103,tablo1[[#This Row],[MachineID]]), tablo1[[#This Row],[ConditionMonitoringScore]], "")</f>
        <v>415</v>
      </c>
      <c r="AE941">
        <f>IF(SUBTOTAL(103,tablo1[[#This Row],[MachineID]]), tablo1[[#This Row],[TimeToFailure]], "")</f>
        <v>1413</v>
      </c>
      <c r="AH941">
        <f t="shared" si="44"/>
        <v>57.28155339805825</v>
      </c>
      <c r="AI941" t="str">
        <f>IF(OR(tablo1[[#This Row],[visibletimetofailure]]&lt;5000,tablo1[[#This Row],[visibleconditionscore]]&lt;300),"YES","NO")</f>
        <v>YES</v>
      </c>
    </row>
    <row r="942" spans="1:35" x14ac:dyDescent="0.25">
      <c r="A942" t="s">
        <v>993</v>
      </c>
      <c r="B942" t="s">
        <v>47</v>
      </c>
      <c r="C942" t="s">
        <v>39</v>
      </c>
      <c r="D942" s="1">
        <v>41697</v>
      </c>
      <c r="E942">
        <v>10</v>
      </c>
      <c r="F942">
        <v>38620</v>
      </c>
      <c r="G942" s="1">
        <v>45283</v>
      </c>
      <c r="H942" t="s">
        <v>34</v>
      </c>
      <c r="I942">
        <v>85</v>
      </c>
      <c r="J942">
        <v>64</v>
      </c>
      <c r="K942">
        <v>17</v>
      </c>
      <c r="L942">
        <v>2931</v>
      </c>
      <c r="M942">
        <v>24434</v>
      </c>
      <c r="N942">
        <v>240</v>
      </c>
      <c r="O942">
        <v>4075</v>
      </c>
      <c r="P942">
        <v>12224139</v>
      </c>
      <c r="Q942">
        <v>2792009</v>
      </c>
      <c r="R942">
        <v>619411</v>
      </c>
      <c r="S942">
        <v>15635559</v>
      </c>
      <c r="T942">
        <v>19151</v>
      </c>
      <c r="U942">
        <v>6</v>
      </c>
      <c r="V942" s="24">
        <f t="shared" si="42"/>
        <v>1.8351043786268745E-2</v>
      </c>
      <c r="W942">
        <v>487</v>
      </c>
      <c r="X942">
        <v>292</v>
      </c>
      <c r="Y942" t="s">
        <v>35</v>
      </c>
      <c r="Z942">
        <v>546</v>
      </c>
      <c r="AA942">
        <v>146</v>
      </c>
      <c r="AB942">
        <v>1</v>
      </c>
      <c r="AC942">
        <f t="shared" si="43"/>
        <v>2999.7887116564416</v>
      </c>
      <c r="AD942">
        <f>IF(SUBTOTAL(103,tablo1[[#This Row],[MachineID]]), tablo1[[#This Row],[ConditionMonitoringScore]], "")</f>
        <v>546</v>
      </c>
      <c r="AE942">
        <f>IF(SUBTOTAL(103,tablo1[[#This Row],[MachineID]]), tablo1[[#This Row],[TimeToFailure]], "")</f>
        <v>2931</v>
      </c>
      <c r="AH942">
        <f t="shared" si="44"/>
        <v>42.718446601941743</v>
      </c>
      <c r="AI942" t="str">
        <f>IF(OR(tablo1[[#This Row],[visibletimetofailure]]&lt;5000,tablo1[[#This Row],[visibleconditionscore]]&lt;300),"YES","NO")</f>
        <v>YES</v>
      </c>
    </row>
    <row r="943" spans="1:35" x14ac:dyDescent="0.25">
      <c r="A943" t="s">
        <v>994</v>
      </c>
      <c r="B943" t="s">
        <v>32</v>
      </c>
      <c r="C943" t="s">
        <v>39</v>
      </c>
      <c r="D943" s="1">
        <v>42427</v>
      </c>
      <c r="E943">
        <v>8</v>
      </c>
      <c r="F943">
        <v>38832</v>
      </c>
      <c r="G943" s="1">
        <v>45320</v>
      </c>
      <c r="H943" t="s">
        <v>34</v>
      </c>
      <c r="I943">
        <v>57</v>
      </c>
      <c r="J943">
        <v>27</v>
      </c>
      <c r="K943">
        <v>8</v>
      </c>
      <c r="L943">
        <v>8546</v>
      </c>
      <c r="M943">
        <v>45651</v>
      </c>
      <c r="N943">
        <v>162</v>
      </c>
      <c r="O943">
        <v>1294</v>
      </c>
      <c r="P943">
        <v>3882179</v>
      </c>
      <c r="Q943">
        <v>438344</v>
      </c>
      <c r="R943">
        <v>29651</v>
      </c>
      <c r="S943">
        <v>4617033</v>
      </c>
      <c r="T943">
        <v>4917</v>
      </c>
      <c r="U943">
        <v>2</v>
      </c>
      <c r="V943" s="24">
        <f t="shared" si="42"/>
        <v>1.3414726053206722E-2</v>
      </c>
      <c r="W943">
        <v>356</v>
      </c>
      <c r="X943">
        <v>71</v>
      </c>
      <c r="Y943" t="s">
        <v>35</v>
      </c>
      <c r="Z943">
        <v>652</v>
      </c>
      <c r="AA943">
        <v>129</v>
      </c>
      <c r="AB943">
        <v>5</v>
      </c>
      <c r="AC943">
        <f t="shared" si="43"/>
        <v>3000.1383307573415</v>
      </c>
      <c r="AD943">
        <f>IF(SUBTOTAL(103,tablo1[[#This Row],[MachineID]]), tablo1[[#This Row],[ConditionMonitoringScore]], "")</f>
        <v>652</v>
      </c>
      <c r="AE943">
        <f>IF(SUBTOTAL(103,tablo1[[#This Row],[MachineID]]), tablo1[[#This Row],[TimeToFailure]], "")</f>
        <v>8546</v>
      </c>
      <c r="AH943">
        <f t="shared" si="44"/>
        <v>37.216828478964402</v>
      </c>
      <c r="AI943" t="str">
        <f>IF(OR(tablo1[[#This Row],[visibletimetofailure]]&lt;5000,tablo1[[#This Row],[visibleconditionscore]]&lt;300),"YES","NO")</f>
        <v>NO</v>
      </c>
    </row>
    <row r="944" spans="1:35" x14ac:dyDescent="0.25">
      <c r="A944" t="s">
        <v>995</v>
      </c>
      <c r="B944" t="s">
        <v>42</v>
      </c>
      <c r="C944" t="s">
        <v>33</v>
      </c>
      <c r="D944" s="1">
        <v>43887</v>
      </c>
      <c r="E944">
        <v>4</v>
      </c>
      <c r="F944">
        <v>14600</v>
      </c>
      <c r="G944" s="1">
        <v>45336</v>
      </c>
      <c r="H944" t="s">
        <v>52</v>
      </c>
      <c r="I944">
        <v>24</v>
      </c>
      <c r="J944">
        <v>11</v>
      </c>
      <c r="K944">
        <v>2</v>
      </c>
      <c r="L944">
        <v>6256</v>
      </c>
      <c r="M944">
        <v>50756</v>
      </c>
      <c r="N944">
        <v>63</v>
      </c>
      <c r="O944">
        <v>125</v>
      </c>
      <c r="P944">
        <v>625317</v>
      </c>
      <c r="Q944">
        <v>63604</v>
      </c>
      <c r="R944">
        <v>79264</v>
      </c>
      <c r="S944">
        <v>768185</v>
      </c>
      <c r="T944">
        <v>500</v>
      </c>
      <c r="U944">
        <v>1</v>
      </c>
      <c r="V944" s="24">
        <f t="shared" si="42"/>
        <v>7.1595448036777453E-3</v>
      </c>
      <c r="W944">
        <v>190</v>
      </c>
      <c r="X944">
        <v>19</v>
      </c>
      <c r="Y944" t="s">
        <v>62</v>
      </c>
      <c r="Z944">
        <v>801</v>
      </c>
      <c r="AA944">
        <v>86</v>
      </c>
      <c r="AB944">
        <v>4</v>
      </c>
      <c r="AC944">
        <f t="shared" si="43"/>
        <v>5002.5360000000001</v>
      </c>
      <c r="AD944">
        <f>IF(SUBTOTAL(103,tablo1[[#This Row],[MachineID]]), tablo1[[#This Row],[ConditionMonitoringScore]], "")</f>
        <v>801</v>
      </c>
      <c r="AE944">
        <f>IF(SUBTOTAL(103,tablo1[[#This Row],[MachineID]]), tablo1[[#This Row],[TimeToFailure]], "")</f>
        <v>6256</v>
      </c>
      <c r="AH944">
        <f t="shared" si="44"/>
        <v>23.300970873786408</v>
      </c>
      <c r="AI944" t="str">
        <f>IF(OR(tablo1[[#This Row],[visibletimetofailure]]&lt;5000,tablo1[[#This Row],[visibleconditionscore]]&lt;300),"YES","NO")</f>
        <v>NO</v>
      </c>
    </row>
    <row r="945" spans="1:35" x14ac:dyDescent="0.25">
      <c r="A945" t="s">
        <v>996</v>
      </c>
      <c r="B945" t="s">
        <v>42</v>
      </c>
      <c r="C945" t="s">
        <v>58</v>
      </c>
      <c r="D945" s="1">
        <v>41332</v>
      </c>
      <c r="E945">
        <v>11</v>
      </c>
      <c r="F945">
        <v>45331</v>
      </c>
      <c r="G945" s="1">
        <v>45295</v>
      </c>
      <c r="H945" t="s">
        <v>48</v>
      </c>
      <c r="I945">
        <v>42</v>
      </c>
      <c r="J945">
        <v>52</v>
      </c>
      <c r="K945">
        <v>12</v>
      </c>
      <c r="L945">
        <v>7360</v>
      </c>
      <c r="M945">
        <v>42954</v>
      </c>
      <c r="N945">
        <v>159</v>
      </c>
      <c r="O945">
        <v>1906</v>
      </c>
      <c r="P945">
        <v>9531149</v>
      </c>
      <c r="Q945">
        <v>1711031</v>
      </c>
      <c r="R945">
        <v>695464</v>
      </c>
      <c r="S945">
        <v>11937644</v>
      </c>
      <c r="T945">
        <v>4003</v>
      </c>
      <c r="U945">
        <v>8</v>
      </c>
      <c r="V945" s="24">
        <f t="shared" si="42"/>
        <v>1.7295952973095184E-2</v>
      </c>
      <c r="W945">
        <v>459</v>
      </c>
      <c r="X945">
        <v>367</v>
      </c>
      <c r="Y945" t="s">
        <v>62</v>
      </c>
      <c r="Z945">
        <v>597</v>
      </c>
      <c r="AA945">
        <v>148</v>
      </c>
      <c r="AB945">
        <v>5</v>
      </c>
      <c r="AC945">
        <f t="shared" si="43"/>
        <v>5000.6028331584466</v>
      </c>
      <c r="AD945">
        <f>IF(SUBTOTAL(103,tablo1[[#This Row],[MachineID]]), tablo1[[#This Row],[ConditionMonitoringScore]], "")</f>
        <v>597</v>
      </c>
      <c r="AE945">
        <f>IF(SUBTOTAL(103,tablo1[[#This Row],[MachineID]]), tablo1[[#This Row],[TimeToFailure]], "")</f>
        <v>7360</v>
      </c>
      <c r="AH945">
        <f t="shared" si="44"/>
        <v>43.36569579288026</v>
      </c>
      <c r="AI945" t="str">
        <f>IF(OR(tablo1[[#This Row],[visibletimetofailure]]&lt;5000,tablo1[[#This Row],[visibleconditionscore]]&lt;300),"YES","NO")</f>
        <v>NO</v>
      </c>
    </row>
    <row r="946" spans="1:35" x14ac:dyDescent="0.25">
      <c r="A946" t="s">
        <v>997</v>
      </c>
      <c r="B946" t="s">
        <v>54</v>
      </c>
      <c r="C946" t="s">
        <v>33</v>
      </c>
      <c r="D946" s="1">
        <v>44617</v>
      </c>
      <c r="E946">
        <v>2</v>
      </c>
      <c r="F946">
        <v>8880</v>
      </c>
      <c r="G946" s="1">
        <v>45307</v>
      </c>
      <c r="H946" t="s">
        <v>48</v>
      </c>
      <c r="I946">
        <v>148</v>
      </c>
      <c r="J946">
        <v>40</v>
      </c>
      <c r="K946">
        <v>1</v>
      </c>
      <c r="L946">
        <v>8643</v>
      </c>
      <c r="M946">
        <v>69270</v>
      </c>
      <c r="N946">
        <v>143</v>
      </c>
      <c r="O946">
        <v>143</v>
      </c>
      <c r="P946">
        <v>142851</v>
      </c>
      <c r="Q946">
        <v>1245103</v>
      </c>
      <c r="R946">
        <v>876284</v>
      </c>
      <c r="S946">
        <v>2264238</v>
      </c>
      <c r="T946">
        <v>614</v>
      </c>
      <c r="U946">
        <v>7</v>
      </c>
      <c r="V946" s="24">
        <f t="shared" si="42"/>
        <v>6.518953952822368E-3</v>
      </c>
      <c r="W946">
        <v>173</v>
      </c>
      <c r="X946">
        <v>121</v>
      </c>
      <c r="Y946" t="s">
        <v>49</v>
      </c>
      <c r="Z946">
        <v>828</v>
      </c>
      <c r="AA946">
        <v>64</v>
      </c>
      <c r="AB946">
        <v>2</v>
      </c>
      <c r="AC946">
        <f t="shared" si="43"/>
        <v>998.95804195804192</v>
      </c>
      <c r="AD946">
        <f>IF(SUBTOTAL(103,tablo1[[#This Row],[MachineID]]), tablo1[[#This Row],[ConditionMonitoringScore]], "")</f>
        <v>828</v>
      </c>
      <c r="AE946">
        <f>IF(SUBTOTAL(103,tablo1[[#This Row],[MachineID]]), tablo1[[#This Row],[TimeToFailure]], "")</f>
        <v>8643</v>
      </c>
      <c r="AH946">
        <f t="shared" si="44"/>
        <v>16.181229773462782</v>
      </c>
      <c r="AI946" t="str">
        <f>IF(OR(tablo1[[#This Row],[visibletimetofailure]]&lt;5000,tablo1[[#This Row],[visibleconditionscore]]&lt;300),"YES","NO")</f>
        <v>NO</v>
      </c>
    </row>
    <row r="947" spans="1:35" x14ac:dyDescent="0.25">
      <c r="A947" t="s">
        <v>998</v>
      </c>
      <c r="B947" t="s">
        <v>54</v>
      </c>
      <c r="C947" t="s">
        <v>39</v>
      </c>
      <c r="D947" s="1">
        <v>41697</v>
      </c>
      <c r="E947">
        <v>10</v>
      </c>
      <c r="F947">
        <v>49090</v>
      </c>
      <c r="G947" s="1">
        <v>45340</v>
      </c>
      <c r="H947" t="s">
        <v>34</v>
      </c>
      <c r="I947">
        <v>81</v>
      </c>
      <c r="J947">
        <v>7</v>
      </c>
      <c r="K947">
        <v>16</v>
      </c>
      <c r="L947">
        <v>3889</v>
      </c>
      <c r="M947">
        <v>32198</v>
      </c>
      <c r="N947">
        <v>136</v>
      </c>
      <c r="O947">
        <v>2172</v>
      </c>
      <c r="P947">
        <v>6515601</v>
      </c>
      <c r="Q947">
        <v>2243133</v>
      </c>
      <c r="R947">
        <v>1060265</v>
      </c>
      <c r="S947">
        <v>9818999</v>
      </c>
      <c r="T947">
        <v>6298</v>
      </c>
      <c r="U947">
        <v>9</v>
      </c>
      <c r="V947" s="24">
        <f t="shared" si="42"/>
        <v>1.2359635240033161E-2</v>
      </c>
      <c r="W947">
        <v>328</v>
      </c>
      <c r="X947">
        <v>295</v>
      </c>
      <c r="Y947" t="s">
        <v>35</v>
      </c>
      <c r="Z947">
        <v>715</v>
      </c>
      <c r="AA947">
        <v>103</v>
      </c>
      <c r="AB947">
        <v>4</v>
      </c>
      <c r="AC947">
        <f t="shared" si="43"/>
        <v>2999.8162983425414</v>
      </c>
      <c r="AD947">
        <f>IF(SUBTOTAL(103,tablo1[[#This Row],[MachineID]]), tablo1[[#This Row],[ConditionMonitoringScore]], "")</f>
        <v>715</v>
      </c>
      <c r="AE947">
        <f>IF(SUBTOTAL(103,tablo1[[#This Row],[MachineID]]), tablo1[[#This Row],[TimeToFailure]], "")</f>
        <v>3889</v>
      </c>
      <c r="AH947">
        <f t="shared" si="44"/>
        <v>28.802588996763756</v>
      </c>
      <c r="AI947" t="str">
        <f>IF(OR(tablo1[[#This Row],[visibletimetofailure]]&lt;5000,tablo1[[#This Row],[visibleconditionscore]]&lt;300),"YES","NO")</f>
        <v>YES</v>
      </c>
    </row>
    <row r="948" spans="1:35" x14ac:dyDescent="0.25">
      <c r="A948" t="s">
        <v>999</v>
      </c>
      <c r="B948" t="s">
        <v>32</v>
      </c>
      <c r="C948" t="s">
        <v>45</v>
      </c>
      <c r="D948" s="1">
        <v>40967</v>
      </c>
      <c r="E948">
        <v>12</v>
      </c>
      <c r="F948">
        <v>57036</v>
      </c>
      <c r="G948" s="1">
        <v>45303</v>
      </c>
      <c r="H948" t="s">
        <v>48</v>
      </c>
      <c r="I948">
        <v>79</v>
      </c>
      <c r="J948">
        <v>44</v>
      </c>
      <c r="K948">
        <v>35</v>
      </c>
      <c r="L948">
        <v>182</v>
      </c>
      <c r="M948">
        <v>16775</v>
      </c>
      <c r="N948">
        <v>166</v>
      </c>
      <c r="O948">
        <v>5805</v>
      </c>
      <c r="P948">
        <v>17413527</v>
      </c>
      <c r="Q948">
        <v>367695</v>
      </c>
      <c r="R948">
        <v>258347</v>
      </c>
      <c r="S948">
        <v>18039569</v>
      </c>
      <c r="T948">
        <v>14511</v>
      </c>
      <c r="U948">
        <v>2</v>
      </c>
      <c r="V948" s="24">
        <f t="shared" si="42"/>
        <v>2.1478634411033235E-2</v>
      </c>
      <c r="W948">
        <v>570</v>
      </c>
      <c r="X948">
        <v>114</v>
      </c>
      <c r="Y948" t="s">
        <v>35</v>
      </c>
      <c r="Z948">
        <v>424</v>
      </c>
      <c r="AA948">
        <v>200</v>
      </c>
      <c r="AB948">
        <v>2</v>
      </c>
      <c r="AC948">
        <f t="shared" si="43"/>
        <v>2999.7462532299742</v>
      </c>
      <c r="AD948">
        <f>IF(SUBTOTAL(103,tablo1[[#This Row],[MachineID]]), tablo1[[#This Row],[ConditionMonitoringScore]], "")</f>
        <v>424</v>
      </c>
      <c r="AE948">
        <f>IF(SUBTOTAL(103,tablo1[[#This Row],[MachineID]]), tablo1[[#This Row],[TimeToFailure]], "")</f>
        <v>182</v>
      </c>
      <c r="AH948">
        <f t="shared" si="44"/>
        <v>60.194174757281552</v>
      </c>
      <c r="AI948" t="str">
        <f>IF(OR(tablo1[[#This Row],[visibletimetofailure]]&lt;5000,tablo1[[#This Row],[visibleconditionscore]]&lt;300),"YES","NO")</f>
        <v>YES</v>
      </c>
    </row>
    <row r="949" spans="1:35" x14ac:dyDescent="0.25">
      <c r="A949" t="s">
        <v>1000</v>
      </c>
      <c r="B949" t="s">
        <v>38</v>
      </c>
      <c r="C949" t="s">
        <v>58</v>
      </c>
      <c r="D949" s="1">
        <v>39872</v>
      </c>
      <c r="E949">
        <v>15</v>
      </c>
      <c r="F949">
        <v>70935</v>
      </c>
      <c r="G949" s="1">
        <v>45308</v>
      </c>
      <c r="H949" t="s">
        <v>52</v>
      </c>
      <c r="I949">
        <v>45</v>
      </c>
      <c r="J949">
        <v>39</v>
      </c>
      <c r="K949">
        <v>15</v>
      </c>
      <c r="L949">
        <v>2916</v>
      </c>
      <c r="M949">
        <v>47682</v>
      </c>
      <c r="N949">
        <v>163</v>
      </c>
      <c r="O949">
        <v>2440</v>
      </c>
      <c r="P949">
        <v>7318751</v>
      </c>
      <c r="Q949">
        <v>2725223</v>
      </c>
      <c r="R949">
        <v>1286841</v>
      </c>
      <c r="S949">
        <v>11330815</v>
      </c>
      <c r="T949">
        <v>11710</v>
      </c>
      <c r="U949">
        <v>10</v>
      </c>
      <c r="V949" s="24">
        <f t="shared" si="42"/>
        <v>2.219458889140101E-2</v>
      </c>
      <c r="W949">
        <v>589</v>
      </c>
      <c r="X949">
        <v>589</v>
      </c>
      <c r="Y949" t="s">
        <v>35</v>
      </c>
      <c r="Z949">
        <v>459</v>
      </c>
      <c r="AA949">
        <v>169</v>
      </c>
      <c r="AB949">
        <v>3</v>
      </c>
      <c r="AC949">
        <f t="shared" si="43"/>
        <v>2999.4881147540982</v>
      </c>
      <c r="AD949">
        <f>IF(SUBTOTAL(103,tablo1[[#This Row],[MachineID]]), tablo1[[#This Row],[ConditionMonitoringScore]], "")</f>
        <v>459</v>
      </c>
      <c r="AE949">
        <f>IF(SUBTOTAL(103,tablo1[[#This Row],[MachineID]]), tablo1[[#This Row],[TimeToFailure]], "")</f>
        <v>2916</v>
      </c>
      <c r="AH949">
        <f t="shared" si="44"/>
        <v>50.161812297734635</v>
      </c>
      <c r="AI949" t="str">
        <f>IF(OR(tablo1[[#This Row],[visibletimetofailure]]&lt;5000,tablo1[[#This Row],[visibleconditionscore]]&lt;300),"YES","NO")</f>
        <v>YES</v>
      </c>
    </row>
    <row r="950" spans="1:35" x14ac:dyDescent="0.25">
      <c r="A950" t="s">
        <v>1001</v>
      </c>
      <c r="B950" t="s">
        <v>54</v>
      </c>
      <c r="C950" t="s">
        <v>58</v>
      </c>
      <c r="D950" s="1">
        <v>38412</v>
      </c>
      <c r="E950">
        <v>19</v>
      </c>
      <c r="F950">
        <v>58159</v>
      </c>
      <c r="G950" s="1">
        <v>45284</v>
      </c>
      <c r="H950" t="s">
        <v>52</v>
      </c>
      <c r="I950">
        <v>17</v>
      </c>
      <c r="J950">
        <v>63</v>
      </c>
      <c r="K950">
        <v>66</v>
      </c>
      <c r="L950">
        <v>362</v>
      </c>
      <c r="M950">
        <v>8950</v>
      </c>
      <c r="N950">
        <v>160</v>
      </c>
      <c r="O950">
        <v>10547</v>
      </c>
      <c r="P950">
        <v>52734891</v>
      </c>
      <c r="Q950">
        <v>2025469</v>
      </c>
      <c r="R950">
        <v>695684</v>
      </c>
      <c r="S950">
        <v>55456045</v>
      </c>
      <c r="T950">
        <v>41133</v>
      </c>
      <c r="U950">
        <v>8</v>
      </c>
      <c r="V950" s="24">
        <f t="shared" si="42"/>
        <v>3.0446906323008515E-2</v>
      </c>
      <c r="W950">
        <v>808</v>
      </c>
      <c r="X950">
        <v>646</v>
      </c>
      <c r="Y950" t="s">
        <v>62</v>
      </c>
      <c r="Z950">
        <v>233</v>
      </c>
      <c r="AA950">
        <v>249</v>
      </c>
      <c r="AB950">
        <v>2</v>
      </c>
      <c r="AC950">
        <f t="shared" si="43"/>
        <v>4999.9896653076703</v>
      </c>
      <c r="AD950">
        <f>IF(SUBTOTAL(103,tablo1[[#This Row],[MachineID]]), tablo1[[#This Row],[ConditionMonitoringScore]], "")</f>
        <v>233</v>
      </c>
      <c r="AE950">
        <f>IF(SUBTOTAL(103,tablo1[[#This Row],[MachineID]]), tablo1[[#This Row],[TimeToFailure]], "")</f>
        <v>362</v>
      </c>
      <c r="AH950">
        <f t="shared" si="44"/>
        <v>76.051779935275079</v>
      </c>
      <c r="AI950" t="str">
        <f>IF(OR(tablo1[[#This Row],[visibletimetofailure]]&lt;5000,tablo1[[#This Row],[visibleconditionscore]]&lt;300),"YES","NO")</f>
        <v>YES</v>
      </c>
    </row>
    <row r="951" spans="1:35" x14ac:dyDescent="0.25">
      <c r="A951" t="s">
        <v>1002</v>
      </c>
      <c r="B951" t="s">
        <v>38</v>
      </c>
      <c r="C951" t="s">
        <v>33</v>
      </c>
      <c r="D951" s="1">
        <v>44982</v>
      </c>
      <c r="E951">
        <v>1</v>
      </c>
      <c r="F951">
        <v>3952</v>
      </c>
      <c r="G951" s="1">
        <v>45321</v>
      </c>
      <c r="H951" t="s">
        <v>52</v>
      </c>
      <c r="I951">
        <v>55</v>
      </c>
      <c r="J951">
        <v>26</v>
      </c>
      <c r="K951">
        <v>1</v>
      </c>
      <c r="L951">
        <v>5703</v>
      </c>
      <c r="M951">
        <v>50857</v>
      </c>
      <c r="N951">
        <v>37</v>
      </c>
      <c r="O951">
        <v>37</v>
      </c>
      <c r="P951">
        <v>10971</v>
      </c>
      <c r="Q951">
        <v>581637</v>
      </c>
      <c r="R951">
        <v>750735</v>
      </c>
      <c r="S951">
        <v>1442082</v>
      </c>
      <c r="T951">
        <v>95</v>
      </c>
      <c r="U951">
        <v>8</v>
      </c>
      <c r="V951" s="24">
        <f t="shared" si="42"/>
        <v>2.52468158866531E-3</v>
      </c>
      <c r="W951">
        <v>67</v>
      </c>
      <c r="X951">
        <v>54</v>
      </c>
      <c r="Y951" t="s">
        <v>35</v>
      </c>
      <c r="Z951">
        <v>956</v>
      </c>
      <c r="AA951">
        <v>34</v>
      </c>
      <c r="AB951">
        <v>5</v>
      </c>
      <c r="AC951">
        <f t="shared" si="43"/>
        <v>296.51351351351349</v>
      </c>
      <c r="AD951">
        <f>IF(SUBTOTAL(103,tablo1[[#This Row],[MachineID]]), tablo1[[#This Row],[ConditionMonitoringScore]], "")</f>
        <v>956</v>
      </c>
      <c r="AE951">
        <f>IF(SUBTOTAL(103,tablo1[[#This Row],[MachineID]]), tablo1[[#This Row],[TimeToFailure]], "")</f>
        <v>5703</v>
      </c>
      <c r="AH951">
        <f t="shared" si="44"/>
        <v>6.4724919093851128</v>
      </c>
      <c r="AI951" t="str">
        <f>IF(OR(tablo1[[#This Row],[visibletimetofailure]]&lt;5000,tablo1[[#This Row],[visibleconditionscore]]&lt;300),"YES","NO")</f>
        <v>NO</v>
      </c>
    </row>
    <row r="952" spans="1:35" x14ac:dyDescent="0.25">
      <c r="A952" t="s">
        <v>1003</v>
      </c>
      <c r="B952" t="s">
        <v>54</v>
      </c>
      <c r="C952" t="s">
        <v>58</v>
      </c>
      <c r="D952" s="1">
        <v>43522</v>
      </c>
      <c r="E952">
        <v>5</v>
      </c>
      <c r="F952">
        <v>21070</v>
      </c>
      <c r="G952" s="1">
        <v>45331</v>
      </c>
      <c r="H952" t="s">
        <v>48</v>
      </c>
      <c r="I952">
        <v>30</v>
      </c>
      <c r="J952">
        <v>16</v>
      </c>
      <c r="K952">
        <v>5</v>
      </c>
      <c r="L952">
        <v>12021</v>
      </c>
      <c r="M952">
        <v>62967</v>
      </c>
      <c r="N952">
        <v>167</v>
      </c>
      <c r="O952">
        <v>836</v>
      </c>
      <c r="P952">
        <v>4180215</v>
      </c>
      <c r="Q952">
        <v>56073</v>
      </c>
      <c r="R952">
        <v>208287</v>
      </c>
      <c r="S952">
        <v>4949232</v>
      </c>
      <c r="T952">
        <v>1170</v>
      </c>
      <c r="U952">
        <v>2</v>
      </c>
      <c r="V952" s="24">
        <f t="shared" si="42"/>
        <v>6.7827266561157583E-3</v>
      </c>
      <c r="W952">
        <v>180</v>
      </c>
      <c r="X952">
        <v>36</v>
      </c>
      <c r="Y952" t="s">
        <v>62</v>
      </c>
      <c r="Z952">
        <v>851</v>
      </c>
      <c r="AA952">
        <v>54</v>
      </c>
      <c r="AB952">
        <v>5</v>
      </c>
      <c r="AC952">
        <f t="shared" si="43"/>
        <v>5000.2571770334926</v>
      </c>
      <c r="AD952">
        <f>IF(SUBTOTAL(103,tablo1[[#This Row],[MachineID]]), tablo1[[#This Row],[ConditionMonitoringScore]], "")</f>
        <v>851</v>
      </c>
      <c r="AE952">
        <f>IF(SUBTOTAL(103,tablo1[[#This Row],[MachineID]]), tablo1[[#This Row],[TimeToFailure]], "")</f>
        <v>12021</v>
      </c>
      <c r="AH952">
        <f t="shared" si="44"/>
        <v>12.944983818770226</v>
      </c>
      <c r="AI952" t="str">
        <f>IF(OR(tablo1[[#This Row],[visibletimetofailure]]&lt;5000,tablo1[[#This Row],[visibleconditionscore]]&lt;300),"YES","NO")</f>
        <v>NO</v>
      </c>
    </row>
    <row r="953" spans="1:35" x14ac:dyDescent="0.25">
      <c r="A953" t="s">
        <v>1004</v>
      </c>
      <c r="B953" t="s">
        <v>42</v>
      </c>
      <c r="C953" t="s">
        <v>58</v>
      </c>
      <c r="D953" s="1">
        <v>40237</v>
      </c>
      <c r="E953">
        <v>14</v>
      </c>
      <c r="F953">
        <v>53886</v>
      </c>
      <c r="G953" s="1">
        <v>45331</v>
      </c>
      <c r="H953" t="s">
        <v>48</v>
      </c>
      <c r="I953">
        <v>27</v>
      </c>
      <c r="J953">
        <v>16</v>
      </c>
      <c r="K953">
        <v>107</v>
      </c>
      <c r="L953">
        <v>646</v>
      </c>
      <c r="M953">
        <v>5119</v>
      </c>
      <c r="N953">
        <v>293</v>
      </c>
      <c r="O953">
        <v>31298</v>
      </c>
      <c r="P953">
        <v>156488375</v>
      </c>
      <c r="Q953">
        <v>4077418</v>
      </c>
      <c r="R953">
        <v>520896</v>
      </c>
      <c r="S953">
        <v>161086689</v>
      </c>
      <c r="T953">
        <v>122060</v>
      </c>
      <c r="U953">
        <v>7</v>
      </c>
      <c r="V953" s="24">
        <f t="shared" si="42"/>
        <v>1.5788680382847239E-2</v>
      </c>
      <c r="W953">
        <v>419</v>
      </c>
      <c r="X953">
        <v>293</v>
      </c>
      <c r="Y953" t="s">
        <v>62</v>
      </c>
      <c r="Z953">
        <v>678</v>
      </c>
      <c r="AA953">
        <v>104</v>
      </c>
      <c r="AB953">
        <v>3</v>
      </c>
      <c r="AC953">
        <f t="shared" si="43"/>
        <v>4999.9480797495044</v>
      </c>
      <c r="AD953">
        <f>IF(SUBTOTAL(103,tablo1[[#This Row],[MachineID]]), tablo1[[#This Row],[ConditionMonitoringScore]], "")</f>
        <v>678</v>
      </c>
      <c r="AE953">
        <f>IF(SUBTOTAL(103,tablo1[[#This Row],[MachineID]]), tablo1[[#This Row],[TimeToFailure]], "")</f>
        <v>646</v>
      </c>
      <c r="AH953">
        <f t="shared" si="44"/>
        <v>29.126213592233007</v>
      </c>
      <c r="AI953" t="str">
        <f>IF(OR(tablo1[[#This Row],[visibletimetofailure]]&lt;5000,tablo1[[#This Row],[visibleconditionscore]]&lt;300),"YES","NO")</f>
        <v>YES</v>
      </c>
    </row>
    <row r="954" spans="1:35" x14ac:dyDescent="0.25">
      <c r="A954" t="s">
        <v>1005</v>
      </c>
      <c r="B954" t="s">
        <v>47</v>
      </c>
      <c r="C954" t="s">
        <v>39</v>
      </c>
      <c r="D954" s="1">
        <v>40967</v>
      </c>
      <c r="E954">
        <v>12</v>
      </c>
      <c r="F954">
        <v>41304</v>
      </c>
      <c r="G954" s="1">
        <v>45286</v>
      </c>
      <c r="H954" t="s">
        <v>34</v>
      </c>
      <c r="I954">
        <v>50</v>
      </c>
      <c r="J954">
        <v>61</v>
      </c>
      <c r="K954">
        <v>37</v>
      </c>
      <c r="L954">
        <v>584</v>
      </c>
      <c r="M954">
        <v>11171</v>
      </c>
      <c r="N954">
        <v>295</v>
      </c>
      <c r="O954">
        <v>10920</v>
      </c>
      <c r="P954">
        <v>32759332</v>
      </c>
      <c r="Q954">
        <v>1516104</v>
      </c>
      <c r="R954">
        <v>295362</v>
      </c>
      <c r="S954">
        <v>34570798</v>
      </c>
      <c r="T954">
        <v>52414</v>
      </c>
      <c r="U954">
        <v>3</v>
      </c>
      <c r="V954" s="24">
        <f t="shared" si="42"/>
        <v>1.8878589192855528E-2</v>
      </c>
      <c r="W954">
        <v>501</v>
      </c>
      <c r="X954">
        <v>150</v>
      </c>
      <c r="Y954" t="s">
        <v>35</v>
      </c>
      <c r="Z954">
        <v>567</v>
      </c>
      <c r="AA954">
        <v>149</v>
      </c>
      <c r="AB954">
        <v>5</v>
      </c>
      <c r="AC954">
        <f t="shared" si="43"/>
        <v>2999.9388278388278</v>
      </c>
      <c r="AD954">
        <f>IF(SUBTOTAL(103,tablo1[[#This Row],[MachineID]]), tablo1[[#This Row],[ConditionMonitoringScore]], "")</f>
        <v>567</v>
      </c>
      <c r="AE954">
        <f>IF(SUBTOTAL(103,tablo1[[#This Row],[MachineID]]), tablo1[[#This Row],[TimeToFailure]], "")</f>
        <v>584</v>
      </c>
      <c r="AH954">
        <f t="shared" si="44"/>
        <v>43.689320388349515</v>
      </c>
      <c r="AI954" t="str">
        <f>IF(OR(tablo1[[#This Row],[visibletimetofailure]]&lt;5000,tablo1[[#This Row],[visibleconditionscore]]&lt;300),"YES","NO")</f>
        <v>YES</v>
      </c>
    </row>
    <row r="955" spans="1:35" x14ac:dyDescent="0.25">
      <c r="A955" t="s">
        <v>1006</v>
      </c>
      <c r="B955" t="s">
        <v>38</v>
      </c>
      <c r="C955" t="s">
        <v>58</v>
      </c>
      <c r="D955" s="1">
        <v>42062</v>
      </c>
      <c r="E955">
        <v>9</v>
      </c>
      <c r="F955">
        <v>44937</v>
      </c>
      <c r="G955" s="1">
        <v>45301</v>
      </c>
      <c r="H955" t="s">
        <v>48</v>
      </c>
      <c r="I955">
        <v>72</v>
      </c>
      <c r="J955">
        <v>46</v>
      </c>
      <c r="K955">
        <v>9</v>
      </c>
      <c r="L955">
        <v>6558</v>
      </c>
      <c r="M955">
        <v>55182</v>
      </c>
      <c r="N955">
        <v>171</v>
      </c>
      <c r="O955">
        <v>1535</v>
      </c>
      <c r="P955">
        <v>4604419</v>
      </c>
      <c r="Q955">
        <v>1334413</v>
      </c>
      <c r="R955">
        <v>551825</v>
      </c>
      <c r="S955">
        <v>6490657</v>
      </c>
      <c r="T955">
        <v>5064</v>
      </c>
      <c r="U955">
        <v>4</v>
      </c>
      <c r="V955" s="24">
        <f t="shared" si="42"/>
        <v>1.4808953199186074E-2</v>
      </c>
      <c r="W955">
        <v>393</v>
      </c>
      <c r="X955">
        <v>157</v>
      </c>
      <c r="Y955" t="s">
        <v>35</v>
      </c>
      <c r="Z955">
        <v>647</v>
      </c>
      <c r="AA955">
        <v>133</v>
      </c>
      <c r="AB955">
        <v>5</v>
      </c>
      <c r="AC955">
        <f t="shared" si="43"/>
        <v>2999.6214983713353</v>
      </c>
      <c r="AD955">
        <f>IF(SUBTOTAL(103,tablo1[[#This Row],[MachineID]]), tablo1[[#This Row],[ConditionMonitoringScore]], "")</f>
        <v>647</v>
      </c>
      <c r="AE955">
        <f>IF(SUBTOTAL(103,tablo1[[#This Row],[MachineID]]), tablo1[[#This Row],[TimeToFailure]], "")</f>
        <v>6558</v>
      </c>
      <c r="AH955">
        <f t="shared" si="44"/>
        <v>38.511326860841422</v>
      </c>
      <c r="AI955" t="str">
        <f>IF(OR(tablo1[[#This Row],[visibletimetofailure]]&lt;5000,tablo1[[#This Row],[visibleconditionscore]]&lt;300),"YES","NO")</f>
        <v>NO</v>
      </c>
    </row>
    <row r="956" spans="1:35" x14ac:dyDescent="0.25">
      <c r="A956" t="s">
        <v>1007</v>
      </c>
      <c r="B956" t="s">
        <v>54</v>
      </c>
      <c r="C956" t="s">
        <v>58</v>
      </c>
      <c r="D956" s="1">
        <v>44982</v>
      </c>
      <c r="E956">
        <v>1</v>
      </c>
      <c r="F956">
        <v>4867</v>
      </c>
      <c r="G956" s="1">
        <v>45266</v>
      </c>
      <c r="H956" t="s">
        <v>34</v>
      </c>
      <c r="I956">
        <v>54</v>
      </c>
      <c r="J956">
        <v>81</v>
      </c>
      <c r="K956">
        <v>1</v>
      </c>
      <c r="L956">
        <v>5997</v>
      </c>
      <c r="M956">
        <v>46956</v>
      </c>
      <c r="N956">
        <v>66</v>
      </c>
      <c r="O956">
        <v>66</v>
      </c>
      <c r="P956">
        <v>199069</v>
      </c>
      <c r="Q956">
        <v>917047</v>
      </c>
      <c r="R956">
        <v>623238</v>
      </c>
      <c r="S956">
        <v>1739354</v>
      </c>
      <c r="T956">
        <v>212</v>
      </c>
      <c r="U956">
        <v>7</v>
      </c>
      <c r="V956" s="24">
        <f t="shared" si="42"/>
        <v>1.009872635466124E-2</v>
      </c>
      <c r="W956">
        <v>268</v>
      </c>
      <c r="X956">
        <v>188</v>
      </c>
      <c r="Y956" t="s">
        <v>35</v>
      </c>
      <c r="Z956">
        <v>713</v>
      </c>
      <c r="AA956">
        <v>97</v>
      </c>
      <c r="AB956">
        <v>4</v>
      </c>
      <c r="AC956">
        <f t="shared" si="43"/>
        <v>3016.1969696969695</v>
      </c>
      <c r="AD956">
        <f>IF(SUBTOTAL(103,tablo1[[#This Row],[MachineID]]), tablo1[[#This Row],[ConditionMonitoringScore]], "")</f>
        <v>713</v>
      </c>
      <c r="AE956">
        <f>IF(SUBTOTAL(103,tablo1[[#This Row],[MachineID]]), tablo1[[#This Row],[TimeToFailure]], "")</f>
        <v>5997</v>
      </c>
      <c r="AH956">
        <f t="shared" si="44"/>
        <v>26.860841423948216</v>
      </c>
      <c r="AI956" t="str">
        <f>IF(OR(tablo1[[#This Row],[visibletimetofailure]]&lt;5000,tablo1[[#This Row],[visibleconditionscore]]&lt;300),"YES","NO")</f>
        <v>NO</v>
      </c>
    </row>
    <row r="957" spans="1:35" x14ac:dyDescent="0.25">
      <c r="A957" t="s">
        <v>1008</v>
      </c>
      <c r="B957" t="s">
        <v>47</v>
      </c>
      <c r="C957" t="s">
        <v>33</v>
      </c>
      <c r="D957" s="1">
        <v>43157</v>
      </c>
      <c r="E957">
        <v>6</v>
      </c>
      <c r="F957">
        <v>23292</v>
      </c>
      <c r="G957" s="1">
        <v>45319</v>
      </c>
      <c r="H957" t="s">
        <v>34</v>
      </c>
      <c r="I957">
        <v>30</v>
      </c>
      <c r="J957">
        <v>28</v>
      </c>
      <c r="K957">
        <v>5</v>
      </c>
      <c r="L957">
        <v>4414</v>
      </c>
      <c r="M957">
        <v>39345</v>
      </c>
      <c r="N957">
        <v>114</v>
      </c>
      <c r="O957">
        <v>569</v>
      </c>
      <c r="P957">
        <v>2846636</v>
      </c>
      <c r="Q957">
        <v>95407</v>
      </c>
      <c r="R957">
        <v>299012</v>
      </c>
      <c r="S957">
        <v>4099718</v>
      </c>
      <c r="T957">
        <v>1138</v>
      </c>
      <c r="U957">
        <v>5</v>
      </c>
      <c r="V957" s="24">
        <f t="shared" si="42"/>
        <v>9.3827718742934656E-3</v>
      </c>
      <c r="W957">
        <v>249</v>
      </c>
      <c r="X957">
        <v>124</v>
      </c>
      <c r="Y957" t="s">
        <v>62</v>
      </c>
      <c r="Z957">
        <v>782</v>
      </c>
      <c r="AA957">
        <v>79</v>
      </c>
      <c r="AB957">
        <v>5</v>
      </c>
      <c r="AC957">
        <f t="shared" si="43"/>
        <v>5002.8752196836558</v>
      </c>
      <c r="AD957">
        <f>IF(SUBTOTAL(103,tablo1[[#This Row],[MachineID]]), tablo1[[#This Row],[ConditionMonitoringScore]], "")</f>
        <v>782</v>
      </c>
      <c r="AE957">
        <f>IF(SUBTOTAL(103,tablo1[[#This Row],[MachineID]]), tablo1[[#This Row],[TimeToFailure]], "")</f>
        <v>4414</v>
      </c>
      <c r="AH957">
        <f t="shared" si="44"/>
        <v>21.035598705501616</v>
      </c>
      <c r="AI957" t="str">
        <f>IF(OR(tablo1[[#This Row],[visibletimetofailure]]&lt;5000,tablo1[[#This Row],[visibleconditionscore]]&lt;300),"YES","NO")</f>
        <v>YES</v>
      </c>
    </row>
    <row r="958" spans="1:35" x14ac:dyDescent="0.25">
      <c r="A958" t="s">
        <v>1009</v>
      </c>
      <c r="B958" t="s">
        <v>54</v>
      </c>
      <c r="C958" t="s">
        <v>45</v>
      </c>
      <c r="D958" s="1">
        <v>44617</v>
      </c>
      <c r="E958">
        <v>2</v>
      </c>
      <c r="F958">
        <v>7398</v>
      </c>
      <c r="G958" s="1">
        <v>45303</v>
      </c>
      <c r="H958" t="s">
        <v>34</v>
      </c>
      <c r="I958">
        <v>83</v>
      </c>
      <c r="J958">
        <v>44</v>
      </c>
      <c r="K958">
        <v>0</v>
      </c>
      <c r="L958">
        <v>10355</v>
      </c>
      <c r="M958">
        <v>76567</v>
      </c>
      <c r="N958">
        <v>98</v>
      </c>
      <c r="O958">
        <v>0</v>
      </c>
      <c r="P958">
        <v>0</v>
      </c>
      <c r="Q958">
        <v>663815</v>
      </c>
      <c r="R958">
        <v>60461</v>
      </c>
      <c r="S958">
        <v>1268425</v>
      </c>
      <c r="T958">
        <v>0</v>
      </c>
      <c r="U958">
        <v>6</v>
      </c>
      <c r="V958" s="24">
        <f t="shared" si="42"/>
        <v>6.1044539905041823E-3</v>
      </c>
      <c r="W958">
        <v>162</v>
      </c>
      <c r="X958">
        <v>97</v>
      </c>
      <c r="Y958" t="s">
        <v>35</v>
      </c>
      <c r="Z958">
        <v>853</v>
      </c>
      <c r="AA958">
        <v>59</v>
      </c>
      <c r="AB958">
        <v>1</v>
      </c>
      <c r="AC958">
        <f t="shared" si="43"/>
        <v>0</v>
      </c>
      <c r="AD958">
        <f>IF(SUBTOTAL(103,tablo1[[#This Row],[MachineID]]), tablo1[[#This Row],[ConditionMonitoringScore]], "")</f>
        <v>853</v>
      </c>
      <c r="AE958">
        <f>IF(SUBTOTAL(103,tablo1[[#This Row],[MachineID]]), tablo1[[#This Row],[TimeToFailure]], "")</f>
        <v>10355</v>
      </c>
      <c r="AH958">
        <f t="shared" si="44"/>
        <v>14.563106796116504</v>
      </c>
      <c r="AI958" t="str">
        <f>IF(OR(tablo1[[#This Row],[visibletimetofailure]]&lt;5000,tablo1[[#This Row],[visibleconditionscore]]&lt;300),"YES","NO")</f>
        <v>NO</v>
      </c>
    </row>
    <row r="959" spans="1:35" x14ac:dyDescent="0.25">
      <c r="A959" t="s">
        <v>1010</v>
      </c>
      <c r="B959" t="s">
        <v>47</v>
      </c>
      <c r="C959" t="s">
        <v>33</v>
      </c>
      <c r="D959" s="1">
        <v>39142</v>
      </c>
      <c r="E959">
        <v>17</v>
      </c>
      <c r="F959">
        <v>53992</v>
      </c>
      <c r="G959" s="1">
        <v>45247</v>
      </c>
      <c r="H959" t="s">
        <v>48</v>
      </c>
      <c r="I959">
        <v>51</v>
      </c>
      <c r="J959">
        <v>100</v>
      </c>
      <c r="K959">
        <v>108</v>
      </c>
      <c r="L959">
        <v>174</v>
      </c>
      <c r="M959">
        <v>5000</v>
      </c>
      <c r="N959">
        <v>310</v>
      </c>
      <c r="O959">
        <v>33454</v>
      </c>
      <c r="P959">
        <v>100360867</v>
      </c>
      <c r="Q959">
        <v>175322</v>
      </c>
      <c r="R959">
        <v>349667</v>
      </c>
      <c r="S959">
        <v>102463754</v>
      </c>
      <c r="T959">
        <v>53525</v>
      </c>
      <c r="U959">
        <v>3</v>
      </c>
      <c r="V959" s="24">
        <f t="shared" si="42"/>
        <v>2.9843997286909337E-2</v>
      </c>
      <c r="W959">
        <v>792</v>
      </c>
      <c r="X959">
        <v>238</v>
      </c>
      <c r="Y959" t="s">
        <v>35</v>
      </c>
      <c r="Z959">
        <v>272</v>
      </c>
      <c r="AA959">
        <v>238</v>
      </c>
      <c r="AB959">
        <v>3</v>
      </c>
      <c r="AC959">
        <f t="shared" si="43"/>
        <v>2999.9661325999882</v>
      </c>
      <c r="AD959">
        <f>IF(SUBTOTAL(103,tablo1[[#This Row],[MachineID]]), tablo1[[#This Row],[ConditionMonitoringScore]], "")</f>
        <v>272</v>
      </c>
      <c r="AE959">
        <f>IF(SUBTOTAL(103,tablo1[[#This Row],[MachineID]]), tablo1[[#This Row],[TimeToFailure]], "")</f>
        <v>174</v>
      </c>
      <c r="AH959">
        <f t="shared" si="44"/>
        <v>72.491909385113274</v>
      </c>
      <c r="AI959" t="str">
        <f>IF(OR(tablo1[[#This Row],[visibletimetofailure]]&lt;5000,tablo1[[#This Row],[visibleconditionscore]]&lt;300),"YES","NO")</f>
        <v>YES</v>
      </c>
    </row>
    <row r="960" spans="1:35" x14ac:dyDescent="0.25">
      <c r="A960" t="s">
        <v>1011</v>
      </c>
      <c r="B960" t="s">
        <v>38</v>
      </c>
      <c r="C960" t="s">
        <v>58</v>
      </c>
      <c r="D960" s="1">
        <v>44982</v>
      </c>
      <c r="E960">
        <v>1</v>
      </c>
      <c r="F960">
        <v>3309</v>
      </c>
      <c r="G960" s="1">
        <v>45280</v>
      </c>
      <c r="H960" t="s">
        <v>52</v>
      </c>
      <c r="I960">
        <v>30</v>
      </c>
      <c r="J960">
        <v>67</v>
      </c>
      <c r="K960">
        <v>1</v>
      </c>
      <c r="L960">
        <v>9561</v>
      </c>
      <c r="M960">
        <v>60212</v>
      </c>
      <c r="N960">
        <v>68</v>
      </c>
      <c r="O960">
        <v>68</v>
      </c>
      <c r="P960">
        <v>340753</v>
      </c>
      <c r="Q960">
        <v>615007</v>
      </c>
      <c r="R960">
        <v>710072</v>
      </c>
      <c r="S960">
        <v>1665832</v>
      </c>
      <c r="T960">
        <v>252</v>
      </c>
      <c r="U960">
        <v>6</v>
      </c>
      <c r="V960" s="24">
        <f t="shared" si="42"/>
        <v>7.5740447659959301E-3</v>
      </c>
      <c r="W960">
        <v>201</v>
      </c>
      <c r="X960">
        <v>121</v>
      </c>
      <c r="Y960" t="s">
        <v>62</v>
      </c>
      <c r="Z960">
        <v>802</v>
      </c>
      <c r="AA960">
        <v>86</v>
      </c>
      <c r="AB960">
        <v>3</v>
      </c>
      <c r="AC960">
        <f t="shared" si="43"/>
        <v>5011.0735294117649</v>
      </c>
      <c r="AD960">
        <f>IF(SUBTOTAL(103,tablo1[[#This Row],[MachineID]]), tablo1[[#This Row],[ConditionMonitoringScore]], "")</f>
        <v>802</v>
      </c>
      <c r="AE960">
        <f>IF(SUBTOTAL(103,tablo1[[#This Row],[MachineID]]), tablo1[[#This Row],[TimeToFailure]], "")</f>
        <v>9561</v>
      </c>
      <c r="AH960">
        <f t="shared" si="44"/>
        <v>23.300970873786408</v>
      </c>
      <c r="AI960" t="str">
        <f>IF(OR(tablo1[[#This Row],[visibletimetofailure]]&lt;5000,tablo1[[#This Row],[visibleconditionscore]]&lt;300),"YES","NO")</f>
        <v>NO</v>
      </c>
    </row>
    <row r="961" spans="1:35" x14ac:dyDescent="0.25">
      <c r="A961" t="s">
        <v>1012</v>
      </c>
      <c r="B961" t="s">
        <v>47</v>
      </c>
      <c r="C961" t="s">
        <v>45</v>
      </c>
      <c r="D961" s="1">
        <v>42427</v>
      </c>
      <c r="E961">
        <v>8</v>
      </c>
      <c r="F961">
        <v>26216</v>
      </c>
      <c r="G961" s="1">
        <v>45337</v>
      </c>
      <c r="H961" t="s">
        <v>34</v>
      </c>
      <c r="I961">
        <v>73</v>
      </c>
      <c r="J961">
        <v>10</v>
      </c>
      <c r="K961">
        <v>9</v>
      </c>
      <c r="L961">
        <v>4905</v>
      </c>
      <c r="M961">
        <v>30654</v>
      </c>
      <c r="N961">
        <v>151</v>
      </c>
      <c r="O961">
        <v>1361</v>
      </c>
      <c r="P961">
        <v>408326</v>
      </c>
      <c r="Q961">
        <v>692577</v>
      </c>
      <c r="R961">
        <v>22510</v>
      </c>
      <c r="S961">
        <v>5000937</v>
      </c>
      <c r="T961">
        <v>5036</v>
      </c>
      <c r="U961">
        <v>3</v>
      </c>
      <c r="V961" s="24">
        <f t="shared" si="42"/>
        <v>1.0626271761248021E-2</v>
      </c>
      <c r="W961">
        <v>282</v>
      </c>
      <c r="X961">
        <v>84</v>
      </c>
      <c r="Y961" t="s">
        <v>35</v>
      </c>
      <c r="Z961">
        <v>747</v>
      </c>
      <c r="AA961">
        <v>81</v>
      </c>
      <c r="AB961">
        <v>4</v>
      </c>
      <c r="AC961">
        <f t="shared" si="43"/>
        <v>300.01910360029387</v>
      </c>
      <c r="AD961">
        <f>IF(SUBTOTAL(103,tablo1[[#This Row],[MachineID]]), tablo1[[#This Row],[ConditionMonitoringScore]], "")</f>
        <v>747</v>
      </c>
      <c r="AE961">
        <f>IF(SUBTOTAL(103,tablo1[[#This Row],[MachineID]]), tablo1[[#This Row],[TimeToFailure]], "")</f>
        <v>4905</v>
      </c>
      <c r="AH961">
        <f t="shared" si="44"/>
        <v>21.68284789644013</v>
      </c>
      <c r="AI961" t="str">
        <f>IF(OR(tablo1[[#This Row],[visibletimetofailure]]&lt;5000,tablo1[[#This Row],[visibleconditionscore]]&lt;300),"YES","NO")</f>
        <v>YES</v>
      </c>
    </row>
    <row r="962" spans="1:35" x14ac:dyDescent="0.25">
      <c r="A962" t="s">
        <v>1013</v>
      </c>
      <c r="B962" t="s">
        <v>54</v>
      </c>
      <c r="C962" t="s">
        <v>45</v>
      </c>
      <c r="D962" s="1">
        <v>44982</v>
      </c>
      <c r="E962">
        <v>1</v>
      </c>
      <c r="F962">
        <v>3807</v>
      </c>
      <c r="G962" s="1">
        <v>45327</v>
      </c>
      <c r="H962" t="s">
        <v>52</v>
      </c>
      <c r="I962">
        <v>64</v>
      </c>
      <c r="J962">
        <v>20</v>
      </c>
      <c r="K962">
        <v>0</v>
      </c>
      <c r="L962">
        <v>7005</v>
      </c>
      <c r="M962">
        <v>58399</v>
      </c>
      <c r="N962">
        <v>117</v>
      </c>
      <c r="O962">
        <v>0</v>
      </c>
      <c r="P962">
        <v>0</v>
      </c>
      <c r="Q962">
        <v>1500897</v>
      </c>
      <c r="R962">
        <v>703603</v>
      </c>
      <c r="S962">
        <v>2204499</v>
      </c>
      <c r="T962">
        <v>0</v>
      </c>
      <c r="U962">
        <v>10</v>
      </c>
      <c r="V962" s="24">
        <f t="shared" ref="V962:V1001" si="45">W962/$K$1002</f>
        <v>4.8232722887934284E-3</v>
      </c>
      <c r="W962">
        <v>128</v>
      </c>
      <c r="X962">
        <v>128</v>
      </c>
      <c r="Y962" t="s">
        <v>35</v>
      </c>
      <c r="Z962">
        <v>845</v>
      </c>
      <c r="AA962">
        <v>73</v>
      </c>
      <c r="AB962">
        <v>4</v>
      </c>
      <c r="AC962">
        <f t="shared" ref="AC962:AC1001" si="46">IF(O962=0,0,P962/O962)</f>
        <v>0</v>
      </c>
      <c r="AD962">
        <f>IF(SUBTOTAL(103,tablo1[[#This Row],[MachineID]]), tablo1[[#This Row],[ConditionMonitoringScore]], "")</f>
        <v>845</v>
      </c>
      <c r="AE962">
        <f>IF(SUBTOTAL(103,tablo1[[#This Row],[MachineID]]), tablo1[[#This Row],[TimeToFailure]], "")</f>
        <v>7005</v>
      </c>
      <c r="AH962">
        <f t="shared" ref="AH962:AH1001" si="47">(AA962-MIN($AA$2:$AA$1001))/(MAX($AA$2:$AA$1001)-MIN($AA$2:$AA$1001))*100</f>
        <v>19.093851132686083</v>
      </c>
      <c r="AI962" t="str">
        <f>IF(OR(tablo1[[#This Row],[visibletimetofailure]]&lt;5000,tablo1[[#This Row],[visibleconditionscore]]&lt;300),"YES","NO")</f>
        <v>NO</v>
      </c>
    </row>
    <row r="963" spans="1:35" x14ac:dyDescent="0.25">
      <c r="A963" t="s">
        <v>1014</v>
      </c>
      <c r="B963" t="s">
        <v>47</v>
      </c>
      <c r="C963" t="s">
        <v>58</v>
      </c>
      <c r="D963" s="1">
        <v>40602</v>
      </c>
      <c r="E963">
        <v>13</v>
      </c>
      <c r="F963">
        <v>58019</v>
      </c>
      <c r="G963" s="1">
        <v>45189</v>
      </c>
      <c r="H963" t="s">
        <v>34</v>
      </c>
      <c r="I963">
        <v>172</v>
      </c>
      <c r="J963">
        <v>158</v>
      </c>
      <c r="K963">
        <v>19</v>
      </c>
      <c r="L963">
        <v>2505</v>
      </c>
      <c r="M963">
        <v>29320</v>
      </c>
      <c r="N963">
        <v>172</v>
      </c>
      <c r="O963">
        <v>3264</v>
      </c>
      <c r="P963">
        <v>3264174</v>
      </c>
      <c r="Q963">
        <v>1702636</v>
      </c>
      <c r="R963">
        <v>317557</v>
      </c>
      <c r="S963">
        <v>5284367</v>
      </c>
      <c r="T963">
        <v>14035</v>
      </c>
      <c r="U963">
        <v>6</v>
      </c>
      <c r="V963" s="24">
        <f t="shared" si="45"/>
        <v>2.8072951993368001E-2</v>
      </c>
      <c r="W963">
        <v>745</v>
      </c>
      <c r="X963">
        <v>447</v>
      </c>
      <c r="Y963" t="s">
        <v>49</v>
      </c>
      <c r="Z963">
        <v>347</v>
      </c>
      <c r="AA963">
        <v>206</v>
      </c>
      <c r="AB963">
        <v>4</v>
      </c>
      <c r="AC963">
        <f t="shared" si="46"/>
        <v>1000.0533088235294</v>
      </c>
      <c r="AD963">
        <f>IF(SUBTOTAL(103,tablo1[[#This Row],[MachineID]]), tablo1[[#This Row],[ConditionMonitoringScore]], "")</f>
        <v>347</v>
      </c>
      <c r="AE963">
        <f>IF(SUBTOTAL(103,tablo1[[#This Row],[MachineID]]), tablo1[[#This Row],[TimeToFailure]], "")</f>
        <v>2505</v>
      </c>
      <c r="AH963">
        <f t="shared" si="47"/>
        <v>62.135922330097081</v>
      </c>
      <c r="AI963" t="str">
        <f>IF(OR(tablo1[[#This Row],[visibletimetofailure]]&lt;5000,tablo1[[#This Row],[visibleconditionscore]]&lt;300),"YES","NO")</f>
        <v>YES</v>
      </c>
    </row>
    <row r="964" spans="1:35" x14ac:dyDescent="0.25">
      <c r="A964" t="s">
        <v>1015</v>
      </c>
      <c r="B964" t="s">
        <v>47</v>
      </c>
      <c r="C964" t="s">
        <v>39</v>
      </c>
      <c r="D964" s="1">
        <v>43157</v>
      </c>
      <c r="E964">
        <v>6</v>
      </c>
      <c r="F964">
        <v>25086</v>
      </c>
      <c r="G964" s="1">
        <v>45257</v>
      </c>
      <c r="H964" t="s">
        <v>52</v>
      </c>
      <c r="I964">
        <v>64</v>
      </c>
      <c r="J964">
        <v>90</v>
      </c>
      <c r="K964">
        <v>5</v>
      </c>
      <c r="L964">
        <v>6963</v>
      </c>
      <c r="M964">
        <v>63559</v>
      </c>
      <c r="N964">
        <v>222</v>
      </c>
      <c r="O964">
        <v>1109</v>
      </c>
      <c r="P964">
        <v>3326552</v>
      </c>
      <c r="Q964">
        <v>1484808</v>
      </c>
      <c r="R964">
        <v>435553</v>
      </c>
      <c r="S964">
        <v>5246912</v>
      </c>
      <c r="T964">
        <v>5100</v>
      </c>
      <c r="U964">
        <v>4</v>
      </c>
      <c r="V964" s="24">
        <f t="shared" si="45"/>
        <v>1.4432135051624086E-2</v>
      </c>
      <c r="W964">
        <v>383</v>
      </c>
      <c r="X964">
        <v>153</v>
      </c>
      <c r="Y964" t="s">
        <v>35</v>
      </c>
      <c r="Z964">
        <v>662</v>
      </c>
      <c r="AA964">
        <v>119</v>
      </c>
      <c r="AB964">
        <v>5</v>
      </c>
      <c r="AC964">
        <f t="shared" si="46"/>
        <v>2999.5960324616772</v>
      </c>
      <c r="AD964">
        <f>IF(SUBTOTAL(103,tablo1[[#This Row],[MachineID]]), tablo1[[#This Row],[ConditionMonitoringScore]], "")</f>
        <v>662</v>
      </c>
      <c r="AE964">
        <f>IF(SUBTOTAL(103,tablo1[[#This Row],[MachineID]]), tablo1[[#This Row],[TimeToFailure]], "")</f>
        <v>6963</v>
      </c>
      <c r="AH964">
        <f t="shared" si="47"/>
        <v>33.980582524271846</v>
      </c>
      <c r="AI964" t="str">
        <f>IF(OR(tablo1[[#This Row],[visibletimetofailure]]&lt;5000,tablo1[[#This Row],[visibleconditionscore]]&lt;300),"YES","NO")</f>
        <v>NO</v>
      </c>
    </row>
    <row r="965" spans="1:35" x14ac:dyDescent="0.25">
      <c r="A965" t="s">
        <v>1016</v>
      </c>
      <c r="B965" t="s">
        <v>32</v>
      </c>
      <c r="C965" t="s">
        <v>33</v>
      </c>
      <c r="D965" s="1">
        <v>40237</v>
      </c>
      <c r="E965">
        <v>14</v>
      </c>
      <c r="F965">
        <v>44814</v>
      </c>
      <c r="G965" s="1">
        <v>45272</v>
      </c>
      <c r="H965" t="s">
        <v>34</v>
      </c>
      <c r="I965">
        <v>74</v>
      </c>
      <c r="J965">
        <v>75</v>
      </c>
      <c r="K965">
        <v>16</v>
      </c>
      <c r="L965">
        <v>241</v>
      </c>
      <c r="M965">
        <v>28786</v>
      </c>
      <c r="N965">
        <v>175</v>
      </c>
      <c r="O965">
        <v>2799</v>
      </c>
      <c r="P965">
        <v>8396488</v>
      </c>
      <c r="Q965">
        <v>2007454</v>
      </c>
      <c r="R965">
        <v>800083</v>
      </c>
      <c r="S965">
        <v>11204025</v>
      </c>
      <c r="T965">
        <v>7836</v>
      </c>
      <c r="U965">
        <v>6</v>
      </c>
      <c r="V965" s="24">
        <f t="shared" si="45"/>
        <v>2.3852588740673752E-2</v>
      </c>
      <c r="W965">
        <v>633</v>
      </c>
      <c r="X965">
        <v>380</v>
      </c>
      <c r="Y965" t="s">
        <v>35</v>
      </c>
      <c r="Z965">
        <v>419</v>
      </c>
      <c r="AA965">
        <v>195</v>
      </c>
      <c r="AB965">
        <v>5</v>
      </c>
      <c r="AC965">
        <f t="shared" si="46"/>
        <v>2999.8170775276885</v>
      </c>
      <c r="AD965">
        <f>IF(SUBTOTAL(103,tablo1[[#This Row],[MachineID]]), tablo1[[#This Row],[ConditionMonitoringScore]], "")</f>
        <v>419</v>
      </c>
      <c r="AE965">
        <f>IF(SUBTOTAL(103,tablo1[[#This Row],[MachineID]]), tablo1[[#This Row],[TimeToFailure]], "")</f>
        <v>241</v>
      </c>
      <c r="AH965">
        <f t="shared" si="47"/>
        <v>58.576051779935277</v>
      </c>
      <c r="AI965" t="str">
        <f>IF(OR(tablo1[[#This Row],[visibletimetofailure]]&lt;5000,tablo1[[#This Row],[visibleconditionscore]]&lt;300),"YES","NO")</f>
        <v>YES</v>
      </c>
    </row>
    <row r="966" spans="1:35" x14ac:dyDescent="0.25">
      <c r="A966" t="s">
        <v>1017</v>
      </c>
      <c r="B966" t="s">
        <v>32</v>
      </c>
      <c r="C966" t="s">
        <v>39</v>
      </c>
      <c r="D966" s="1">
        <v>38412</v>
      </c>
      <c r="E966">
        <v>19</v>
      </c>
      <c r="F966">
        <v>82346</v>
      </c>
      <c r="G966" s="1">
        <v>45235</v>
      </c>
      <c r="H966" t="s">
        <v>52</v>
      </c>
      <c r="I966">
        <v>154</v>
      </c>
      <c r="J966">
        <v>112</v>
      </c>
      <c r="K966">
        <v>164</v>
      </c>
      <c r="L966">
        <v>481</v>
      </c>
      <c r="M966">
        <v>5000</v>
      </c>
      <c r="N966">
        <v>253</v>
      </c>
      <c r="O966">
        <v>41556</v>
      </c>
      <c r="P966">
        <v>41556474</v>
      </c>
      <c r="Q966">
        <v>1841915</v>
      </c>
      <c r="R966">
        <v>653675</v>
      </c>
      <c r="S966">
        <v>44052064</v>
      </c>
      <c r="T966">
        <v>124669</v>
      </c>
      <c r="U966">
        <v>7</v>
      </c>
      <c r="V966" s="24">
        <f t="shared" si="45"/>
        <v>3.2255633431306052E-2</v>
      </c>
      <c r="W966">
        <v>856</v>
      </c>
      <c r="X966">
        <v>599</v>
      </c>
      <c r="Y966" t="s">
        <v>49</v>
      </c>
      <c r="Z966">
        <v>236</v>
      </c>
      <c r="AA966">
        <v>245</v>
      </c>
      <c r="AB966">
        <v>5</v>
      </c>
      <c r="AC966">
        <f t="shared" si="46"/>
        <v>1000.0114062951199</v>
      </c>
      <c r="AD966">
        <f>IF(SUBTOTAL(103,tablo1[[#This Row],[MachineID]]), tablo1[[#This Row],[ConditionMonitoringScore]], "")</f>
        <v>236</v>
      </c>
      <c r="AE966">
        <f>IF(SUBTOTAL(103,tablo1[[#This Row],[MachineID]]), tablo1[[#This Row],[TimeToFailure]], "")</f>
        <v>481</v>
      </c>
      <c r="AH966">
        <f t="shared" si="47"/>
        <v>74.757281553398059</v>
      </c>
      <c r="AI966" t="str">
        <f>IF(OR(tablo1[[#This Row],[visibletimetofailure]]&lt;5000,tablo1[[#This Row],[visibleconditionscore]]&lt;300),"YES","NO")</f>
        <v>YES</v>
      </c>
    </row>
    <row r="967" spans="1:35" x14ac:dyDescent="0.25">
      <c r="A967" t="s">
        <v>1018</v>
      </c>
      <c r="B967" t="s">
        <v>38</v>
      </c>
      <c r="C967" t="s">
        <v>58</v>
      </c>
      <c r="D967" s="1">
        <v>39872</v>
      </c>
      <c r="E967">
        <v>15</v>
      </c>
      <c r="F967">
        <v>59220</v>
      </c>
      <c r="G967" s="1">
        <v>45269</v>
      </c>
      <c r="H967" t="s">
        <v>34</v>
      </c>
      <c r="I967">
        <v>165</v>
      </c>
      <c r="J967">
        <v>78</v>
      </c>
      <c r="K967">
        <v>49</v>
      </c>
      <c r="L967">
        <v>1087</v>
      </c>
      <c r="M967">
        <v>12468</v>
      </c>
      <c r="N967">
        <v>229</v>
      </c>
      <c r="O967">
        <v>11202</v>
      </c>
      <c r="P967">
        <v>1120204</v>
      </c>
      <c r="Q967">
        <v>2129024</v>
      </c>
      <c r="R967">
        <v>585748</v>
      </c>
      <c r="S967">
        <v>13916812</v>
      </c>
      <c r="T967">
        <v>33606</v>
      </c>
      <c r="U967">
        <v>5</v>
      </c>
      <c r="V967" s="24">
        <f t="shared" si="45"/>
        <v>2.4719270480066322E-2</v>
      </c>
      <c r="W967">
        <v>656</v>
      </c>
      <c r="X967">
        <v>328</v>
      </c>
      <c r="Y967" t="s">
        <v>49</v>
      </c>
      <c r="Z967">
        <v>411</v>
      </c>
      <c r="AA967">
        <v>194</v>
      </c>
      <c r="AB967">
        <v>5</v>
      </c>
      <c r="AC967">
        <f t="shared" si="46"/>
        <v>100.00035707909302</v>
      </c>
      <c r="AD967">
        <f>IF(SUBTOTAL(103,tablo1[[#This Row],[MachineID]]), tablo1[[#This Row],[ConditionMonitoringScore]], "")</f>
        <v>411</v>
      </c>
      <c r="AE967">
        <f>IF(SUBTOTAL(103,tablo1[[#This Row],[MachineID]]), tablo1[[#This Row],[TimeToFailure]], "")</f>
        <v>1087</v>
      </c>
      <c r="AH967">
        <f t="shared" si="47"/>
        <v>58.252427184466015</v>
      </c>
      <c r="AI967" t="str">
        <f>IF(OR(tablo1[[#This Row],[visibletimetofailure]]&lt;5000,tablo1[[#This Row],[visibleconditionscore]]&lt;300),"YES","NO")</f>
        <v>YES</v>
      </c>
    </row>
    <row r="968" spans="1:35" x14ac:dyDescent="0.25">
      <c r="A968" t="s">
        <v>1019</v>
      </c>
      <c r="B968" t="s">
        <v>32</v>
      </c>
      <c r="C968" t="s">
        <v>33</v>
      </c>
      <c r="D968" s="1">
        <v>42792</v>
      </c>
      <c r="E968">
        <v>7</v>
      </c>
      <c r="F968">
        <v>21770</v>
      </c>
      <c r="G968" s="1">
        <v>45283</v>
      </c>
      <c r="H968" t="s">
        <v>34</v>
      </c>
      <c r="I968">
        <v>52</v>
      </c>
      <c r="J968">
        <v>64</v>
      </c>
      <c r="K968">
        <v>5</v>
      </c>
      <c r="L968">
        <v>4313</v>
      </c>
      <c r="M968">
        <v>43014</v>
      </c>
      <c r="N968">
        <v>208</v>
      </c>
      <c r="O968">
        <v>1040</v>
      </c>
      <c r="P968">
        <v>3119587</v>
      </c>
      <c r="Q968">
        <v>2199447</v>
      </c>
      <c r="R968">
        <v>732238</v>
      </c>
      <c r="S968">
        <v>6051272</v>
      </c>
      <c r="T968">
        <v>2183</v>
      </c>
      <c r="U968">
        <v>7</v>
      </c>
      <c r="V968" s="24">
        <f t="shared" si="45"/>
        <v>1.3942271459793504E-2</v>
      </c>
      <c r="W968">
        <v>370</v>
      </c>
      <c r="X968">
        <v>259</v>
      </c>
      <c r="Y968" t="s">
        <v>35</v>
      </c>
      <c r="Z968">
        <v>666</v>
      </c>
      <c r="AA968">
        <v>119</v>
      </c>
      <c r="AB968">
        <v>5</v>
      </c>
      <c r="AC968">
        <f t="shared" si="46"/>
        <v>2999.6028846153845</v>
      </c>
      <c r="AD968">
        <f>IF(SUBTOTAL(103,tablo1[[#This Row],[MachineID]]), tablo1[[#This Row],[ConditionMonitoringScore]], "")</f>
        <v>666</v>
      </c>
      <c r="AE968">
        <f>IF(SUBTOTAL(103,tablo1[[#This Row],[MachineID]]), tablo1[[#This Row],[TimeToFailure]], "")</f>
        <v>4313</v>
      </c>
      <c r="AH968">
        <f t="shared" si="47"/>
        <v>33.980582524271846</v>
      </c>
      <c r="AI968" t="str">
        <f>IF(OR(tablo1[[#This Row],[visibletimetofailure]]&lt;5000,tablo1[[#This Row],[visibleconditionscore]]&lt;300),"YES","NO")</f>
        <v>YES</v>
      </c>
    </row>
    <row r="969" spans="1:35" x14ac:dyDescent="0.25">
      <c r="A969" t="s">
        <v>1020</v>
      </c>
      <c r="B969" t="s">
        <v>47</v>
      </c>
      <c r="C969" t="s">
        <v>39</v>
      </c>
      <c r="D969" s="1">
        <v>41332</v>
      </c>
      <c r="E969">
        <v>11</v>
      </c>
      <c r="F969">
        <v>46772</v>
      </c>
      <c r="G969" s="1">
        <v>45346</v>
      </c>
      <c r="H969" t="s">
        <v>52</v>
      </c>
      <c r="I969">
        <v>22</v>
      </c>
      <c r="J969">
        <v>1</v>
      </c>
      <c r="K969">
        <v>14</v>
      </c>
      <c r="L969">
        <v>6380</v>
      </c>
      <c r="M969">
        <v>37249</v>
      </c>
      <c r="N969">
        <v>163</v>
      </c>
      <c r="O969">
        <v>2278</v>
      </c>
      <c r="P969">
        <v>11388886</v>
      </c>
      <c r="Q969">
        <v>1149755</v>
      </c>
      <c r="R969">
        <v>330744</v>
      </c>
      <c r="S969">
        <v>12869385</v>
      </c>
      <c r="T969">
        <v>9794</v>
      </c>
      <c r="U969">
        <v>6</v>
      </c>
      <c r="V969" s="24">
        <f t="shared" si="45"/>
        <v>1.4394453236867888E-2</v>
      </c>
      <c r="W969">
        <v>382</v>
      </c>
      <c r="X969">
        <v>229</v>
      </c>
      <c r="Y969" t="s">
        <v>62</v>
      </c>
      <c r="Z969">
        <v>640</v>
      </c>
      <c r="AA969">
        <v>129</v>
      </c>
      <c r="AB969">
        <v>5</v>
      </c>
      <c r="AC969">
        <f t="shared" si="46"/>
        <v>4999.5109745390691</v>
      </c>
      <c r="AD969">
        <f>IF(SUBTOTAL(103,tablo1[[#This Row],[MachineID]]), tablo1[[#This Row],[ConditionMonitoringScore]], "")</f>
        <v>640</v>
      </c>
      <c r="AE969">
        <f>IF(SUBTOTAL(103,tablo1[[#This Row],[MachineID]]), tablo1[[#This Row],[TimeToFailure]], "")</f>
        <v>6380</v>
      </c>
      <c r="AH969">
        <f t="shared" si="47"/>
        <v>37.216828478964402</v>
      </c>
      <c r="AI969" t="str">
        <f>IF(OR(tablo1[[#This Row],[visibletimetofailure]]&lt;5000,tablo1[[#This Row],[visibleconditionscore]]&lt;300),"YES","NO")</f>
        <v>NO</v>
      </c>
    </row>
    <row r="970" spans="1:35" x14ac:dyDescent="0.25">
      <c r="A970" t="s">
        <v>1021</v>
      </c>
      <c r="B970" t="s">
        <v>32</v>
      </c>
      <c r="C970" t="s">
        <v>58</v>
      </c>
      <c r="D970" s="1">
        <v>40602</v>
      </c>
      <c r="E970">
        <v>13</v>
      </c>
      <c r="F970">
        <v>39195</v>
      </c>
      <c r="G970" s="1">
        <v>45285</v>
      </c>
      <c r="H970" t="s">
        <v>52</v>
      </c>
      <c r="I970">
        <v>80</v>
      </c>
      <c r="J970">
        <v>62</v>
      </c>
      <c r="K970">
        <v>13</v>
      </c>
      <c r="L970">
        <v>313</v>
      </c>
      <c r="M970">
        <v>34502</v>
      </c>
      <c r="N970">
        <v>196</v>
      </c>
      <c r="O970">
        <v>2546</v>
      </c>
      <c r="P970">
        <v>7639026</v>
      </c>
      <c r="Q970">
        <v>1147257</v>
      </c>
      <c r="R970">
        <v>742191</v>
      </c>
      <c r="S970">
        <v>9528474</v>
      </c>
      <c r="T970">
        <v>6111</v>
      </c>
      <c r="U970">
        <v>5</v>
      </c>
      <c r="V970" s="24">
        <f t="shared" si="45"/>
        <v>2.0951089004446453E-2</v>
      </c>
      <c r="W970">
        <v>556</v>
      </c>
      <c r="X970">
        <v>278</v>
      </c>
      <c r="Y970" t="s">
        <v>35</v>
      </c>
      <c r="Z970">
        <v>502</v>
      </c>
      <c r="AA970">
        <v>156</v>
      </c>
      <c r="AB970">
        <v>1</v>
      </c>
      <c r="AC970">
        <f t="shared" si="46"/>
        <v>3000.4029850746269</v>
      </c>
      <c r="AD970">
        <f>IF(SUBTOTAL(103,tablo1[[#This Row],[MachineID]]), tablo1[[#This Row],[ConditionMonitoringScore]], "")</f>
        <v>502</v>
      </c>
      <c r="AE970">
        <f>IF(SUBTOTAL(103,tablo1[[#This Row],[MachineID]]), tablo1[[#This Row],[TimeToFailure]], "")</f>
        <v>313</v>
      </c>
      <c r="AH970">
        <f t="shared" si="47"/>
        <v>45.954692556634299</v>
      </c>
      <c r="AI970" t="str">
        <f>IF(OR(tablo1[[#This Row],[visibletimetofailure]]&lt;5000,tablo1[[#This Row],[visibleconditionscore]]&lt;300),"YES","NO")</f>
        <v>YES</v>
      </c>
    </row>
    <row r="971" spans="1:35" x14ac:dyDescent="0.25">
      <c r="A971" t="s">
        <v>1022</v>
      </c>
      <c r="B971" t="s">
        <v>32</v>
      </c>
      <c r="C971" t="s">
        <v>39</v>
      </c>
      <c r="D971" s="1">
        <v>44982</v>
      </c>
      <c r="E971">
        <v>1</v>
      </c>
      <c r="F971">
        <v>4047</v>
      </c>
      <c r="G971" s="1">
        <v>45234</v>
      </c>
      <c r="H971" t="s">
        <v>52</v>
      </c>
      <c r="I971">
        <v>55</v>
      </c>
      <c r="J971">
        <v>113</v>
      </c>
      <c r="K971">
        <v>0</v>
      </c>
      <c r="L971">
        <v>13056</v>
      </c>
      <c r="M971">
        <v>92358</v>
      </c>
      <c r="N971">
        <v>85</v>
      </c>
      <c r="O971">
        <v>0</v>
      </c>
      <c r="P971">
        <v>0</v>
      </c>
      <c r="Q971">
        <v>93412</v>
      </c>
      <c r="R971">
        <v>138119</v>
      </c>
      <c r="S971">
        <v>231531</v>
      </c>
      <c r="T971">
        <v>0</v>
      </c>
      <c r="U971">
        <v>1</v>
      </c>
      <c r="V971" s="24">
        <f t="shared" si="45"/>
        <v>8.7421810234380882E-3</v>
      </c>
      <c r="W971">
        <v>232</v>
      </c>
      <c r="X971">
        <v>23</v>
      </c>
      <c r="Y971" t="s">
        <v>35</v>
      </c>
      <c r="Z971">
        <v>826</v>
      </c>
      <c r="AA971">
        <v>76</v>
      </c>
      <c r="AB971">
        <v>2</v>
      </c>
      <c r="AC971">
        <f t="shared" si="46"/>
        <v>0</v>
      </c>
      <c r="AD971">
        <f>IF(SUBTOTAL(103,tablo1[[#This Row],[MachineID]]), tablo1[[#This Row],[ConditionMonitoringScore]], "")</f>
        <v>826</v>
      </c>
      <c r="AE971">
        <f>IF(SUBTOTAL(103,tablo1[[#This Row],[MachineID]]), tablo1[[#This Row],[TimeToFailure]], "")</f>
        <v>13056</v>
      </c>
      <c r="AH971">
        <f t="shared" si="47"/>
        <v>20.064724919093852</v>
      </c>
      <c r="AI971" t="str">
        <f>IF(OR(tablo1[[#This Row],[visibletimetofailure]]&lt;5000,tablo1[[#This Row],[visibleconditionscore]]&lt;300),"YES","NO")</f>
        <v>NO</v>
      </c>
    </row>
    <row r="972" spans="1:35" x14ac:dyDescent="0.25">
      <c r="A972" t="s">
        <v>1023</v>
      </c>
      <c r="B972" t="s">
        <v>32</v>
      </c>
      <c r="C972" t="s">
        <v>39</v>
      </c>
      <c r="D972" s="1">
        <v>41697</v>
      </c>
      <c r="E972">
        <v>10</v>
      </c>
      <c r="F972">
        <v>37460</v>
      </c>
      <c r="G972" s="1">
        <v>45286</v>
      </c>
      <c r="H972" t="s">
        <v>52</v>
      </c>
      <c r="I972">
        <v>19</v>
      </c>
      <c r="J972">
        <v>61</v>
      </c>
      <c r="K972">
        <v>20</v>
      </c>
      <c r="L972">
        <v>2754</v>
      </c>
      <c r="M972">
        <v>18358</v>
      </c>
      <c r="N972">
        <v>82</v>
      </c>
      <c r="O972">
        <v>1644</v>
      </c>
      <c r="P972">
        <v>8220245</v>
      </c>
      <c r="Q972">
        <v>963638</v>
      </c>
      <c r="R972">
        <v>1074163</v>
      </c>
      <c r="S972">
        <v>10258046</v>
      </c>
      <c r="T972">
        <v>1972</v>
      </c>
      <c r="U972">
        <v>9</v>
      </c>
      <c r="V972" s="24">
        <f t="shared" si="45"/>
        <v>1.6090134900896828E-2</v>
      </c>
      <c r="W972">
        <v>427</v>
      </c>
      <c r="X972">
        <v>385</v>
      </c>
      <c r="Y972" t="s">
        <v>62</v>
      </c>
      <c r="Z972">
        <v>640</v>
      </c>
      <c r="AA972">
        <v>137</v>
      </c>
      <c r="AB972">
        <v>3</v>
      </c>
      <c r="AC972">
        <f t="shared" si="46"/>
        <v>5000.1490267639902</v>
      </c>
      <c r="AD972">
        <f>IF(SUBTOTAL(103,tablo1[[#This Row],[MachineID]]), tablo1[[#This Row],[ConditionMonitoringScore]], "")</f>
        <v>640</v>
      </c>
      <c r="AE972">
        <f>IF(SUBTOTAL(103,tablo1[[#This Row],[MachineID]]), tablo1[[#This Row],[TimeToFailure]], "")</f>
        <v>2754</v>
      </c>
      <c r="AH972">
        <f t="shared" si="47"/>
        <v>39.805825242718448</v>
      </c>
      <c r="AI972" t="str">
        <f>IF(OR(tablo1[[#This Row],[visibletimetofailure]]&lt;5000,tablo1[[#This Row],[visibleconditionscore]]&lt;300),"YES","NO")</f>
        <v>YES</v>
      </c>
    </row>
    <row r="973" spans="1:35" x14ac:dyDescent="0.25">
      <c r="A973" t="s">
        <v>1024</v>
      </c>
      <c r="B973" t="s">
        <v>54</v>
      </c>
      <c r="C973" t="s">
        <v>33</v>
      </c>
      <c r="D973" s="1">
        <v>42792</v>
      </c>
      <c r="E973">
        <v>7</v>
      </c>
      <c r="F973">
        <v>32207</v>
      </c>
      <c r="G973" s="1">
        <v>45304</v>
      </c>
      <c r="H973" t="s">
        <v>52</v>
      </c>
      <c r="I973">
        <v>64</v>
      </c>
      <c r="J973">
        <v>43</v>
      </c>
      <c r="K973">
        <v>9</v>
      </c>
      <c r="L973">
        <v>7427</v>
      </c>
      <c r="M973">
        <v>45125</v>
      </c>
      <c r="N973">
        <v>226</v>
      </c>
      <c r="O973">
        <v>2031</v>
      </c>
      <c r="P973">
        <v>6093617</v>
      </c>
      <c r="Q973">
        <v>1660812</v>
      </c>
      <c r="R973">
        <v>621931</v>
      </c>
      <c r="S973">
        <v>837636</v>
      </c>
      <c r="T973">
        <v>5078</v>
      </c>
      <c r="U973">
        <v>5</v>
      </c>
      <c r="V973" s="24">
        <f t="shared" si="45"/>
        <v>1.1756726203933981E-2</v>
      </c>
      <c r="W973">
        <v>312</v>
      </c>
      <c r="X973">
        <v>156</v>
      </c>
      <c r="Y973" t="s">
        <v>35</v>
      </c>
      <c r="Z973">
        <v>726</v>
      </c>
      <c r="AA973">
        <v>109</v>
      </c>
      <c r="AB973">
        <v>3</v>
      </c>
      <c r="AC973">
        <f t="shared" si="46"/>
        <v>3000.3037912358445</v>
      </c>
      <c r="AD973">
        <f>IF(SUBTOTAL(103,tablo1[[#This Row],[MachineID]]), tablo1[[#This Row],[ConditionMonitoringScore]], "")</f>
        <v>726</v>
      </c>
      <c r="AE973">
        <f>IF(SUBTOTAL(103,tablo1[[#This Row],[MachineID]]), tablo1[[#This Row],[TimeToFailure]], "")</f>
        <v>7427</v>
      </c>
      <c r="AH973">
        <f t="shared" si="47"/>
        <v>30.744336569579289</v>
      </c>
      <c r="AI973" t="str">
        <f>IF(OR(tablo1[[#This Row],[visibletimetofailure]]&lt;5000,tablo1[[#This Row],[visibleconditionscore]]&lt;300),"YES","NO")</f>
        <v>NO</v>
      </c>
    </row>
    <row r="974" spans="1:35" x14ac:dyDescent="0.25">
      <c r="A974" t="s">
        <v>1025</v>
      </c>
      <c r="B974" t="s">
        <v>54</v>
      </c>
      <c r="C974" t="s">
        <v>45</v>
      </c>
      <c r="D974" s="1">
        <v>44617</v>
      </c>
      <c r="E974">
        <v>2</v>
      </c>
      <c r="F974">
        <v>7536</v>
      </c>
      <c r="G974" s="1">
        <v>45259</v>
      </c>
      <c r="H974" t="s">
        <v>48</v>
      </c>
      <c r="I974">
        <v>96</v>
      </c>
      <c r="J974">
        <v>88</v>
      </c>
      <c r="K974">
        <v>1</v>
      </c>
      <c r="L974">
        <v>9826</v>
      </c>
      <c r="M974">
        <v>51465</v>
      </c>
      <c r="N974">
        <v>61</v>
      </c>
      <c r="O974">
        <v>61</v>
      </c>
      <c r="P974">
        <v>60956</v>
      </c>
      <c r="Q974">
        <v>65668</v>
      </c>
      <c r="R974">
        <v>118231</v>
      </c>
      <c r="S974">
        <v>244855</v>
      </c>
      <c r="T974">
        <v>115</v>
      </c>
      <c r="U974">
        <v>1</v>
      </c>
      <c r="V974" s="24">
        <f t="shared" si="45"/>
        <v>1.0174089984173637E-2</v>
      </c>
      <c r="W974">
        <v>270</v>
      </c>
      <c r="X974">
        <v>27</v>
      </c>
      <c r="Y974" t="s">
        <v>49</v>
      </c>
      <c r="Z974">
        <v>746</v>
      </c>
      <c r="AA974">
        <v>94</v>
      </c>
      <c r="AB974">
        <v>4</v>
      </c>
      <c r="AC974">
        <f t="shared" si="46"/>
        <v>999.27868852459017</v>
      </c>
      <c r="AD974">
        <f>IF(SUBTOTAL(103,tablo1[[#This Row],[MachineID]]), tablo1[[#This Row],[ConditionMonitoringScore]], "")</f>
        <v>746</v>
      </c>
      <c r="AE974">
        <f>IF(SUBTOTAL(103,tablo1[[#This Row],[MachineID]]), tablo1[[#This Row],[TimeToFailure]], "")</f>
        <v>9826</v>
      </c>
      <c r="AH974">
        <f t="shared" si="47"/>
        <v>25.889967637540451</v>
      </c>
      <c r="AI974" t="str">
        <f>IF(OR(tablo1[[#This Row],[visibletimetofailure]]&lt;5000,tablo1[[#This Row],[visibleconditionscore]]&lt;300),"YES","NO")</f>
        <v>NO</v>
      </c>
    </row>
    <row r="975" spans="1:35" x14ac:dyDescent="0.25">
      <c r="A975" t="s">
        <v>1026</v>
      </c>
      <c r="B975" t="s">
        <v>32</v>
      </c>
      <c r="C975" t="s">
        <v>58</v>
      </c>
      <c r="D975" s="1">
        <v>38777</v>
      </c>
      <c r="E975">
        <v>18</v>
      </c>
      <c r="F975">
        <v>54270</v>
      </c>
      <c r="G975" s="1">
        <v>45322</v>
      </c>
      <c r="H975" t="s">
        <v>34</v>
      </c>
      <c r="I975">
        <v>130</v>
      </c>
      <c r="J975">
        <v>25</v>
      </c>
      <c r="K975">
        <v>109</v>
      </c>
      <c r="L975">
        <v>439</v>
      </c>
      <c r="M975">
        <v>5000</v>
      </c>
      <c r="N975">
        <v>157</v>
      </c>
      <c r="O975">
        <v>17062</v>
      </c>
      <c r="P975">
        <v>17061548</v>
      </c>
      <c r="Q975">
        <v>998882</v>
      </c>
      <c r="R975">
        <v>337096</v>
      </c>
      <c r="S975">
        <v>18397526</v>
      </c>
      <c r="T975">
        <v>54596</v>
      </c>
      <c r="U975">
        <v>4</v>
      </c>
      <c r="V975" s="24">
        <f t="shared" si="45"/>
        <v>2.4719270480066322E-2</v>
      </c>
      <c r="W975">
        <v>656</v>
      </c>
      <c r="X975">
        <v>262</v>
      </c>
      <c r="Y975" t="s">
        <v>49</v>
      </c>
      <c r="Z975">
        <v>398</v>
      </c>
      <c r="AA975">
        <v>189</v>
      </c>
      <c r="AB975">
        <v>4</v>
      </c>
      <c r="AC975">
        <f t="shared" si="46"/>
        <v>999.97350838119803</v>
      </c>
      <c r="AD975">
        <f>IF(SUBTOTAL(103,tablo1[[#This Row],[MachineID]]), tablo1[[#This Row],[ConditionMonitoringScore]], "")</f>
        <v>398</v>
      </c>
      <c r="AE975">
        <f>IF(SUBTOTAL(103,tablo1[[#This Row],[MachineID]]), tablo1[[#This Row],[TimeToFailure]], "")</f>
        <v>439</v>
      </c>
      <c r="AH975">
        <f t="shared" si="47"/>
        <v>56.634304207119747</v>
      </c>
      <c r="AI975" t="str">
        <f>IF(OR(tablo1[[#This Row],[visibletimetofailure]]&lt;5000,tablo1[[#This Row],[visibleconditionscore]]&lt;300),"YES","NO")</f>
        <v>YES</v>
      </c>
    </row>
    <row r="976" spans="1:35" x14ac:dyDescent="0.25">
      <c r="A976" t="s">
        <v>1027</v>
      </c>
      <c r="B976" t="s">
        <v>54</v>
      </c>
      <c r="C976" t="s">
        <v>58</v>
      </c>
      <c r="D976" s="1">
        <v>39872</v>
      </c>
      <c r="E976">
        <v>15</v>
      </c>
      <c r="F976">
        <v>50190</v>
      </c>
      <c r="G976" s="1">
        <v>45283</v>
      </c>
      <c r="H976" t="s">
        <v>52</v>
      </c>
      <c r="I976">
        <v>49</v>
      </c>
      <c r="J976">
        <v>64</v>
      </c>
      <c r="K976">
        <v>59</v>
      </c>
      <c r="L976">
        <v>125</v>
      </c>
      <c r="M976">
        <v>8792</v>
      </c>
      <c r="N976">
        <v>274</v>
      </c>
      <c r="O976">
        <v>16146</v>
      </c>
      <c r="P976">
        <v>48438241</v>
      </c>
      <c r="Q976">
        <v>3086956</v>
      </c>
      <c r="R976">
        <v>974646</v>
      </c>
      <c r="S976">
        <v>52499843</v>
      </c>
      <c r="T976">
        <v>24219</v>
      </c>
      <c r="U976">
        <v>10</v>
      </c>
      <c r="V976" s="24">
        <f t="shared" si="45"/>
        <v>2.4003315999698547E-2</v>
      </c>
      <c r="W976">
        <v>637</v>
      </c>
      <c r="X976">
        <v>637</v>
      </c>
      <c r="Y976" t="s">
        <v>35</v>
      </c>
      <c r="Z976">
        <v>420</v>
      </c>
      <c r="AA976">
        <v>192</v>
      </c>
      <c r="AB976">
        <v>3</v>
      </c>
      <c r="AC976">
        <f t="shared" si="46"/>
        <v>3000.0149262975351</v>
      </c>
      <c r="AD976">
        <f>IF(SUBTOTAL(103,tablo1[[#This Row],[MachineID]]), tablo1[[#This Row],[ConditionMonitoringScore]], "")</f>
        <v>420</v>
      </c>
      <c r="AE976">
        <f>IF(SUBTOTAL(103,tablo1[[#This Row],[MachineID]]), tablo1[[#This Row],[TimeToFailure]], "")</f>
        <v>125</v>
      </c>
      <c r="AH976">
        <f t="shared" si="47"/>
        <v>57.605177993527512</v>
      </c>
      <c r="AI976" t="str">
        <f>IF(OR(tablo1[[#This Row],[visibletimetofailure]]&lt;5000,tablo1[[#This Row],[visibleconditionscore]]&lt;300),"YES","NO")</f>
        <v>YES</v>
      </c>
    </row>
    <row r="977" spans="1:35" x14ac:dyDescent="0.25">
      <c r="A977" t="s">
        <v>1028</v>
      </c>
      <c r="B977" t="s">
        <v>54</v>
      </c>
      <c r="C977" t="s">
        <v>58</v>
      </c>
      <c r="D977" s="1">
        <v>44617</v>
      </c>
      <c r="E977">
        <v>2</v>
      </c>
      <c r="F977">
        <v>9488</v>
      </c>
      <c r="G977" s="1">
        <v>45261</v>
      </c>
      <c r="H977" t="s">
        <v>48</v>
      </c>
      <c r="I977">
        <v>28</v>
      </c>
      <c r="J977">
        <v>86</v>
      </c>
      <c r="K977">
        <v>3</v>
      </c>
      <c r="L977">
        <v>5306</v>
      </c>
      <c r="M977">
        <v>47021</v>
      </c>
      <c r="N977">
        <v>220</v>
      </c>
      <c r="O977">
        <v>660</v>
      </c>
      <c r="P977">
        <v>3301582</v>
      </c>
      <c r="Q977">
        <v>2589169</v>
      </c>
      <c r="R977">
        <v>908411</v>
      </c>
      <c r="S977">
        <v>6799162</v>
      </c>
      <c r="T977">
        <v>1320</v>
      </c>
      <c r="U977">
        <v>10</v>
      </c>
      <c r="V977" s="24">
        <f t="shared" si="45"/>
        <v>1.013640816941744E-2</v>
      </c>
      <c r="W977">
        <v>269</v>
      </c>
      <c r="X977">
        <v>269</v>
      </c>
      <c r="Y977" t="s">
        <v>62</v>
      </c>
      <c r="Z977">
        <v>745</v>
      </c>
      <c r="AA977">
        <v>89</v>
      </c>
      <c r="AB977">
        <v>5</v>
      </c>
      <c r="AC977">
        <f t="shared" si="46"/>
        <v>5002.3969696969698</v>
      </c>
      <c r="AD977">
        <f>IF(SUBTOTAL(103,tablo1[[#This Row],[MachineID]]), tablo1[[#This Row],[ConditionMonitoringScore]], "")</f>
        <v>745</v>
      </c>
      <c r="AE977">
        <f>IF(SUBTOTAL(103,tablo1[[#This Row],[MachineID]]), tablo1[[#This Row],[TimeToFailure]], "")</f>
        <v>5306</v>
      </c>
      <c r="AH977">
        <f t="shared" si="47"/>
        <v>24.271844660194176</v>
      </c>
      <c r="AI977" t="str">
        <f>IF(OR(tablo1[[#This Row],[visibletimetofailure]]&lt;5000,tablo1[[#This Row],[visibleconditionscore]]&lt;300),"YES","NO")</f>
        <v>NO</v>
      </c>
    </row>
    <row r="978" spans="1:35" x14ac:dyDescent="0.25">
      <c r="A978" t="s">
        <v>1029</v>
      </c>
      <c r="B978" t="s">
        <v>32</v>
      </c>
      <c r="C978" t="s">
        <v>58</v>
      </c>
      <c r="D978" s="1">
        <v>40237</v>
      </c>
      <c r="E978">
        <v>14</v>
      </c>
      <c r="F978">
        <v>63462</v>
      </c>
      <c r="G978" s="1">
        <v>45185</v>
      </c>
      <c r="H978" t="s">
        <v>34</v>
      </c>
      <c r="I978">
        <v>141</v>
      </c>
      <c r="J978">
        <v>162</v>
      </c>
      <c r="K978">
        <v>21</v>
      </c>
      <c r="L978">
        <v>964</v>
      </c>
      <c r="M978">
        <v>32469</v>
      </c>
      <c r="N978">
        <v>307</v>
      </c>
      <c r="O978">
        <v>6440</v>
      </c>
      <c r="P978">
        <v>6440081</v>
      </c>
      <c r="Q978">
        <v>681014</v>
      </c>
      <c r="R978">
        <v>105497</v>
      </c>
      <c r="S978">
        <v>7226592</v>
      </c>
      <c r="T978">
        <v>26404</v>
      </c>
      <c r="U978">
        <v>2</v>
      </c>
      <c r="V978" s="24">
        <f t="shared" si="45"/>
        <v>2.9542542768859748E-2</v>
      </c>
      <c r="W978">
        <v>784</v>
      </c>
      <c r="X978">
        <v>157</v>
      </c>
      <c r="Y978" t="s">
        <v>49</v>
      </c>
      <c r="Z978">
        <v>313</v>
      </c>
      <c r="AA978">
        <v>230</v>
      </c>
      <c r="AB978">
        <v>3</v>
      </c>
      <c r="AC978">
        <f t="shared" si="46"/>
        <v>1000.0125776397515</v>
      </c>
      <c r="AD978">
        <f>IF(SUBTOTAL(103,tablo1[[#This Row],[MachineID]]), tablo1[[#This Row],[ConditionMonitoringScore]], "")</f>
        <v>313</v>
      </c>
      <c r="AE978">
        <f>IF(SUBTOTAL(103,tablo1[[#This Row],[MachineID]]), tablo1[[#This Row],[TimeToFailure]], "")</f>
        <v>964</v>
      </c>
      <c r="AH978">
        <f t="shared" si="47"/>
        <v>69.902912621359221</v>
      </c>
      <c r="AI978" t="str">
        <f>IF(OR(tablo1[[#This Row],[visibletimetofailure]]&lt;5000,tablo1[[#This Row],[visibleconditionscore]]&lt;300),"YES","NO")</f>
        <v>YES</v>
      </c>
    </row>
    <row r="979" spans="1:35" x14ac:dyDescent="0.25">
      <c r="A979" t="s">
        <v>1030</v>
      </c>
      <c r="B979" t="s">
        <v>54</v>
      </c>
      <c r="C979" t="s">
        <v>58</v>
      </c>
      <c r="D979" s="1">
        <v>40237</v>
      </c>
      <c r="E979">
        <v>14</v>
      </c>
      <c r="F979">
        <v>69916</v>
      </c>
      <c r="G979" s="1">
        <v>45202</v>
      </c>
      <c r="H979" t="s">
        <v>34</v>
      </c>
      <c r="I979">
        <v>88</v>
      </c>
      <c r="J979">
        <v>145</v>
      </c>
      <c r="K979">
        <v>24</v>
      </c>
      <c r="L979">
        <v>491</v>
      </c>
      <c r="M979">
        <v>30480</v>
      </c>
      <c r="N979">
        <v>310</v>
      </c>
      <c r="O979">
        <v>7437</v>
      </c>
      <c r="P979">
        <v>22311432</v>
      </c>
      <c r="Q979">
        <v>3003312</v>
      </c>
      <c r="R979">
        <v>306826</v>
      </c>
      <c r="S979">
        <v>2562157</v>
      </c>
      <c r="T979">
        <v>11155</v>
      </c>
      <c r="U979">
        <v>5</v>
      </c>
      <c r="V979" s="24">
        <f t="shared" si="45"/>
        <v>2.9542542768859748E-2</v>
      </c>
      <c r="W979">
        <v>784</v>
      </c>
      <c r="X979">
        <v>392</v>
      </c>
      <c r="Y979" t="s">
        <v>35</v>
      </c>
      <c r="Z979">
        <v>285</v>
      </c>
      <c r="AA979">
        <v>239</v>
      </c>
      <c r="AB979">
        <v>4</v>
      </c>
      <c r="AC979">
        <f t="shared" si="46"/>
        <v>3000.0580879386848</v>
      </c>
      <c r="AD979">
        <f>IF(SUBTOTAL(103,tablo1[[#This Row],[MachineID]]), tablo1[[#This Row],[ConditionMonitoringScore]], "")</f>
        <v>285</v>
      </c>
      <c r="AE979">
        <f>IF(SUBTOTAL(103,tablo1[[#This Row],[MachineID]]), tablo1[[#This Row],[TimeToFailure]], "")</f>
        <v>491</v>
      </c>
      <c r="AH979">
        <f t="shared" si="47"/>
        <v>72.815533980582529</v>
      </c>
      <c r="AI979" t="str">
        <f>IF(OR(tablo1[[#This Row],[visibletimetofailure]]&lt;5000,tablo1[[#This Row],[visibleconditionscore]]&lt;300),"YES","NO")</f>
        <v>YES</v>
      </c>
    </row>
    <row r="980" spans="1:35" x14ac:dyDescent="0.25">
      <c r="A980" t="s">
        <v>1031</v>
      </c>
      <c r="B980" t="s">
        <v>47</v>
      </c>
      <c r="C980" t="s">
        <v>45</v>
      </c>
      <c r="D980" s="1">
        <v>41697</v>
      </c>
      <c r="E980">
        <v>10</v>
      </c>
      <c r="F980">
        <v>37640</v>
      </c>
      <c r="G980" s="1">
        <v>45306</v>
      </c>
      <c r="H980" t="s">
        <v>52</v>
      </c>
      <c r="I980">
        <v>165</v>
      </c>
      <c r="J980">
        <v>41</v>
      </c>
      <c r="K980">
        <v>7</v>
      </c>
      <c r="L980">
        <v>9538</v>
      </c>
      <c r="M980">
        <v>53258</v>
      </c>
      <c r="N980">
        <v>220</v>
      </c>
      <c r="O980">
        <v>1539</v>
      </c>
      <c r="P980">
        <v>1539367</v>
      </c>
      <c r="Q980">
        <v>1980444</v>
      </c>
      <c r="R980">
        <v>780288</v>
      </c>
      <c r="S980">
        <v>4300099</v>
      </c>
      <c r="T980">
        <v>4310</v>
      </c>
      <c r="U980">
        <v>8</v>
      </c>
      <c r="V980" s="24">
        <f t="shared" si="45"/>
        <v>1.8011907453462959E-2</v>
      </c>
      <c r="W980">
        <v>478</v>
      </c>
      <c r="X980">
        <v>383</v>
      </c>
      <c r="Y980" t="s">
        <v>49</v>
      </c>
      <c r="Z980">
        <v>521</v>
      </c>
      <c r="AA980">
        <v>157</v>
      </c>
      <c r="AB980">
        <v>5</v>
      </c>
      <c r="AC980">
        <f t="shared" si="46"/>
        <v>1000.2384665367122</v>
      </c>
      <c r="AD980">
        <f>IF(SUBTOTAL(103,tablo1[[#This Row],[MachineID]]), tablo1[[#This Row],[ConditionMonitoringScore]], "")</f>
        <v>521</v>
      </c>
      <c r="AE980">
        <f>IF(SUBTOTAL(103,tablo1[[#This Row],[MachineID]]), tablo1[[#This Row],[TimeToFailure]], "")</f>
        <v>9538</v>
      </c>
      <c r="AH980">
        <f t="shared" si="47"/>
        <v>46.278317152103561</v>
      </c>
      <c r="AI980" t="str">
        <f>IF(OR(tablo1[[#This Row],[visibletimetofailure]]&lt;5000,tablo1[[#This Row],[visibleconditionscore]]&lt;300),"YES","NO")</f>
        <v>NO</v>
      </c>
    </row>
    <row r="981" spans="1:35" x14ac:dyDescent="0.25">
      <c r="A981" t="s">
        <v>1032</v>
      </c>
      <c r="B981" t="s">
        <v>38</v>
      </c>
      <c r="C981" t="s">
        <v>45</v>
      </c>
      <c r="D981" s="1">
        <v>43887</v>
      </c>
      <c r="E981">
        <v>4</v>
      </c>
      <c r="F981">
        <v>14376</v>
      </c>
      <c r="G981" s="1">
        <v>45226</v>
      </c>
      <c r="H981" t="s">
        <v>52</v>
      </c>
      <c r="I981">
        <v>82</v>
      </c>
      <c r="J981">
        <v>121</v>
      </c>
      <c r="K981">
        <v>4</v>
      </c>
      <c r="L981">
        <v>10304</v>
      </c>
      <c r="M981">
        <v>55693</v>
      </c>
      <c r="N981">
        <v>249</v>
      </c>
      <c r="O981">
        <v>997</v>
      </c>
      <c r="P981">
        <v>2991959</v>
      </c>
      <c r="Q981">
        <v>2250651</v>
      </c>
      <c r="R981">
        <v>716589</v>
      </c>
      <c r="S981">
        <v>5959198</v>
      </c>
      <c r="T981">
        <v>4487</v>
      </c>
      <c r="U981">
        <v>7</v>
      </c>
      <c r="V981" s="24">
        <f t="shared" si="45"/>
        <v>1.6655362122239808E-2</v>
      </c>
      <c r="W981">
        <v>442</v>
      </c>
      <c r="X981">
        <v>309</v>
      </c>
      <c r="Y981" t="s">
        <v>35</v>
      </c>
      <c r="Z981">
        <v>566</v>
      </c>
      <c r="AA981">
        <v>144</v>
      </c>
      <c r="AB981">
        <v>2</v>
      </c>
      <c r="AC981">
        <f t="shared" si="46"/>
        <v>3000.9618856569709</v>
      </c>
      <c r="AD981">
        <f>IF(SUBTOTAL(103,tablo1[[#This Row],[MachineID]]), tablo1[[#This Row],[ConditionMonitoringScore]], "")</f>
        <v>566</v>
      </c>
      <c r="AE981">
        <f>IF(SUBTOTAL(103,tablo1[[#This Row],[MachineID]]), tablo1[[#This Row],[TimeToFailure]], "")</f>
        <v>10304</v>
      </c>
      <c r="AH981">
        <f t="shared" si="47"/>
        <v>42.071197411003233</v>
      </c>
      <c r="AI981" t="str">
        <f>IF(OR(tablo1[[#This Row],[visibletimetofailure]]&lt;5000,tablo1[[#This Row],[visibleconditionscore]]&lt;300),"YES","NO")</f>
        <v>NO</v>
      </c>
    </row>
    <row r="982" spans="1:35" x14ac:dyDescent="0.25">
      <c r="A982" t="s">
        <v>1033</v>
      </c>
      <c r="B982" t="s">
        <v>47</v>
      </c>
      <c r="C982" t="s">
        <v>33</v>
      </c>
      <c r="D982" s="1">
        <v>38412</v>
      </c>
      <c r="E982">
        <v>19</v>
      </c>
      <c r="F982">
        <v>88730</v>
      </c>
      <c r="G982" s="1">
        <v>45281</v>
      </c>
      <c r="H982" t="s">
        <v>52</v>
      </c>
      <c r="I982">
        <v>85</v>
      </c>
      <c r="J982">
        <v>66</v>
      </c>
      <c r="K982">
        <v>93</v>
      </c>
      <c r="L982">
        <v>486</v>
      </c>
      <c r="M982">
        <v>9734</v>
      </c>
      <c r="N982">
        <v>330</v>
      </c>
      <c r="O982">
        <v>30728</v>
      </c>
      <c r="P982">
        <v>92185426</v>
      </c>
      <c r="Q982">
        <v>3750025</v>
      </c>
      <c r="R982">
        <v>637759</v>
      </c>
      <c r="S982">
        <v>9657321</v>
      </c>
      <c r="T982">
        <v>138278</v>
      </c>
      <c r="U982">
        <v>6</v>
      </c>
      <c r="V982" s="24">
        <f t="shared" si="45"/>
        <v>2.860049739995478E-2</v>
      </c>
      <c r="W982">
        <v>759</v>
      </c>
      <c r="X982">
        <v>455</v>
      </c>
      <c r="Y982" t="s">
        <v>35</v>
      </c>
      <c r="Z982">
        <v>321</v>
      </c>
      <c r="AA982">
        <v>228</v>
      </c>
      <c r="AB982">
        <v>5</v>
      </c>
      <c r="AC982">
        <f t="shared" si="46"/>
        <v>3000.0464071856286</v>
      </c>
      <c r="AD982">
        <f>IF(SUBTOTAL(103,tablo1[[#This Row],[MachineID]]), tablo1[[#This Row],[ConditionMonitoringScore]], "")</f>
        <v>321</v>
      </c>
      <c r="AE982">
        <f>IF(SUBTOTAL(103,tablo1[[#This Row],[MachineID]]), tablo1[[#This Row],[TimeToFailure]], "")</f>
        <v>486</v>
      </c>
      <c r="AH982">
        <f t="shared" si="47"/>
        <v>69.255663430420711</v>
      </c>
      <c r="AI982" t="str">
        <f>IF(OR(tablo1[[#This Row],[visibletimetofailure]]&lt;5000,tablo1[[#This Row],[visibleconditionscore]]&lt;300),"YES","NO")</f>
        <v>YES</v>
      </c>
    </row>
    <row r="983" spans="1:35" x14ac:dyDescent="0.25">
      <c r="A983" t="s">
        <v>1034</v>
      </c>
      <c r="B983" t="s">
        <v>32</v>
      </c>
      <c r="C983" t="s">
        <v>58</v>
      </c>
      <c r="D983" s="1">
        <v>42792</v>
      </c>
      <c r="E983">
        <v>7</v>
      </c>
      <c r="F983">
        <v>28014</v>
      </c>
      <c r="G983" s="1">
        <v>45183</v>
      </c>
      <c r="H983" t="s">
        <v>48</v>
      </c>
      <c r="I983">
        <v>148</v>
      </c>
      <c r="J983">
        <v>164</v>
      </c>
      <c r="K983">
        <v>10</v>
      </c>
      <c r="L983">
        <v>952</v>
      </c>
      <c r="M983">
        <v>26508</v>
      </c>
      <c r="N983">
        <v>94</v>
      </c>
      <c r="O983">
        <v>941</v>
      </c>
      <c r="P983">
        <v>941057</v>
      </c>
      <c r="Q983">
        <v>1638204</v>
      </c>
      <c r="R983">
        <v>71258</v>
      </c>
      <c r="S983">
        <v>3291841</v>
      </c>
      <c r="T983">
        <v>3293</v>
      </c>
      <c r="U983">
        <v>9</v>
      </c>
      <c r="V983" s="24">
        <f t="shared" si="45"/>
        <v>2.2948225186524982E-2</v>
      </c>
      <c r="W983">
        <v>609</v>
      </c>
      <c r="X983">
        <v>548</v>
      </c>
      <c r="Y983" t="s">
        <v>49</v>
      </c>
      <c r="Z983">
        <v>433</v>
      </c>
      <c r="AA983">
        <v>178</v>
      </c>
      <c r="AB983">
        <v>1</v>
      </c>
      <c r="AC983">
        <f t="shared" si="46"/>
        <v>1000.0605738575983</v>
      </c>
      <c r="AD983">
        <f>IF(SUBTOTAL(103,tablo1[[#This Row],[MachineID]]), tablo1[[#This Row],[ConditionMonitoringScore]], "")</f>
        <v>433</v>
      </c>
      <c r="AE983">
        <f>IF(SUBTOTAL(103,tablo1[[#This Row],[MachineID]]), tablo1[[#This Row],[TimeToFailure]], "")</f>
        <v>952</v>
      </c>
      <c r="AH983">
        <f t="shared" si="47"/>
        <v>53.074433656957929</v>
      </c>
      <c r="AI983" t="str">
        <f>IF(OR(tablo1[[#This Row],[visibletimetofailure]]&lt;5000,tablo1[[#This Row],[visibleconditionscore]]&lt;300),"YES","NO")</f>
        <v>YES</v>
      </c>
    </row>
    <row r="984" spans="1:35" x14ac:dyDescent="0.25">
      <c r="A984" t="s">
        <v>1035</v>
      </c>
      <c r="B984" t="s">
        <v>38</v>
      </c>
      <c r="C984" t="s">
        <v>58</v>
      </c>
      <c r="D984" s="1">
        <v>39507</v>
      </c>
      <c r="E984">
        <v>16</v>
      </c>
      <c r="F984">
        <v>78864</v>
      </c>
      <c r="G984" s="1">
        <v>45337</v>
      </c>
      <c r="H984" t="s">
        <v>34</v>
      </c>
      <c r="I984">
        <v>125</v>
      </c>
      <c r="J984">
        <v>10</v>
      </c>
      <c r="K984">
        <v>17</v>
      </c>
      <c r="L984">
        <v>2749</v>
      </c>
      <c r="M984">
        <v>46050</v>
      </c>
      <c r="N984">
        <v>101</v>
      </c>
      <c r="O984">
        <v>1722</v>
      </c>
      <c r="P984">
        <v>1722222</v>
      </c>
      <c r="Q984">
        <v>576662</v>
      </c>
      <c r="R984">
        <v>410035</v>
      </c>
      <c r="S984">
        <v>2708919</v>
      </c>
      <c r="T984">
        <v>4994</v>
      </c>
      <c r="U984">
        <v>4</v>
      </c>
      <c r="V984" s="24">
        <f t="shared" si="45"/>
        <v>2.0235134524078678E-2</v>
      </c>
      <c r="W984">
        <v>537</v>
      </c>
      <c r="X984">
        <v>215</v>
      </c>
      <c r="Y984" t="s">
        <v>49</v>
      </c>
      <c r="Z984">
        <v>522</v>
      </c>
      <c r="AA984">
        <v>162</v>
      </c>
      <c r="AB984">
        <v>5</v>
      </c>
      <c r="AC984">
        <f t="shared" si="46"/>
        <v>1000.1289198606272</v>
      </c>
      <c r="AD984">
        <f>IF(SUBTOTAL(103,tablo1[[#This Row],[MachineID]]), tablo1[[#This Row],[ConditionMonitoringScore]], "")</f>
        <v>522</v>
      </c>
      <c r="AE984">
        <f>IF(SUBTOTAL(103,tablo1[[#This Row],[MachineID]]), tablo1[[#This Row],[TimeToFailure]], "")</f>
        <v>2749</v>
      </c>
      <c r="AH984">
        <f t="shared" si="47"/>
        <v>47.896440129449836</v>
      </c>
      <c r="AI984" t="str">
        <f>IF(OR(tablo1[[#This Row],[visibletimetofailure]]&lt;5000,tablo1[[#This Row],[visibleconditionscore]]&lt;300),"YES","NO")</f>
        <v>YES</v>
      </c>
    </row>
    <row r="985" spans="1:35" x14ac:dyDescent="0.25">
      <c r="A985" t="s">
        <v>1036</v>
      </c>
      <c r="B985" t="s">
        <v>54</v>
      </c>
      <c r="C985" t="s">
        <v>39</v>
      </c>
      <c r="D985" s="1">
        <v>42427</v>
      </c>
      <c r="E985">
        <v>8</v>
      </c>
      <c r="F985">
        <v>37256</v>
      </c>
      <c r="G985" s="1">
        <v>45277</v>
      </c>
      <c r="H985" t="s">
        <v>52</v>
      </c>
      <c r="I985">
        <v>27</v>
      </c>
      <c r="J985">
        <v>70</v>
      </c>
      <c r="K985">
        <v>11</v>
      </c>
      <c r="L985">
        <v>5352</v>
      </c>
      <c r="M985">
        <v>32524</v>
      </c>
      <c r="N985">
        <v>279</v>
      </c>
      <c r="O985">
        <v>3065</v>
      </c>
      <c r="P985">
        <v>15327373</v>
      </c>
      <c r="Q985">
        <v>954536</v>
      </c>
      <c r="R985">
        <v>184556</v>
      </c>
      <c r="S985">
        <v>16466465</v>
      </c>
      <c r="T985">
        <v>4291</v>
      </c>
      <c r="U985">
        <v>2</v>
      </c>
      <c r="V985" s="24">
        <f t="shared" si="45"/>
        <v>1.458286231064888E-2</v>
      </c>
      <c r="W985">
        <v>387</v>
      </c>
      <c r="X985">
        <v>77</v>
      </c>
      <c r="Y985" t="s">
        <v>62</v>
      </c>
      <c r="Z985">
        <v>672</v>
      </c>
      <c r="AA985">
        <v>126</v>
      </c>
      <c r="AB985">
        <v>3</v>
      </c>
      <c r="AC985">
        <f t="shared" si="46"/>
        <v>5000.774225122349</v>
      </c>
      <c r="AD985">
        <f>IF(SUBTOTAL(103,tablo1[[#This Row],[MachineID]]), tablo1[[#This Row],[ConditionMonitoringScore]], "")</f>
        <v>672</v>
      </c>
      <c r="AE985">
        <f>IF(SUBTOTAL(103,tablo1[[#This Row],[MachineID]]), tablo1[[#This Row],[TimeToFailure]], "")</f>
        <v>5352</v>
      </c>
      <c r="AH985">
        <f t="shared" si="47"/>
        <v>36.245954692556637</v>
      </c>
      <c r="AI985" t="str">
        <f>IF(OR(tablo1[[#This Row],[visibletimetofailure]]&lt;5000,tablo1[[#This Row],[visibleconditionscore]]&lt;300),"YES","NO")</f>
        <v>NO</v>
      </c>
    </row>
    <row r="986" spans="1:35" x14ac:dyDescent="0.25">
      <c r="A986" t="s">
        <v>1037</v>
      </c>
      <c r="B986" t="s">
        <v>32</v>
      </c>
      <c r="C986" t="s">
        <v>33</v>
      </c>
      <c r="D986" s="1">
        <v>39507</v>
      </c>
      <c r="E986">
        <v>16</v>
      </c>
      <c r="F986">
        <v>71808</v>
      </c>
      <c r="G986" s="1">
        <v>45248</v>
      </c>
      <c r="H986" t="s">
        <v>34</v>
      </c>
      <c r="I986">
        <v>60</v>
      </c>
      <c r="J986">
        <v>99</v>
      </c>
      <c r="K986">
        <v>143</v>
      </c>
      <c r="L986">
        <v>273</v>
      </c>
      <c r="M986">
        <v>5000</v>
      </c>
      <c r="N986">
        <v>303</v>
      </c>
      <c r="O986">
        <v>43357</v>
      </c>
      <c r="P986">
        <v>13006962</v>
      </c>
      <c r="Q986">
        <v>684228</v>
      </c>
      <c r="R986">
        <v>199796</v>
      </c>
      <c r="S986">
        <v>130953644</v>
      </c>
      <c r="T986">
        <v>125733</v>
      </c>
      <c r="U986">
        <v>2</v>
      </c>
      <c r="V986" s="24">
        <f t="shared" si="45"/>
        <v>3.0070088175446531E-2</v>
      </c>
      <c r="W986">
        <v>798</v>
      </c>
      <c r="X986">
        <v>160</v>
      </c>
      <c r="Y986" t="s">
        <v>35</v>
      </c>
      <c r="Z986">
        <v>235</v>
      </c>
      <c r="AA986">
        <v>249</v>
      </c>
      <c r="AB986">
        <v>1</v>
      </c>
      <c r="AC986">
        <f t="shared" si="46"/>
        <v>299.99681712295592</v>
      </c>
      <c r="AD986">
        <f>IF(SUBTOTAL(103,tablo1[[#This Row],[MachineID]]), tablo1[[#This Row],[ConditionMonitoringScore]], "")</f>
        <v>235</v>
      </c>
      <c r="AE986">
        <f>IF(SUBTOTAL(103,tablo1[[#This Row],[MachineID]]), tablo1[[#This Row],[TimeToFailure]], "")</f>
        <v>273</v>
      </c>
      <c r="AH986">
        <f t="shared" si="47"/>
        <v>76.051779935275079</v>
      </c>
      <c r="AI986" t="str">
        <f>IF(OR(tablo1[[#This Row],[visibletimetofailure]]&lt;5000,tablo1[[#This Row],[visibleconditionscore]]&lt;300),"YES","NO")</f>
        <v>YES</v>
      </c>
    </row>
    <row r="987" spans="1:35" x14ac:dyDescent="0.25">
      <c r="A987" t="s">
        <v>1038</v>
      </c>
      <c r="B987" t="s">
        <v>32</v>
      </c>
      <c r="C987" t="s">
        <v>33</v>
      </c>
      <c r="D987" s="1">
        <v>41697</v>
      </c>
      <c r="E987">
        <v>10</v>
      </c>
      <c r="F987">
        <v>33350</v>
      </c>
      <c r="G987" s="1">
        <v>45333</v>
      </c>
      <c r="H987" t="s">
        <v>34</v>
      </c>
      <c r="I987">
        <v>88</v>
      </c>
      <c r="J987">
        <v>14</v>
      </c>
      <c r="K987">
        <v>7</v>
      </c>
      <c r="L987">
        <v>9786</v>
      </c>
      <c r="M987">
        <v>54168</v>
      </c>
      <c r="N987">
        <v>160</v>
      </c>
      <c r="O987">
        <v>1120</v>
      </c>
      <c r="P987">
        <v>3361304</v>
      </c>
      <c r="Q987">
        <v>1227152</v>
      </c>
      <c r="R987">
        <v>293306</v>
      </c>
      <c r="S987">
        <v>4881762</v>
      </c>
      <c r="T987">
        <v>3697</v>
      </c>
      <c r="U987">
        <v>4</v>
      </c>
      <c r="V987" s="24">
        <f t="shared" si="45"/>
        <v>1.2698771572838947E-2</v>
      </c>
      <c r="W987">
        <v>337</v>
      </c>
      <c r="X987">
        <v>135</v>
      </c>
      <c r="Y987" t="s">
        <v>35</v>
      </c>
      <c r="Z987">
        <v>711</v>
      </c>
      <c r="AA987">
        <v>115</v>
      </c>
      <c r="AB987">
        <v>3</v>
      </c>
      <c r="AC987">
        <f t="shared" si="46"/>
        <v>3001.1642857142856</v>
      </c>
      <c r="AD987">
        <f>IF(SUBTOTAL(103,tablo1[[#This Row],[MachineID]]), tablo1[[#This Row],[ConditionMonitoringScore]], "")</f>
        <v>711</v>
      </c>
      <c r="AE987">
        <f>IF(SUBTOTAL(103,tablo1[[#This Row],[MachineID]]), tablo1[[#This Row],[TimeToFailure]], "")</f>
        <v>9786</v>
      </c>
      <c r="AH987">
        <f t="shared" si="47"/>
        <v>32.686084142394819</v>
      </c>
      <c r="AI987" t="str">
        <f>IF(OR(tablo1[[#This Row],[visibletimetofailure]]&lt;5000,tablo1[[#This Row],[visibleconditionscore]]&lt;300),"YES","NO")</f>
        <v>NO</v>
      </c>
    </row>
    <row r="988" spans="1:35" x14ac:dyDescent="0.25">
      <c r="A988" t="s">
        <v>1039</v>
      </c>
      <c r="B988" t="s">
        <v>47</v>
      </c>
      <c r="C988" t="s">
        <v>39</v>
      </c>
      <c r="D988" s="1">
        <v>38777</v>
      </c>
      <c r="E988">
        <v>18</v>
      </c>
      <c r="F988">
        <v>62604</v>
      </c>
      <c r="G988" s="1">
        <v>45337</v>
      </c>
      <c r="H988" t="s">
        <v>48</v>
      </c>
      <c r="I988">
        <v>53</v>
      </c>
      <c r="J988">
        <v>10</v>
      </c>
      <c r="K988">
        <v>126</v>
      </c>
      <c r="L988">
        <v>228</v>
      </c>
      <c r="M988">
        <v>5000</v>
      </c>
      <c r="N988">
        <v>198</v>
      </c>
      <c r="O988">
        <v>24995</v>
      </c>
      <c r="P988">
        <v>74986165</v>
      </c>
      <c r="Q988">
        <v>1872579</v>
      </c>
      <c r="R988">
        <v>933098</v>
      </c>
      <c r="S988">
        <v>77791842</v>
      </c>
      <c r="T988">
        <v>32494</v>
      </c>
      <c r="U988">
        <v>7</v>
      </c>
      <c r="V988" s="24">
        <f t="shared" si="45"/>
        <v>2.332504333408697E-2</v>
      </c>
      <c r="W988">
        <v>619</v>
      </c>
      <c r="X988">
        <v>433</v>
      </c>
      <c r="Y988" t="s">
        <v>35</v>
      </c>
      <c r="Z988">
        <v>435</v>
      </c>
      <c r="AA988">
        <v>199</v>
      </c>
      <c r="AB988">
        <v>1</v>
      </c>
      <c r="AC988">
        <f t="shared" si="46"/>
        <v>3000.0466093218643</v>
      </c>
      <c r="AD988">
        <f>IF(SUBTOTAL(103,tablo1[[#This Row],[MachineID]]), tablo1[[#This Row],[ConditionMonitoringScore]], "")</f>
        <v>435</v>
      </c>
      <c r="AE988">
        <f>IF(SUBTOTAL(103,tablo1[[#This Row],[MachineID]]), tablo1[[#This Row],[TimeToFailure]], "")</f>
        <v>228</v>
      </c>
      <c r="AH988">
        <f t="shared" si="47"/>
        <v>59.870550161812297</v>
      </c>
      <c r="AI988" t="str">
        <f>IF(OR(tablo1[[#This Row],[visibletimetofailure]]&lt;5000,tablo1[[#This Row],[visibleconditionscore]]&lt;300),"YES","NO")</f>
        <v>YES</v>
      </c>
    </row>
    <row r="989" spans="1:35" x14ac:dyDescent="0.25">
      <c r="A989" t="s">
        <v>1040</v>
      </c>
      <c r="B989" t="s">
        <v>47</v>
      </c>
      <c r="C989" t="s">
        <v>45</v>
      </c>
      <c r="D989" s="1">
        <v>41697</v>
      </c>
      <c r="E989">
        <v>10</v>
      </c>
      <c r="F989">
        <v>45980</v>
      </c>
      <c r="G989" s="1">
        <v>45318</v>
      </c>
      <c r="H989" t="s">
        <v>34</v>
      </c>
      <c r="I989">
        <v>125</v>
      </c>
      <c r="J989">
        <v>29</v>
      </c>
      <c r="K989">
        <v>7</v>
      </c>
      <c r="L989">
        <v>8720</v>
      </c>
      <c r="M989">
        <v>60505</v>
      </c>
      <c r="N989">
        <v>156</v>
      </c>
      <c r="O989">
        <v>1094</v>
      </c>
      <c r="P989">
        <v>1093888</v>
      </c>
      <c r="Q989">
        <v>1943482</v>
      </c>
      <c r="R989">
        <v>1038455</v>
      </c>
      <c r="S989">
        <v>4075824</v>
      </c>
      <c r="T989">
        <v>1531</v>
      </c>
      <c r="U989">
        <v>9</v>
      </c>
      <c r="V989" s="24">
        <f t="shared" si="45"/>
        <v>1.3942271459793504E-2</v>
      </c>
      <c r="W989">
        <v>370</v>
      </c>
      <c r="X989">
        <v>333</v>
      </c>
      <c r="Y989" t="s">
        <v>49</v>
      </c>
      <c r="Z989">
        <v>682</v>
      </c>
      <c r="AA989">
        <v>106</v>
      </c>
      <c r="AB989">
        <v>4</v>
      </c>
      <c r="AC989">
        <f t="shared" si="46"/>
        <v>999.89762340036566</v>
      </c>
      <c r="AD989">
        <f>IF(SUBTOTAL(103,tablo1[[#This Row],[MachineID]]), tablo1[[#This Row],[ConditionMonitoringScore]], "")</f>
        <v>682</v>
      </c>
      <c r="AE989">
        <f>IF(SUBTOTAL(103,tablo1[[#This Row],[MachineID]]), tablo1[[#This Row],[TimeToFailure]], "")</f>
        <v>8720</v>
      </c>
      <c r="AH989">
        <f t="shared" si="47"/>
        <v>29.773462783171524</v>
      </c>
      <c r="AI989" t="str">
        <f>IF(OR(tablo1[[#This Row],[visibletimetofailure]]&lt;5000,tablo1[[#This Row],[visibleconditionscore]]&lt;300),"YES","NO")</f>
        <v>NO</v>
      </c>
    </row>
    <row r="990" spans="1:35" x14ac:dyDescent="0.25">
      <c r="A990" t="s">
        <v>1041</v>
      </c>
      <c r="B990" t="s">
        <v>32</v>
      </c>
      <c r="C990" t="s">
        <v>33</v>
      </c>
      <c r="D990" s="1">
        <v>39507</v>
      </c>
      <c r="E990">
        <v>16</v>
      </c>
      <c r="F990">
        <v>76176</v>
      </c>
      <c r="G990" s="1">
        <v>45345</v>
      </c>
      <c r="H990" t="s">
        <v>48</v>
      </c>
      <c r="I990">
        <v>62</v>
      </c>
      <c r="J990">
        <v>2</v>
      </c>
      <c r="K990">
        <v>17</v>
      </c>
      <c r="L990">
        <v>3636</v>
      </c>
      <c r="M990">
        <v>45966</v>
      </c>
      <c r="N990">
        <v>164</v>
      </c>
      <c r="O990">
        <v>2781</v>
      </c>
      <c r="P990">
        <v>8342388</v>
      </c>
      <c r="Q990">
        <v>90356</v>
      </c>
      <c r="R990">
        <v>363014</v>
      </c>
      <c r="S990">
        <v>9608962</v>
      </c>
      <c r="T990">
        <v>10288</v>
      </c>
      <c r="U990">
        <v>4</v>
      </c>
      <c r="V990" s="24">
        <f t="shared" si="45"/>
        <v>2.1591679855301832E-2</v>
      </c>
      <c r="W990">
        <v>573</v>
      </c>
      <c r="X990">
        <v>229</v>
      </c>
      <c r="Y990" t="s">
        <v>35</v>
      </c>
      <c r="Z990">
        <v>448</v>
      </c>
      <c r="AA990">
        <v>171</v>
      </c>
      <c r="AB990">
        <v>3</v>
      </c>
      <c r="AC990">
        <f t="shared" si="46"/>
        <v>2999.7799352750808</v>
      </c>
      <c r="AD990">
        <f>IF(SUBTOTAL(103,tablo1[[#This Row],[MachineID]]), tablo1[[#This Row],[ConditionMonitoringScore]], "")</f>
        <v>448</v>
      </c>
      <c r="AE990">
        <f>IF(SUBTOTAL(103,tablo1[[#This Row],[MachineID]]), tablo1[[#This Row],[TimeToFailure]], "")</f>
        <v>3636</v>
      </c>
      <c r="AH990">
        <f t="shared" si="47"/>
        <v>50.809061488673137</v>
      </c>
      <c r="AI990" t="str">
        <f>IF(OR(tablo1[[#This Row],[visibletimetofailure]]&lt;5000,tablo1[[#This Row],[visibleconditionscore]]&lt;300),"YES","NO")</f>
        <v>YES</v>
      </c>
    </row>
    <row r="991" spans="1:35" x14ac:dyDescent="0.25">
      <c r="A991" t="s">
        <v>1042</v>
      </c>
      <c r="B991" t="s">
        <v>47</v>
      </c>
      <c r="C991" t="s">
        <v>39</v>
      </c>
      <c r="D991" s="1">
        <v>41697</v>
      </c>
      <c r="E991">
        <v>10</v>
      </c>
      <c r="F991">
        <v>46480</v>
      </c>
      <c r="G991" s="1">
        <v>45329</v>
      </c>
      <c r="H991" t="s">
        <v>48</v>
      </c>
      <c r="I991">
        <v>172</v>
      </c>
      <c r="J991">
        <v>18</v>
      </c>
      <c r="K991">
        <v>28</v>
      </c>
      <c r="L991">
        <v>1870</v>
      </c>
      <c r="M991">
        <v>17691</v>
      </c>
      <c r="N991">
        <v>107</v>
      </c>
      <c r="O991">
        <v>2999</v>
      </c>
      <c r="P991">
        <v>299875</v>
      </c>
      <c r="Q991">
        <v>1019445</v>
      </c>
      <c r="R991">
        <v>1293536</v>
      </c>
      <c r="S991">
        <v>531173</v>
      </c>
      <c r="T991">
        <v>12594</v>
      </c>
      <c r="U991">
        <v>9</v>
      </c>
      <c r="V991" s="24">
        <f t="shared" si="45"/>
        <v>1.3716180571256311E-2</v>
      </c>
      <c r="W991">
        <v>364</v>
      </c>
      <c r="X991">
        <v>328</v>
      </c>
      <c r="Y991" t="s">
        <v>49</v>
      </c>
      <c r="Z991">
        <v>673</v>
      </c>
      <c r="AA991">
        <v>115</v>
      </c>
      <c r="AB991">
        <v>2</v>
      </c>
      <c r="AC991">
        <f t="shared" si="46"/>
        <v>99.991663887962659</v>
      </c>
      <c r="AD991">
        <f>IF(SUBTOTAL(103,tablo1[[#This Row],[MachineID]]), tablo1[[#This Row],[ConditionMonitoringScore]], "")</f>
        <v>673</v>
      </c>
      <c r="AE991">
        <f>IF(SUBTOTAL(103,tablo1[[#This Row],[MachineID]]), tablo1[[#This Row],[TimeToFailure]], "")</f>
        <v>1870</v>
      </c>
      <c r="AH991">
        <f t="shared" si="47"/>
        <v>32.686084142394819</v>
      </c>
      <c r="AI991" t="str">
        <f>IF(OR(tablo1[[#This Row],[visibletimetofailure]]&lt;5000,tablo1[[#This Row],[visibleconditionscore]]&lt;300),"YES","NO")</f>
        <v>YES</v>
      </c>
    </row>
    <row r="992" spans="1:35" x14ac:dyDescent="0.25">
      <c r="A992" t="s">
        <v>1043</v>
      </c>
      <c r="B992" t="s">
        <v>47</v>
      </c>
      <c r="C992" t="s">
        <v>58</v>
      </c>
      <c r="D992" s="1">
        <v>44617</v>
      </c>
      <c r="E992">
        <v>2</v>
      </c>
      <c r="F992">
        <v>7482</v>
      </c>
      <c r="G992" s="1">
        <v>45258</v>
      </c>
      <c r="H992" t="s">
        <v>52</v>
      </c>
      <c r="I992">
        <v>60</v>
      </c>
      <c r="J992">
        <v>89</v>
      </c>
      <c r="K992">
        <v>1</v>
      </c>
      <c r="L992">
        <v>9660</v>
      </c>
      <c r="M992">
        <v>79623</v>
      </c>
      <c r="N992">
        <v>90</v>
      </c>
      <c r="O992">
        <v>90</v>
      </c>
      <c r="P992">
        <v>269961</v>
      </c>
      <c r="Q992">
        <v>1255355</v>
      </c>
      <c r="R992">
        <v>1064218</v>
      </c>
      <c r="S992">
        <v>2589533</v>
      </c>
      <c r="T992">
        <v>251</v>
      </c>
      <c r="U992">
        <v>10</v>
      </c>
      <c r="V992" s="24">
        <f t="shared" si="45"/>
        <v>1.1417589871128193E-2</v>
      </c>
      <c r="W992">
        <v>303</v>
      </c>
      <c r="X992">
        <v>303</v>
      </c>
      <c r="Y992" t="s">
        <v>35</v>
      </c>
      <c r="Z992">
        <v>694</v>
      </c>
      <c r="AA992">
        <v>118</v>
      </c>
      <c r="AB992">
        <v>5</v>
      </c>
      <c r="AC992">
        <f t="shared" si="46"/>
        <v>2999.5666666666666</v>
      </c>
      <c r="AD992">
        <f>IF(SUBTOTAL(103,tablo1[[#This Row],[MachineID]]), tablo1[[#This Row],[ConditionMonitoringScore]], "")</f>
        <v>694</v>
      </c>
      <c r="AE992">
        <f>IF(SUBTOTAL(103,tablo1[[#This Row],[MachineID]]), tablo1[[#This Row],[TimeToFailure]], "")</f>
        <v>9660</v>
      </c>
      <c r="AH992">
        <f t="shared" si="47"/>
        <v>33.656957928802591</v>
      </c>
      <c r="AI992" t="str">
        <f>IF(OR(tablo1[[#This Row],[visibletimetofailure]]&lt;5000,tablo1[[#This Row],[visibleconditionscore]]&lt;300),"YES","NO")</f>
        <v>NO</v>
      </c>
    </row>
    <row r="993" spans="1:35" x14ac:dyDescent="0.25">
      <c r="A993" t="s">
        <v>1044</v>
      </c>
      <c r="B993" t="s">
        <v>42</v>
      </c>
      <c r="C993" t="s">
        <v>45</v>
      </c>
      <c r="D993" s="1">
        <v>44982</v>
      </c>
      <c r="E993">
        <v>1</v>
      </c>
      <c r="F993">
        <v>4321</v>
      </c>
      <c r="G993" s="1">
        <v>45241</v>
      </c>
      <c r="H993" t="s">
        <v>34</v>
      </c>
      <c r="I993">
        <v>57</v>
      </c>
      <c r="J993">
        <v>106</v>
      </c>
      <c r="K993">
        <v>1</v>
      </c>
      <c r="L993">
        <v>5842</v>
      </c>
      <c r="M993">
        <v>47223</v>
      </c>
      <c r="N993">
        <v>72</v>
      </c>
      <c r="O993">
        <v>72</v>
      </c>
      <c r="P993">
        <v>216296</v>
      </c>
      <c r="Q993">
        <v>773761</v>
      </c>
      <c r="R993">
        <v>684675</v>
      </c>
      <c r="S993">
        <v>1674732</v>
      </c>
      <c r="T993">
        <v>324</v>
      </c>
      <c r="U993">
        <v>7</v>
      </c>
      <c r="V993" s="24">
        <f t="shared" si="45"/>
        <v>1.1417589871128193E-2</v>
      </c>
      <c r="W993">
        <v>303</v>
      </c>
      <c r="X993">
        <v>212</v>
      </c>
      <c r="Y993" t="s">
        <v>35</v>
      </c>
      <c r="Z993">
        <v>697</v>
      </c>
      <c r="AA993">
        <v>109</v>
      </c>
      <c r="AB993">
        <v>2</v>
      </c>
      <c r="AC993">
        <f t="shared" si="46"/>
        <v>3004.1111111111113</v>
      </c>
      <c r="AD993">
        <f>IF(SUBTOTAL(103,tablo1[[#This Row],[MachineID]]), tablo1[[#This Row],[ConditionMonitoringScore]], "")</f>
        <v>697</v>
      </c>
      <c r="AE993">
        <f>IF(SUBTOTAL(103,tablo1[[#This Row],[MachineID]]), tablo1[[#This Row],[TimeToFailure]], "")</f>
        <v>5842</v>
      </c>
      <c r="AH993">
        <f t="shared" si="47"/>
        <v>30.744336569579289</v>
      </c>
      <c r="AI993" t="str">
        <f>IF(OR(tablo1[[#This Row],[visibletimetofailure]]&lt;5000,tablo1[[#This Row],[visibleconditionscore]]&lt;300),"YES","NO")</f>
        <v>NO</v>
      </c>
    </row>
    <row r="994" spans="1:35" x14ac:dyDescent="0.25">
      <c r="A994" t="s">
        <v>1045</v>
      </c>
      <c r="B994" t="s">
        <v>47</v>
      </c>
      <c r="C994" t="s">
        <v>45</v>
      </c>
      <c r="D994" s="1">
        <v>44982</v>
      </c>
      <c r="E994">
        <v>1</v>
      </c>
      <c r="F994">
        <v>4479</v>
      </c>
      <c r="G994" s="1">
        <v>45313</v>
      </c>
      <c r="H994" t="s">
        <v>52</v>
      </c>
      <c r="I994">
        <v>31</v>
      </c>
      <c r="J994">
        <v>34</v>
      </c>
      <c r="K994">
        <v>2</v>
      </c>
      <c r="L994">
        <v>15190</v>
      </c>
      <c r="M994">
        <v>82008</v>
      </c>
      <c r="N994">
        <v>209</v>
      </c>
      <c r="O994">
        <v>418</v>
      </c>
      <c r="P994">
        <v>2091662</v>
      </c>
      <c r="Q994">
        <v>3238503</v>
      </c>
      <c r="R994">
        <v>1196962</v>
      </c>
      <c r="S994">
        <v>6527128</v>
      </c>
      <c r="T994">
        <v>543</v>
      </c>
      <c r="U994">
        <v>9</v>
      </c>
      <c r="V994" s="24">
        <f t="shared" si="45"/>
        <v>4.182681437938051E-3</v>
      </c>
      <c r="W994">
        <v>111</v>
      </c>
      <c r="X994">
        <v>100</v>
      </c>
      <c r="Y994" t="s">
        <v>62</v>
      </c>
      <c r="Z994">
        <v>896</v>
      </c>
      <c r="AA994">
        <v>57</v>
      </c>
      <c r="AB994">
        <v>1</v>
      </c>
      <c r="AC994">
        <f t="shared" si="46"/>
        <v>5003.9760765550236</v>
      </c>
      <c r="AD994">
        <f>IF(SUBTOTAL(103,tablo1[[#This Row],[MachineID]]), tablo1[[#This Row],[ConditionMonitoringScore]], "")</f>
        <v>896</v>
      </c>
      <c r="AE994">
        <f>IF(SUBTOTAL(103,tablo1[[#This Row],[MachineID]]), tablo1[[#This Row],[TimeToFailure]], "")</f>
        <v>15190</v>
      </c>
      <c r="AH994">
        <f t="shared" si="47"/>
        <v>13.915857605177994</v>
      </c>
      <c r="AI994" t="str">
        <f>IF(OR(tablo1[[#This Row],[visibletimetofailure]]&lt;5000,tablo1[[#This Row],[visibleconditionscore]]&lt;300),"YES","NO")</f>
        <v>NO</v>
      </c>
    </row>
    <row r="995" spans="1:35" x14ac:dyDescent="0.25">
      <c r="A995" t="s">
        <v>1046</v>
      </c>
      <c r="B995" t="s">
        <v>54</v>
      </c>
      <c r="C995" t="s">
        <v>33</v>
      </c>
      <c r="D995" s="1">
        <v>44982</v>
      </c>
      <c r="E995">
        <v>1</v>
      </c>
      <c r="F995">
        <v>4307</v>
      </c>
      <c r="G995" s="1">
        <v>45338</v>
      </c>
      <c r="H995" t="s">
        <v>52</v>
      </c>
      <c r="I995">
        <v>30</v>
      </c>
      <c r="J995">
        <v>9</v>
      </c>
      <c r="K995">
        <v>0</v>
      </c>
      <c r="L995">
        <v>10746</v>
      </c>
      <c r="M995">
        <v>70729</v>
      </c>
      <c r="N995">
        <v>183</v>
      </c>
      <c r="O995">
        <v>0</v>
      </c>
      <c r="P995">
        <v>0</v>
      </c>
      <c r="Q995">
        <v>1668607</v>
      </c>
      <c r="R995">
        <v>491591</v>
      </c>
      <c r="S995">
        <v>2160198</v>
      </c>
      <c r="T995">
        <v>0</v>
      </c>
      <c r="U995">
        <v>6</v>
      </c>
      <c r="V995" s="24">
        <f t="shared" si="45"/>
        <v>1.997136182078529E-3</v>
      </c>
      <c r="W995">
        <v>53</v>
      </c>
      <c r="X995">
        <v>32</v>
      </c>
      <c r="Y995" t="s">
        <v>62</v>
      </c>
      <c r="Z995">
        <v>951</v>
      </c>
      <c r="AA995">
        <v>35</v>
      </c>
      <c r="AB995">
        <v>5</v>
      </c>
      <c r="AC995">
        <f t="shared" si="46"/>
        <v>0</v>
      </c>
      <c r="AD995">
        <f>IF(SUBTOTAL(103,tablo1[[#This Row],[MachineID]]), tablo1[[#This Row],[ConditionMonitoringScore]], "")</f>
        <v>951</v>
      </c>
      <c r="AE995">
        <f>IF(SUBTOTAL(103,tablo1[[#This Row],[MachineID]]), tablo1[[#This Row],[TimeToFailure]], "")</f>
        <v>10746</v>
      </c>
      <c r="AH995">
        <f t="shared" si="47"/>
        <v>6.7961165048543686</v>
      </c>
      <c r="AI995" t="str">
        <f>IF(OR(tablo1[[#This Row],[visibletimetofailure]]&lt;5000,tablo1[[#This Row],[visibleconditionscore]]&lt;300),"YES","NO")</f>
        <v>NO</v>
      </c>
    </row>
    <row r="996" spans="1:35" x14ac:dyDescent="0.25">
      <c r="A996" t="s">
        <v>1047</v>
      </c>
      <c r="B996" t="s">
        <v>42</v>
      </c>
      <c r="C996" t="s">
        <v>58</v>
      </c>
      <c r="D996" s="1">
        <v>39872</v>
      </c>
      <c r="E996">
        <v>15</v>
      </c>
      <c r="F996">
        <v>64005</v>
      </c>
      <c r="G996" s="1">
        <v>45251</v>
      </c>
      <c r="H996" t="s">
        <v>48</v>
      </c>
      <c r="I996">
        <v>54</v>
      </c>
      <c r="J996">
        <v>96</v>
      </c>
      <c r="K996">
        <v>130</v>
      </c>
      <c r="L996">
        <v>273</v>
      </c>
      <c r="M996">
        <v>5000</v>
      </c>
      <c r="N996">
        <v>138</v>
      </c>
      <c r="O996">
        <v>17949</v>
      </c>
      <c r="P996">
        <v>53847505</v>
      </c>
      <c r="Q996">
        <v>1675785</v>
      </c>
      <c r="R996">
        <v>549259</v>
      </c>
      <c r="S996">
        <v>56072548</v>
      </c>
      <c r="T996">
        <v>84361</v>
      </c>
      <c r="U996">
        <v>7</v>
      </c>
      <c r="V996" s="24">
        <f t="shared" si="45"/>
        <v>2.4380134147260531E-2</v>
      </c>
      <c r="W996">
        <v>647</v>
      </c>
      <c r="X996">
        <v>453</v>
      </c>
      <c r="Y996" t="s">
        <v>35</v>
      </c>
      <c r="Z996">
        <v>456</v>
      </c>
      <c r="AA996">
        <v>174</v>
      </c>
      <c r="AB996">
        <v>4</v>
      </c>
      <c r="AC996">
        <f t="shared" si="46"/>
        <v>3000.0281352721599</v>
      </c>
      <c r="AD996">
        <f>IF(SUBTOTAL(103,tablo1[[#This Row],[MachineID]]), tablo1[[#This Row],[ConditionMonitoringScore]], "")</f>
        <v>456</v>
      </c>
      <c r="AE996">
        <f>IF(SUBTOTAL(103,tablo1[[#This Row],[MachineID]]), tablo1[[#This Row],[TimeToFailure]], "")</f>
        <v>273</v>
      </c>
      <c r="AH996">
        <f t="shared" si="47"/>
        <v>51.779935275080902</v>
      </c>
      <c r="AI996" t="str">
        <f>IF(OR(tablo1[[#This Row],[visibletimetofailure]]&lt;5000,tablo1[[#This Row],[visibleconditionscore]]&lt;300),"YES","NO")</f>
        <v>YES</v>
      </c>
    </row>
    <row r="997" spans="1:35" x14ac:dyDescent="0.25">
      <c r="A997" t="s">
        <v>1048</v>
      </c>
      <c r="B997" t="s">
        <v>54</v>
      </c>
      <c r="C997" t="s">
        <v>58</v>
      </c>
      <c r="D997" s="1">
        <v>42792</v>
      </c>
      <c r="E997">
        <v>7</v>
      </c>
      <c r="F997">
        <v>32690</v>
      </c>
      <c r="G997" s="1">
        <v>45268</v>
      </c>
      <c r="H997" t="s">
        <v>34</v>
      </c>
      <c r="I997">
        <v>65</v>
      </c>
      <c r="J997">
        <v>79</v>
      </c>
      <c r="K997">
        <v>7</v>
      </c>
      <c r="L997">
        <v>7771</v>
      </c>
      <c r="M997">
        <v>56696</v>
      </c>
      <c r="N997">
        <v>65</v>
      </c>
      <c r="O997">
        <v>452</v>
      </c>
      <c r="P997">
        <v>1356063</v>
      </c>
      <c r="Q997">
        <v>523004</v>
      </c>
      <c r="R997">
        <v>774696</v>
      </c>
      <c r="S997">
        <v>2653763</v>
      </c>
      <c r="T997">
        <v>1762</v>
      </c>
      <c r="U997">
        <v>6</v>
      </c>
      <c r="V997" s="24">
        <f t="shared" si="45"/>
        <v>1.4884316828698471E-2</v>
      </c>
      <c r="W997">
        <v>395</v>
      </c>
      <c r="X997">
        <v>237</v>
      </c>
      <c r="Y997" t="s">
        <v>35</v>
      </c>
      <c r="Z997">
        <v>648</v>
      </c>
      <c r="AA997">
        <v>114</v>
      </c>
      <c r="AB997">
        <v>1</v>
      </c>
      <c r="AC997">
        <f t="shared" si="46"/>
        <v>3000.1393805309735</v>
      </c>
      <c r="AD997">
        <f>IF(SUBTOTAL(103,tablo1[[#This Row],[MachineID]]), tablo1[[#This Row],[ConditionMonitoringScore]], "")</f>
        <v>648</v>
      </c>
      <c r="AE997">
        <f>IF(SUBTOTAL(103,tablo1[[#This Row],[MachineID]]), tablo1[[#This Row],[TimeToFailure]], "")</f>
        <v>7771</v>
      </c>
      <c r="AH997">
        <f t="shared" si="47"/>
        <v>32.362459546925564</v>
      </c>
      <c r="AI997" t="str">
        <f>IF(OR(tablo1[[#This Row],[visibletimetofailure]]&lt;5000,tablo1[[#This Row],[visibleconditionscore]]&lt;300),"YES","NO")</f>
        <v>NO</v>
      </c>
    </row>
    <row r="998" spans="1:35" x14ac:dyDescent="0.25">
      <c r="A998" t="s">
        <v>1049</v>
      </c>
      <c r="B998" t="s">
        <v>38</v>
      </c>
      <c r="C998" t="s">
        <v>45</v>
      </c>
      <c r="D998" s="1">
        <v>40967</v>
      </c>
      <c r="E998">
        <v>12</v>
      </c>
      <c r="F998">
        <v>38700</v>
      </c>
      <c r="G998" s="1">
        <v>45215</v>
      </c>
      <c r="H998" t="s">
        <v>34</v>
      </c>
      <c r="I998">
        <v>133</v>
      </c>
      <c r="J998">
        <v>132</v>
      </c>
      <c r="K998">
        <v>9</v>
      </c>
      <c r="L998">
        <v>4528</v>
      </c>
      <c r="M998">
        <v>50627</v>
      </c>
      <c r="N998">
        <v>239</v>
      </c>
      <c r="O998">
        <v>2155</v>
      </c>
      <c r="P998">
        <v>2154925</v>
      </c>
      <c r="Q998">
        <v>3324612</v>
      </c>
      <c r="R998">
        <v>1311376</v>
      </c>
      <c r="S998">
        <v>6790913</v>
      </c>
      <c r="T998">
        <v>5387</v>
      </c>
      <c r="U998">
        <v>9</v>
      </c>
      <c r="V998" s="24">
        <f t="shared" si="45"/>
        <v>2.4945361368603512E-2</v>
      </c>
      <c r="W998">
        <v>662</v>
      </c>
      <c r="X998">
        <v>596</v>
      </c>
      <c r="Y998" t="s">
        <v>49</v>
      </c>
      <c r="Z998">
        <v>416</v>
      </c>
      <c r="AA998">
        <v>189</v>
      </c>
      <c r="AB998">
        <v>1</v>
      </c>
      <c r="AC998">
        <f t="shared" si="46"/>
        <v>999.96519721577727</v>
      </c>
      <c r="AD998">
        <f>IF(SUBTOTAL(103,tablo1[[#This Row],[MachineID]]), tablo1[[#This Row],[ConditionMonitoringScore]], "")</f>
        <v>416</v>
      </c>
      <c r="AE998">
        <f>IF(SUBTOTAL(103,tablo1[[#This Row],[MachineID]]), tablo1[[#This Row],[TimeToFailure]], "")</f>
        <v>4528</v>
      </c>
      <c r="AH998">
        <f t="shared" si="47"/>
        <v>56.634304207119747</v>
      </c>
      <c r="AI998" t="str">
        <f>IF(OR(tablo1[[#This Row],[visibletimetofailure]]&lt;5000,tablo1[[#This Row],[visibleconditionscore]]&lt;300),"YES","NO")</f>
        <v>YES</v>
      </c>
    </row>
    <row r="999" spans="1:35" x14ac:dyDescent="0.25">
      <c r="A999" t="s">
        <v>1050</v>
      </c>
      <c r="B999" t="s">
        <v>47</v>
      </c>
      <c r="C999" t="s">
        <v>58</v>
      </c>
      <c r="D999" s="1">
        <v>40237</v>
      </c>
      <c r="E999">
        <v>14</v>
      </c>
      <c r="F999">
        <v>62790</v>
      </c>
      <c r="G999" s="1">
        <v>45263</v>
      </c>
      <c r="H999" t="s">
        <v>48</v>
      </c>
      <c r="I999">
        <v>82</v>
      </c>
      <c r="J999">
        <v>84</v>
      </c>
      <c r="K999">
        <v>15</v>
      </c>
      <c r="L999">
        <v>1804</v>
      </c>
      <c r="M999">
        <v>47633</v>
      </c>
      <c r="N999">
        <v>162</v>
      </c>
      <c r="O999">
        <v>2425</v>
      </c>
      <c r="P999">
        <v>7275023</v>
      </c>
      <c r="Q999">
        <v>58270</v>
      </c>
      <c r="R999">
        <v>448131</v>
      </c>
      <c r="S999">
        <v>8305854</v>
      </c>
      <c r="T999">
        <v>11882</v>
      </c>
      <c r="U999">
        <v>3</v>
      </c>
      <c r="V999" s="24">
        <f t="shared" si="45"/>
        <v>2.6075815811289472E-2</v>
      </c>
      <c r="W999">
        <v>692</v>
      </c>
      <c r="X999">
        <v>207</v>
      </c>
      <c r="Y999" t="s">
        <v>35</v>
      </c>
      <c r="Z999">
        <v>337</v>
      </c>
      <c r="AA999">
        <v>204</v>
      </c>
      <c r="AB999">
        <v>2</v>
      </c>
      <c r="AC999">
        <f t="shared" si="46"/>
        <v>3000.0094845360823</v>
      </c>
      <c r="AD999">
        <f>IF(SUBTOTAL(103,tablo1[[#This Row],[MachineID]]), tablo1[[#This Row],[ConditionMonitoringScore]], "")</f>
        <v>337</v>
      </c>
      <c r="AE999">
        <f>IF(SUBTOTAL(103,tablo1[[#This Row],[MachineID]]), tablo1[[#This Row],[TimeToFailure]], "")</f>
        <v>1804</v>
      </c>
      <c r="AH999">
        <f t="shared" si="47"/>
        <v>61.488673139158578</v>
      </c>
      <c r="AI999" t="str">
        <f>IF(OR(tablo1[[#This Row],[visibletimetofailure]]&lt;5000,tablo1[[#This Row],[visibleconditionscore]]&lt;300),"YES","NO")</f>
        <v>YES</v>
      </c>
    </row>
    <row r="1000" spans="1:35" x14ac:dyDescent="0.25">
      <c r="A1000" t="s">
        <v>1051</v>
      </c>
      <c r="B1000" t="s">
        <v>47</v>
      </c>
      <c r="C1000" t="s">
        <v>58</v>
      </c>
      <c r="D1000" s="1">
        <v>44982</v>
      </c>
      <c r="E1000">
        <v>1</v>
      </c>
      <c r="F1000">
        <v>3773</v>
      </c>
      <c r="G1000" s="1">
        <v>45274</v>
      </c>
      <c r="H1000" t="s">
        <v>48</v>
      </c>
      <c r="I1000">
        <v>32</v>
      </c>
      <c r="J1000">
        <v>73</v>
      </c>
      <c r="K1000">
        <v>0</v>
      </c>
      <c r="L1000">
        <v>10516</v>
      </c>
      <c r="M1000">
        <v>52934</v>
      </c>
      <c r="N1000">
        <v>106</v>
      </c>
      <c r="O1000">
        <v>0</v>
      </c>
      <c r="P1000">
        <v>0</v>
      </c>
      <c r="Q1000">
        <v>1217559</v>
      </c>
      <c r="R1000">
        <v>978781</v>
      </c>
      <c r="S1000">
        <v>219634</v>
      </c>
      <c r="T1000">
        <v>0</v>
      </c>
      <c r="U1000">
        <v>7</v>
      </c>
      <c r="V1000" s="24">
        <f t="shared" si="45"/>
        <v>7.3102720627025398E-3</v>
      </c>
      <c r="W1000">
        <v>194</v>
      </c>
      <c r="X1000">
        <v>135</v>
      </c>
      <c r="Y1000" t="s">
        <v>62</v>
      </c>
      <c r="Z1000">
        <v>824</v>
      </c>
      <c r="AA1000">
        <v>78</v>
      </c>
      <c r="AB1000">
        <v>1</v>
      </c>
      <c r="AC1000">
        <f t="shared" si="46"/>
        <v>0</v>
      </c>
      <c r="AD1000">
        <f>IF(SUBTOTAL(103,tablo1[[#This Row],[MachineID]]), tablo1[[#This Row],[ConditionMonitoringScore]], "")</f>
        <v>824</v>
      </c>
      <c r="AE1000">
        <f>IF(SUBTOTAL(103,tablo1[[#This Row],[MachineID]]), tablo1[[#This Row],[TimeToFailure]], "")</f>
        <v>10516</v>
      </c>
      <c r="AH1000">
        <f t="shared" si="47"/>
        <v>20.711974110032365</v>
      </c>
      <c r="AI1000" t="str">
        <f>IF(OR(tablo1[[#This Row],[visibletimetofailure]]&lt;5000,tablo1[[#This Row],[visibleconditionscore]]&lt;300),"YES","NO")</f>
        <v>NO</v>
      </c>
    </row>
    <row r="1001" spans="1:35" x14ac:dyDescent="0.25">
      <c r="A1001" t="s">
        <v>1052</v>
      </c>
      <c r="B1001" t="s">
        <v>47</v>
      </c>
      <c r="C1001" t="s">
        <v>39</v>
      </c>
      <c r="D1001" s="1">
        <v>43522</v>
      </c>
      <c r="E1001">
        <v>5</v>
      </c>
      <c r="F1001">
        <v>18455</v>
      </c>
      <c r="G1001" s="1">
        <v>45303</v>
      </c>
      <c r="H1001" t="s">
        <v>52</v>
      </c>
      <c r="I1001">
        <v>82</v>
      </c>
      <c r="J1001">
        <v>44</v>
      </c>
      <c r="K1001">
        <v>3</v>
      </c>
      <c r="L1001">
        <v>8078</v>
      </c>
      <c r="M1001">
        <v>57232</v>
      </c>
      <c r="N1001">
        <v>121</v>
      </c>
      <c r="O1001">
        <v>362</v>
      </c>
      <c r="P1001">
        <v>1084632</v>
      </c>
      <c r="Q1001">
        <v>1314121</v>
      </c>
      <c r="R1001">
        <v>1002658</v>
      </c>
      <c r="S1001">
        <v>3401412</v>
      </c>
      <c r="T1001">
        <v>397</v>
      </c>
      <c r="U1001">
        <v>9</v>
      </c>
      <c r="V1001" s="24">
        <f t="shared" si="45"/>
        <v>9.8726354661240485E-3</v>
      </c>
      <c r="W1001">
        <v>262</v>
      </c>
      <c r="X1001">
        <v>236</v>
      </c>
      <c r="Y1001" t="s">
        <v>35</v>
      </c>
      <c r="Z1001">
        <v>762</v>
      </c>
      <c r="AA1001">
        <v>92</v>
      </c>
      <c r="AB1001">
        <v>4</v>
      </c>
      <c r="AC1001">
        <f t="shared" si="46"/>
        <v>2996.220994475138</v>
      </c>
      <c r="AD1001">
        <f>IF(SUBTOTAL(103,tablo1[[#This Row],[MachineID]]), tablo1[[#This Row],[ConditionMonitoringScore]], "")</f>
        <v>762</v>
      </c>
      <c r="AE1001">
        <f>IF(SUBTOTAL(103,tablo1[[#This Row],[MachineID]]), tablo1[[#This Row],[TimeToFailure]], "")</f>
        <v>8078</v>
      </c>
      <c r="AH1001">
        <f t="shared" si="47"/>
        <v>25.242718446601941</v>
      </c>
      <c r="AI1001" t="str">
        <f>IF(OR(tablo1[[#This Row],[visibletimetofailure]]&lt;5000,tablo1[[#This Row],[visibleconditionscore]]&lt;300),"YES","NO")</f>
        <v>NO</v>
      </c>
    </row>
    <row r="1002" spans="1:35" x14ac:dyDescent="0.25">
      <c r="D1002" s="1"/>
      <c r="G1002" s="1"/>
      <c r="K1002">
        <f>SUM(tablo1[FailureCount])</f>
        <v>26538</v>
      </c>
      <c r="L1002">
        <f>713/26538*100</f>
        <v>2.6867133921169644</v>
      </c>
      <c r="V1002" s="35">
        <f>SUBTOTAL(107,tablo1[failure prob %])</f>
        <v>7.986001729459501E-3</v>
      </c>
    </row>
    <row r="1003" spans="1:35" x14ac:dyDescent="0.25">
      <c r="U1003" t="s">
        <v>1053</v>
      </c>
      <c r="V1003" s="23">
        <f>AVERAGE(V2:V1001)</f>
        <v>1.8324214334162332E-2</v>
      </c>
    </row>
    <row r="1004" spans="1:35" x14ac:dyDescent="0.25">
      <c r="U1004" t="s">
        <v>1054</v>
      </c>
      <c r="V1004" s="23">
        <f>_xlfn.STDEV.S(V1:V1001)</f>
        <v>7.986001729459501E-3</v>
      </c>
    </row>
    <row r="1005" spans="1:35" x14ac:dyDescent="0.25">
      <c r="U1005" t="s">
        <v>1055</v>
      </c>
      <c r="V1005" s="23">
        <f>MIN(V2:V1001)</f>
        <v>7.5363629512397313E-4</v>
      </c>
    </row>
    <row r="1006" spans="1:35" x14ac:dyDescent="0.25">
      <c r="U1006" t="s">
        <v>1056</v>
      </c>
      <c r="V1006" s="23">
        <f>MAX(V3:V1002)</f>
        <v>3.7304996608636669E-2</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9F38-E201-459E-A617-4B5DE7790830}">
  <dimension ref="A1:HQ1007"/>
  <sheetViews>
    <sheetView topLeftCell="GD1" zoomScale="84" zoomScaleNormal="60" workbookViewId="0">
      <selection activeCell="EO4" sqref="EO4"/>
    </sheetView>
  </sheetViews>
  <sheetFormatPr defaultRowHeight="15" x14ac:dyDescent="0.25"/>
  <cols>
    <col min="1" max="1" width="17.140625" bestFit="1" customWidth="1"/>
    <col min="2" max="2" width="5.42578125" customWidth="1"/>
    <col min="3" max="3" width="20.28515625" bestFit="1" customWidth="1"/>
    <col min="4" max="4" width="4.85546875" bestFit="1" customWidth="1"/>
    <col min="5" max="5" width="20.5703125" bestFit="1" customWidth="1"/>
    <col min="6" max="6" width="4.85546875" bestFit="1" customWidth="1"/>
    <col min="7" max="7" width="20.28515625" bestFit="1" customWidth="1"/>
    <col min="8" max="8" width="4.85546875" bestFit="1" customWidth="1"/>
    <col min="9" max="9" width="20.28515625" bestFit="1" customWidth="1"/>
    <col min="10" max="10" width="15.85546875" bestFit="1" customWidth="1"/>
    <col min="11" max="11" width="4.85546875" bestFit="1" customWidth="1"/>
    <col min="12" max="12" width="12.42578125" bestFit="1" customWidth="1"/>
    <col min="13" max="13" width="17.140625" bestFit="1" customWidth="1"/>
    <col min="14" max="14" width="4.85546875" bestFit="1" customWidth="1"/>
    <col min="15" max="15" width="7.85546875" bestFit="1" customWidth="1"/>
    <col min="16" max="16" width="18.42578125" bestFit="1" customWidth="1"/>
    <col min="17" max="18" width="4.85546875" bestFit="1" customWidth="1"/>
    <col min="19" max="19" width="12.42578125" bestFit="1" customWidth="1"/>
    <col min="20" max="20" width="17.140625" bestFit="1" customWidth="1"/>
    <col min="21" max="21" width="17.140625" customWidth="1"/>
    <col min="22" max="23" width="19.85546875" bestFit="1" customWidth="1"/>
    <col min="24" max="24" width="12.42578125" bestFit="1" customWidth="1"/>
    <col min="25" max="25" width="14.7109375" bestFit="1" customWidth="1"/>
    <col min="26" max="26" width="7.5703125" customWidth="1"/>
    <col min="27" max="27" width="17.140625" customWidth="1"/>
    <col min="28" max="28" width="12.42578125" bestFit="1" customWidth="1"/>
    <col min="29" max="29" width="20.5703125" bestFit="1" customWidth="1"/>
    <col min="30" max="30" width="2.85546875" bestFit="1" customWidth="1"/>
    <col min="31" max="31" width="12" bestFit="1" customWidth="1"/>
    <col min="32" max="32" width="4.85546875" customWidth="1"/>
    <col min="33" max="34" width="4.85546875" bestFit="1" customWidth="1"/>
    <col min="35" max="35" width="32.140625" bestFit="1" customWidth="1"/>
    <col min="36" max="36" width="4.85546875" bestFit="1" customWidth="1"/>
    <col min="37" max="37" width="8" bestFit="1" customWidth="1"/>
    <col min="38" max="38" width="4.85546875" bestFit="1" customWidth="1"/>
    <col min="39" max="39" width="12.140625" bestFit="1" customWidth="1"/>
    <col min="40" max="40" width="5.42578125" bestFit="1" customWidth="1"/>
    <col min="41" max="41" width="6.85546875" bestFit="1" customWidth="1"/>
    <col min="42" max="42" width="12.5703125" bestFit="1" customWidth="1"/>
    <col min="43" max="43" width="9" bestFit="1" customWidth="1"/>
    <col min="44" max="45" width="4.85546875" bestFit="1" customWidth="1"/>
    <col min="46" max="46" width="6.85546875" customWidth="1"/>
    <col min="47" max="47" width="35.42578125" bestFit="1" customWidth="1"/>
    <col min="48" max="48" width="5.140625" customWidth="1"/>
    <col min="49" max="49" width="35.7109375" bestFit="1" customWidth="1"/>
    <col min="50" max="50" width="4.5703125" customWidth="1"/>
    <col min="51" max="51" width="16" bestFit="1" customWidth="1"/>
    <col min="52" max="52" width="35.7109375" bestFit="1" customWidth="1"/>
    <col min="53" max="53" width="12.140625" customWidth="1"/>
    <col min="54" max="54" width="33.28515625" bestFit="1" customWidth="1"/>
    <col min="55" max="55" width="6.140625" customWidth="1"/>
    <col min="56" max="56" width="16" bestFit="1" customWidth="1"/>
    <col min="57" max="57" width="20.28515625" bestFit="1" customWidth="1"/>
    <col min="58" max="59" width="6.85546875" customWidth="1"/>
    <col min="60" max="60" width="12.5703125" bestFit="1" customWidth="1"/>
    <col min="61" max="61" width="4.5703125" customWidth="1"/>
    <col min="62" max="62" width="24.140625" bestFit="1" customWidth="1"/>
    <col min="63" max="63" width="10.28515625" bestFit="1" customWidth="1"/>
    <col min="64" max="64" width="6.5703125" customWidth="1"/>
    <col min="65" max="65" width="20.42578125" bestFit="1" customWidth="1"/>
    <col min="66" max="66" width="12.85546875" bestFit="1" customWidth="1"/>
    <col min="67" max="67" width="4.5703125" customWidth="1"/>
    <col min="68" max="68" width="16" bestFit="1" customWidth="1"/>
    <col min="69" max="69" width="16.140625" bestFit="1" customWidth="1"/>
    <col min="70" max="71" width="17" customWidth="1"/>
    <col min="72" max="74" width="13.5703125" customWidth="1"/>
    <col min="75" max="75" width="6.42578125" customWidth="1"/>
    <col min="76" max="76" width="16" bestFit="1" customWidth="1"/>
    <col min="77" max="77" width="39.85546875" bestFit="1" customWidth="1"/>
    <col min="78" max="78" width="6.85546875" customWidth="1"/>
    <col min="79" max="79" width="13.42578125" bestFit="1" customWidth="1"/>
    <col min="80" max="80" width="4.5703125" customWidth="1"/>
    <col min="81" max="81" width="6.42578125" bestFit="1" customWidth="1"/>
    <col min="82" max="82" width="6.85546875" bestFit="1" customWidth="1"/>
    <col min="83" max="83" width="8.42578125" bestFit="1" customWidth="1"/>
    <col min="84" max="85" width="6.85546875" customWidth="1"/>
    <col min="86" max="86" width="16" bestFit="1" customWidth="1"/>
    <col min="87" max="87" width="28.5703125" bestFit="1" customWidth="1"/>
    <col min="88" max="88" width="7.42578125" customWidth="1"/>
    <col min="89" max="89" width="9.140625" bestFit="1" customWidth="1"/>
    <col min="90" max="90" width="6.28515625" customWidth="1"/>
    <col min="91" max="91" width="16" bestFit="1" customWidth="1"/>
    <col min="92" max="92" width="32.140625" bestFit="1" customWidth="1"/>
    <col min="93" max="93" width="34.42578125" bestFit="1" customWidth="1"/>
    <col min="94" max="94" width="12.5703125" style="13" bestFit="1" customWidth="1"/>
    <col min="95" max="95" width="8.42578125" style="13" customWidth="1"/>
    <col min="96" max="96" width="7.85546875" style="13" customWidth="1"/>
    <col min="97" max="97" width="33.42578125" bestFit="1" customWidth="1"/>
    <col min="98" max="98" width="9.140625" bestFit="1" customWidth="1"/>
    <col min="99" max="99" width="27.42578125" bestFit="1" customWidth="1"/>
    <col min="100" max="100" width="5.140625" customWidth="1"/>
    <col min="101" max="101" width="34.85546875" bestFit="1" customWidth="1"/>
    <col min="102" max="102" width="8.28515625" bestFit="1" customWidth="1"/>
    <col min="103" max="103" width="4.140625" bestFit="1" customWidth="1"/>
    <col min="104" max="104" width="27.7109375" bestFit="1" customWidth="1"/>
    <col min="105" max="105" width="16.5703125" bestFit="1" customWidth="1"/>
    <col min="106" max="106" width="16.5703125" customWidth="1"/>
    <col min="107" max="107" width="15.42578125" bestFit="1" customWidth="1"/>
    <col min="108" max="108" width="33.42578125" bestFit="1" customWidth="1"/>
    <col min="109" max="109" width="9.28515625" bestFit="1" customWidth="1"/>
    <col min="110" max="110" width="11.85546875" bestFit="1" customWidth="1"/>
    <col min="111" max="111" width="4.140625" customWidth="1"/>
    <col min="112" max="112" width="16.85546875" bestFit="1" customWidth="1"/>
    <col min="113" max="113" width="27.42578125" bestFit="1" customWidth="1"/>
    <col min="114" max="114" width="10.5703125" customWidth="1"/>
    <col min="115" max="115" width="13.140625" customWidth="1"/>
    <col min="116" max="116" width="4.140625" bestFit="1" customWidth="1"/>
    <col min="117" max="117" width="27.5703125" bestFit="1" customWidth="1"/>
    <col min="118" max="118" width="12.42578125" bestFit="1" customWidth="1"/>
    <col min="119" max="119" width="24.85546875" bestFit="1" customWidth="1"/>
    <col min="120" max="120" width="12.85546875" bestFit="1" customWidth="1"/>
    <col min="121" max="121" width="8" customWidth="1"/>
    <col min="122" max="122" width="13.5703125" bestFit="1" customWidth="1"/>
    <col min="123" max="123" width="31.7109375" bestFit="1" customWidth="1"/>
    <col min="124" max="124" width="33.42578125" bestFit="1" customWidth="1"/>
    <col min="125" max="125" width="10.140625" customWidth="1"/>
    <col min="126" max="127" width="31.85546875" customWidth="1"/>
    <col min="128" max="128" width="7.85546875" customWidth="1"/>
    <col min="129" max="129" width="8.140625" customWidth="1"/>
    <col min="130" max="130" width="16" bestFit="1" customWidth="1"/>
    <col min="131" max="131" width="21.42578125" bestFit="1" customWidth="1"/>
    <col min="132" max="132" width="3.140625" bestFit="1" customWidth="1"/>
    <col min="133" max="133" width="13.140625" customWidth="1"/>
    <col min="134" max="135" width="10.85546875" customWidth="1"/>
    <col min="136" max="136" width="13.140625" customWidth="1"/>
    <col min="137" max="137" width="10.85546875" customWidth="1"/>
    <col min="138" max="138" width="7.85546875" customWidth="1"/>
    <col min="139" max="139" width="16" bestFit="1" customWidth="1"/>
    <col min="140" max="140" width="22.42578125" bestFit="1" customWidth="1"/>
    <col min="141" max="141" width="21.5703125" bestFit="1" customWidth="1"/>
    <col min="142" max="142" width="16" bestFit="1" customWidth="1"/>
    <col min="143" max="143" width="32.28515625" bestFit="1" customWidth="1"/>
    <col min="144" max="144" width="21" bestFit="1" customWidth="1"/>
    <col min="145" max="145" width="17.42578125" customWidth="1"/>
    <col min="146" max="147" width="3.140625" bestFit="1" customWidth="1"/>
    <col min="148" max="148" width="5.7109375" customWidth="1"/>
    <col min="149" max="149" width="9.85546875" customWidth="1"/>
    <col min="150" max="150" width="16" bestFit="1" customWidth="1"/>
    <col min="151" max="151" width="22.42578125" bestFit="1" customWidth="1"/>
    <col min="152" max="153" width="9.85546875" customWidth="1"/>
    <col min="154" max="156" width="2.5703125" bestFit="1" customWidth="1"/>
    <col min="157" max="157" width="16" bestFit="1" customWidth="1"/>
    <col min="158" max="158" width="24.140625" bestFit="1" customWidth="1"/>
    <col min="159" max="159" width="23.140625" bestFit="1" customWidth="1"/>
    <col min="160" max="160" width="22.140625" bestFit="1" customWidth="1"/>
    <col min="161" max="161" width="3.85546875" bestFit="1" customWidth="1"/>
    <col min="162" max="162" width="12.85546875" bestFit="1" customWidth="1"/>
    <col min="163" max="163" width="15.140625" customWidth="1"/>
    <col min="164" max="164" width="15.42578125" bestFit="1" customWidth="1"/>
    <col min="165" max="165" width="3.85546875" bestFit="1" customWidth="1"/>
    <col min="166" max="166" width="15.5703125" bestFit="1" customWidth="1"/>
    <col min="167" max="167" width="10.140625" bestFit="1" customWidth="1"/>
    <col min="168" max="168" width="11.85546875" customWidth="1"/>
    <col min="169" max="169" width="4.5703125" bestFit="1" customWidth="1"/>
    <col min="170" max="223" width="3.85546875" bestFit="1" customWidth="1"/>
    <col min="224" max="224" width="16" bestFit="1" customWidth="1"/>
    <col min="225" max="225" width="20.28515625" bestFit="1" customWidth="1"/>
    <col min="226" max="226" width="22.7109375" bestFit="1" customWidth="1"/>
    <col min="227" max="231" width="3.85546875" bestFit="1" customWidth="1"/>
    <col min="232" max="286" width="4.85546875" bestFit="1" customWidth="1"/>
    <col min="287" max="287" width="13.5703125" bestFit="1" customWidth="1"/>
    <col min="288" max="642" width="4.140625" bestFit="1" customWidth="1"/>
    <col min="643" max="643" width="10.85546875" bestFit="1" customWidth="1"/>
    <col min="644" max="943" width="5.85546875" bestFit="1" customWidth="1"/>
    <col min="944" max="944" width="6.42578125" bestFit="1" customWidth="1"/>
    <col min="945" max="945" width="10.140625" bestFit="1" customWidth="1"/>
  </cols>
  <sheetData>
    <row r="1" spans="1:225" x14ac:dyDescent="0.25">
      <c r="I1" s="2" t="s">
        <v>24</v>
      </c>
      <c r="J1" s="2" t="s">
        <v>1197</v>
      </c>
    </row>
    <row r="2" spans="1:225" x14ac:dyDescent="0.25">
      <c r="BJ2" s="7" t="s">
        <v>1180</v>
      </c>
      <c r="BK2" t="s">
        <v>1200</v>
      </c>
      <c r="BM2" s="11" t="s">
        <v>1180</v>
      </c>
      <c r="BN2" t="s">
        <v>1200</v>
      </c>
      <c r="EI2" t="s">
        <v>1057</v>
      </c>
      <c r="EJ2" t="s">
        <v>1058</v>
      </c>
      <c r="EL2" t="s">
        <v>1059</v>
      </c>
      <c r="ET2" t="s">
        <v>1060</v>
      </c>
      <c r="FA2" t="s">
        <v>1061</v>
      </c>
    </row>
    <row r="3" spans="1:225" x14ac:dyDescent="0.25">
      <c r="A3" s="2" t="s">
        <v>1062</v>
      </c>
      <c r="C3" s="2" t="s">
        <v>1063</v>
      </c>
      <c r="E3" s="2" t="s">
        <v>1064</v>
      </c>
      <c r="G3" s="2" t="s">
        <v>1065</v>
      </c>
      <c r="I3" s="2" t="s">
        <v>1066</v>
      </c>
      <c r="L3" s="2" t="s">
        <v>1067</v>
      </c>
      <c r="M3" s="2" t="s">
        <v>1062</v>
      </c>
      <c r="P3" t="s">
        <v>1068</v>
      </c>
      <c r="Q3" t="s">
        <v>1069</v>
      </c>
      <c r="S3" s="2" t="s">
        <v>1067</v>
      </c>
      <c r="T3" s="2" t="s">
        <v>1062</v>
      </c>
      <c r="X3" s="2" t="s">
        <v>1067</v>
      </c>
      <c r="Y3" s="2" t="s">
        <v>1070</v>
      </c>
      <c r="AB3" s="2" t="s">
        <v>1067</v>
      </c>
      <c r="AC3" s="2" t="s">
        <v>1064</v>
      </c>
      <c r="AI3" s="2" t="s">
        <v>1071</v>
      </c>
      <c r="AK3">
        <f>AI4</f>
        <v>557.74599999999998</v>
      </c>
      <c r="AM3" t="s">
        <v>1072</v>
      </c>
      <c r="AN3" t="s">
        <v>1073</v>
      </c>
      <c r="AO3" t="s">
        <v>1074</v>
      </c>
      <c r="AP3" t="s">
        <v>1075</v>
      </c>
      <c r="AQ3">
        <f>AK3</f>
        <v>557.74599999999998</v>
      </c>
      <c r="AU3" s="7" t="s">
        <v>1071</v>
      </c>
      <c r="AW3" s="7" t="s">
        <v>1077</v>
      </c>
      <c r="AY3" s="7" t="s">
        <v>1183</v>
      </c>
      <c r="AZ3" s="7" t="s">
        <v>1077</v>
      </c>
      <c r="BA3" s="21" t="s">
        <v>1067</v>
      </c>
      <c r="BB3" s="21" t="s">
        <v>1077</v>
      </c>
      <c r="BD3" s="7" t="s">
        <v>1183</v>
      </c>
      <c r="BE3" s="7" t="s">
        <v>1078</v>
      </c>
      <c r="BG3" s="21" t="s">
        <v>1192</v>
      </c>
      <c r="BH3" s="21" t="s">
        <v>1193</v>
      </c>
      <c r="BJ3" s="11" t="s">
        <v>2</v>
      </c>
      <c r="BK3" t="s">
        <v>1200</v>
      </c>
      <c r="BM3" s="7" t="s">
        <v>2</v>
      </c>
      <c r="BN3" t="s">
        <v>1200</v>
      </c>
      <c r="BP3" s="7" t="s">
        <v>1183</v>
      </c>
      <c r="BQ3" s="7" t="s">
        <v>1070</v>
      </c>
      <c r="BR3" s="21" t="s">
        <v>1080</v>
      </c>
      <c r="BS3" s="21" t="s">
        <v>1105</v>
      </c>
      <c r="BT3" s="21"/>
      <c r="BU3" s="21" t="s">
        <v>1081</v>
      </c>
      <c r="BV3" s="21"/>
      <c r="BX3" s="7" t="s">
        <v>1183</v>
      </c>
      <c r="BY3" s="7" t="s">
        <v>1076</v>
      </c>
      <c r="BZ3" s="7"/>
      <c r="CA3" s="7"/>
      <c r="CC3" t="s">
        <v>1082</v>
      </c>
      <c r="CD3">
        <f>data!V1003</f>
        <v>1.8324214334162332E-2</v>
      </c>
      <c r="CE3" s="15"/>
      <c r="CF3" s="15"/>
      <c r="CG3" s="15"/>
      <c r="CH3" s="7" t="s">
        <v>1183</v>
      </c>
      <c r="CI3" s="7" t="s">
        <v>1176</v>
      </c>
      <c r="CJ3" s="36"/>
      <c r="CK3" s="37"/>
      <c r="CL3" s="15"/>
      <c r="CM3" s="11" t="s">
        <v>1183</v>
      </c>
      <c r="CN3" s="7" t="s">
        <v>1189</v>
      </c>
      <c r="CO3" s="36" t="s">
        <v>1190</v>
      </c>
      <c r="CP3" s="39" t="s">
        <v>1191</v>
      </c>
      <c r="CS3" s="9" t="s">
        <v>1083</v>
      </c>
      <c r="CU3" s="9" t="s">
        <v>1084</v>
      </c>
      <c r="CW3" s="17" t="s">
        <v>1085</v>
      </c>
      <c r="CX3" s="17"/>
      <c r="CZ3" s="44" t="s">
        <v>1085</v>
      </c>
      <c r="DA3" s="44"/>
      <c r="DC3" s="8" t="s">
        <v>1</v>
      </c>
      <c r="DD3" s="8" t="s">
        <v>1083</v>
      </c>
      <c r="DE3" s="31"/>
      <c r="DF3" s="31"/>
      <c r="DH3" s="9" t="s">
        <v>2</v>
      </c>
      <c r="DI3" s="9" t="s">
        <v>1084</v>
      </c>
      <c r="DJ3" s="32"/>
      <c r="DK3" s="31"/>
      <c r="DM3" s="8" t="s">
        <v>1085</v>
      </c>
      <c r="DN3" s="8"/>
      <c r="DO3" s="31"/>
      <c r="DP3" s="31"/>
      <c r="DR3" s="8" t="s">
        <v>0</v>
      </c>
      <c r="DS3" s="8" t="s">
        <v>1086</v>
      </c>
      <c r="DT3" s="8" t="s">
        <v>1083</v>
      </c>
      <c r="DU3" s="31" t="s">
        <v>1087</v>
      </c>
      <c r="DV3" s="31" t="s">
        <v>1088</v>
      </c>
      <c r="DW3" s="31" t="s">
        <v>1089</v>
      </c>
      <c r="DZ3" s="11" t="s">
        <v>1183</v>
      </c>
      <c r="EA3" t="s">
        <v>1090</v>
      </c>
      <c r="EC3" s="12" t="s">
        <v>1079</v>
      </c>
      <c r="ED3" s="12"/>
      <c r="EE3" s="12"/>
      <c r="EF3" s="12"/>
      <c r="EG3" s="12"/>
      <c r="EI3" s="11" t="s">
        <v>1183</v>
      </c>
      <c r="EJ3" t="s">
        <v>1093</v>
      </c>
      <c r="EL3" s="11" t="s">
        <v>1183</v>
      </c>
      <c r="EM3" t="s">
        <v>1091</v>
      </c>
      <c r="EN3" t="s">
        <v>1092</v>
      </c>
      <c r="ET3" s="11" t="s">
        <v>1183</v>
      </c>
      <c r="EU3" t="s">
        <v>1093</v>
      </c>
      <c r="FA3" s="11" t="s">
        <v>1183</v>
      </c>
      <c r="FB3" t="s">
        <v>1094</v>
      </c>
      <c r="FC3" t="s">
        <v>1095</v>
      </c>
      <c r="FD3" t="s">
        <v>1096</v>
      </c>
      <c r="FF3" t="s">
        <v>1097</v>
      </c>
      <c r="FG3">
        <f>FJ4</f>
        <v>0.95</v>
      </c>
      <c r="FJ3" t="s">
        <v>1098</v>
      </c>
      <c r="FK3" t="s">
        <v>1099</v>
      </c>
      <c r="FL3">
        <f>FK11</f>
        <v>4912.9645934952214</v>
      </c>
      <c r="HP3" s="11" t="s">
        <v>1183</v>
      </c>
      <c r="HQ3" t="s">
        <v>1188</v>
      </c>
    </row>
    <row r="4" spans="1:225" x14ac:dyDescent="0.25">
      <c r="A4" s="2">
        <v>1000</v>
      </c>
      <c r="C4" s="3">
        <v>41087.546999999999</v>
      </c>
      <c r="E4" s="3">
        <v>26.538</v>
      </c>
      <c r="G4" s="3">
        <v>10.065</v>
      </c>
      <c r="I4" s="2">
        <v>1000</v>
      </c>
      <c r="L4" s="4" t="s">
        <v>62</v>
      </c>
      <c r="M4" s="2">
        <v>202</v>
      </c>
      <c r="O4" t="s">
        <v>1100</v>
      </c>
      <c r="P4">
        <f>VLOOKUP(O4,L3:M7,2,FALSE)</f>
        <v>202</v>
      </c>
      <c r="Q4" s="5">
        <f>IFERROR(P4/M8*100,0)</f>
        <v>20.200000000000003</v>
      </c>
      <c r="S4" s="4" t="s">
        <v>1101</v>
      </c>
      <c r="T4" s="2">
        <v>1</v>
      </c>
      <c r="X4" s="4" t="s">
        <v>31</v>
      </c>
      <c r="Y4" s="2">
        <v>428</v>
      </c>
      <c r="Z4">
        <f>Y4</f>
        <v>428</v>
      </c>
      <c r="AB4" s="4">
        <v>1</v>
      </c>
      <c r="AC4" s="2">
        <v>0.82456140350877194</v>
      </c>
      <c r="AD4">
        <v>1</v>
      </c>
      <c r="AE4">
        <f t="shared" ref="AE4:AE23" si="0">GETPIVOTDATA("FailureCount",$AB$3,"MachineAge",AB4)</f>
        <v>0.82456140350877194</v>
      </c>
      <c r="AI4" s="2">
        <v>557.74599999999998</v>
      </c>
      <c r="AM4" t="s">
        <v>1102</v>
      </c>
      <c r="AN4">
        <v>333</v>
      </c>
      <c r="AO4" t="s">
        <v>1103</v>
      </c>
      <c r="AP4" t="s">
        <v>1104</v>
      </c>
      <c r="AQ4">
        <v>50</v>
      </c>
      <c r="AU4" s="13">
        <v>557.74599999999998</v>
      </c>
      <c r="AW4" s="13">
        <v>3.0609999999999999</v>
      </c>
      <c r="AY4" s="6" t="s">
        <v>47</v>
      </c>
      <c r="AZ4" s="26">
        <v>3.1050228310502281</v>
      </c>
      <c r="BA4" t="str">
        <f>IF(OR(AY4="",AY4="Grand Total",AY4="(blank)"),"",AY4)</f>
        <v>CNC</v>
      </c>
      <c r="BB4" s="26">
        <f>IFERROR(VLOOKUP(BA4,AY3:AZ9,2,FALSE),"")</f>
        <v>3.1050228310502281</v>
      </c>
      <c r="BD4" s="6">
        <v>0</v>
      </c>
      <c r="BE4" s="26">
        <v>3.7304996608636669E-2</v>
      </c>
      <c r="BG4">
        <f>IF(OR(BD4="",BD4="Grand Total",BD4="(blank)"),"",BD4)</f>
        <v>0</v>
      </c>
      <c r="BH4">
        <f t="shared" ref="BH4:BH67" si="1">IFERROR(VLOOKUP(BG4,$BD$3:$BE$552,2,FALSE),"")</f>
        <v>3.7304996608636669E-2</v>
      </c>
      <c r="BI4" s="34"/>
      <c r="BJ4" s="11" t="s">
        <v>0</v>
      </c>
      <c r="BK4" t="s">
        <v>1200</v>
      </c>
      <c r="BM4" s="11" t="s">
        <v>1</v>
      </c>
      <c r="BN4" t="s">
        <v>1200</v>
      </c>
      <c r="BP4" s="6" t="s">
        <v>31</v>
      </c>
      <c r="BQ4">
        <v>428</v>
      </c>
      <c r="BR4" t="str">
        <f t="shared" ref="BR4:BR67" si="2">IF(OR(BP4="",BP4="Genel Toplam",BP4="(blank)"),"",BP4)</f>
        <v>MAC-0001</v>
      </c>
      <c r="BS4">
        <f t="shared" ref="BS4:BS67" si="3">IFERROR(VLOOKUP(BR4,$BP$3:$BQ$1004,2,FALSE),"")</f>
        <v>428</v>
      </c>
      <c r="BU4" t="s">
        <v>1105</v>
      </c>
      <c r="BV4" t="s">
        <v>1106</v>
      </c>
      <c r="BX4" s="6" t="s">
        <v>1107</v>
      </c>
      <c r="BY4">
        <v>237.44444444444446</v>
      </c>
      <c r="BZ4" t="str">
        <f>IF(OR(BX4="",BX4="Grand Total",BX4="(blank)"),"",BX4)</f>
        <v>2005</v>
      </c>
      <c r="CA4">
        <f>IFERROR(VLOOKUP(BX4,$BX$3:$BY$23,2,FALSE),"")</f>
        <v>237.44444444444446</v>
      </c>
      <c r="CC4" t="s">
        <v>1054</v>
      </c>
      <c r="CD4">
        <f>data!V1004</f>
        <v>7.986001729459501E-3</v>
      </c>
      <c r="CE4" s="15"/>
      <c r="CF4" s="15"/>
      <c r="CG4" s="15"/>
      <c r="CH4" s="6">
        <v>3005</v>
      </c>
      <c r="CI4" s="26">
        <v>30.744336569579289</v>
      </c>
      <c r="CJ4">
        <f>IF(OR(CH4="",CH4="Grand Total",CH4="(blank)"),"",CH4)</f>
        <v>3005</v>
      </c>
      <c r="CK4">
        <f>IFERROR(VLOOKUP(CJ4,$CH$3:$CI$983,2,FALSE),"")</f>
        <v>30.744336569579289</v>
      </c>
      <c r="CM4" s="6">
        <v>1</v>
      </c>
      <c r="CN4" s="26">
        <v>36.326860841423944</v>
      </c>
      <c r="CO4">
        <f>IF(OR(CM4="",CM4="Grand Total",CM4="(blank)"),"",CM4)</f>
        <v>1</v>
      </c>
      <c r="CP4" s="13">
        <f>IFERROR(VLOOKUP(CO4,$CM$3:$CN$983,2,FALSE),"")</f>
        <v>36.326860841423944</v>
      </c>
      <c r="CS4" s="43">
        <v>16726070620</v>
      </c>
      <c r="CU4" s="45">
        <v>16819593</v>
      </c>
      <c r="CW4" t="s">
        <v>1086</v>
      </c>
      <c r="CX4">
        <v>5655357</v>
      </c>
      <c r="CZ4" t="s">
        <v>1119</v>
      </c>
      <c r="DA4" s="43">
        <v>1371689016</v>
      </c>
      <c r="DB4" s="43"/>
      <c r="DC4" t="s">
        <v>38</v>
      </c>
      <c r="DD4">
        <v>3583629186</v>
      </c>
      <c r="DE4" t="str">
        <f>IF(OR(DC4="",DC4="Grand Total",DC4="(blank)"),"",DC4)</f>
        <v>Packaging</v>
      </c>
      <c r="DF4">
        <f>IFERROR(VLOOKUP(DE4,$DC$4:$DD$9,2,FALSE),"")</f>
        <v>3583629186</v>
      </c>
      <c r="DH4" t="s">
        <v>39</v>
      </c>
      <c r="DI4">
        <v>4664689</v>
      </c>
      <c r="DJ4" t="str">
        <f>IF(OR(DH4="",DH4="Grand Total",DH4="(blank)"),"",DH4)</f>
        <v>Line D</v>
      </c>
      <c r="DK4">
        <f>IFERROR(VLOOKUP(DJ4,$DH$3:$DI$8,2,FALSE),"")</f>
        <v>4664689</v>
      </c>
      <c r="DM4" t="s">
        <v>1108</v>
      </c>
      <c r="DN4">
        <v>14796571169</v>
      </c>
      <c r="DO4" t="str">
        <f>IF(OR(DM4="",DM4="Grand Total",DM4="(blank)"),"",DM4)</f>
        <v>Toplam DowntimeCost_USD</v>
      </c>
      <c r="DP4">
        <f>IFERROR(VLOOKUP(DO4,$DM$3:$DN$6,2,FALSE),"")</f>
        <v>14796571169</v>
      </c>
      <c r="DR4" t="s">
        <v>31</v>
      </c>
      <c r="DS4">
        <v>38239</v>
      </c>
      <c r="DT4">
        <v>117389599</v>
      </c>
      <c r="DU4" t="str">
        <f t="shared" ref="DU4:DU67" si="4">IF(OR(DR4="",DR4="Genel Toplam",DR4="(blank)"),"",DR4)</f>
        <v>MAC-0001</v>
      </c>
      <c r="DV4">
        <f t="shared" ref="DV4:DV67" si="5">IFERROR(VLOOKUP(DU4,$DR$3:$DT$1004,2,FALSE),"")</f>
        <v>38239</v>
      </c>
      <c r="DW4">
        <f t="shared" ref="DW4:DW67" si="6">IFERROR(VLOOKUP(DU4,$DR$3:$DT$1004,3,FALSE),"")</f>
        <v>117389599</v>
      </c>
      <c r="DZ4" s="6" t="s">
        <v>34</v>
      </c>
      <c r="EA4" s="13">
        <v>27.658461538461538</v>
      </c>
      <c r="EC4" s="13">
        <f>CORREL(tablo1[visibleconditionscore],tablo1[visibletimetofailure])^2</f>
        <v>0.58882771730501182</v>
      </c>
      <c r="ED4" s="15"/>
      <c r="EE4" s="15" t="str">
        <f>IF(OR(EI4="",EI4="Grand Total"),"",EI4)</f>
        <v>Corrective</v>
      </c>
      <c r="EF4" s="41">
        <f>IFERROR(VLOOKUP(EE4,$EI:$EJ,2,FALSE),"")</f>
        <v>1.8153591076946269E-2</v>
      </c>
      <c r="EG4" s="15">
        <f>IFERROR(VLOOKUP(EF4,$EJ:$EK,2,FALSE),"")</f>
        <v>0</v>
      </c>
      <c r="EI4" s="6" t="s">
        <v>34</v>
      </c>
      <c r="EJ4" s="40">
        <v>1.8153591076946269E-2</v>
      </c>
      <c r="EL4" s="6" t="s">
        <v>31</v>
      </c>
      <c r="EM4">
        <v>358</v>
      </c>
      <c r="EN4">
        <v>408</v>
      </c>
      <c r="EO4" s="18">
        <f ca="1">CORREL(dinamik_skor,dinamik_arıza)^2</f>
        <v>0.58882771730501182</v>
      </c>
      <c r="ET4" s="6">
        <v>15</v>
      </c>
      <c r="EU4" s="15">
        <v>1.8765543748586931E-2</v>
      </c>
      <c r="EV4">
        <f>IF(OR(ET4="",ET4="Genel Toplam",ET4="(blank)"),"",ET4)</f>
        <v>15</v>
      </c>
      <c r="EW4" s="38">
        <f>IFERROR(VLOOKUP(EV4,$ET$3:$EU$163,2,FALSE),"")</f>
        <v>1.8765543748586931E-2</v>
      </c>
      <c r="FA4" s="6" t="s">
        <v>34</v>
      </c>
      <c r="FB4">
        <v>4950.5446153846151</v>
      </c>
      <c r="FC4">
        <v>4190.347619792522</v>
      </c>
      <c r="FD4">
        <v>325</v>
      </c>
      <c r="FF4" t="s">
        <v>1053</v>
      </c>
      <c r="FG4">
        <f>FB4</f>
        <v>4950.5446153846151</v>
      </c>
      <c r="FI4" t="s">
        <v>1109</v>
      </c>
      <c r="FJ4">
        <v>0.95</v>
      </c>
      <c r="FK4" t="s">
        <v>1110</v>
      </c>
      <c r="FL4" t="str">
        <f>IF(AND(FG13&gt;FL3,FG12&lt;FL3), "Fail to Reject H0", "Reject H0")</f>
        <v>Fail to Reject H0</v>
      </c>
      <c r="HP4" s="6" t="s">
        <v>1186</v>
      </c>
      <c r="HQ4">
        <v>453</v>
      </c>
    </row>
    <row r="5" spans="1:225" x14ac:dyDescent="0.25">
      <c r="L5" s="4" t="s">
        <v>49</v>
      </c>
      <c r="M5" s="2">
        <v>279</v>
      </c>
      <c r="O5" t="s">
        <v>1111</v>
      </c>
      <c r="P5">
        <f t="shared" ref="P5:P6" si="7">VLOOKUP(O5,L4:M8,2,FALSE)</f>
        <v>279</v>
      </c>
      <c r="S5" s="4" t="s">
        <v>1112</v>
      </c>
      <c r="T5" s="2">
        <v>250</v>
      </c>
      <c r="X5" s="4" t="s">
        <v>37</v>
      </c>
      <c r="Y5" s="2">
        <v>225</v>
      </c>
      <c r="Z5">
        <f t="shared" ref="Z5:Z6" si="8">Y5</f>
        <v>225</v>
      </c>
      <c r="AB5" s="4">
        <v>2</v>
      </c>
      <c r="AC5" s="2">
        <v>1.5483870967741935</v>
      </c>
      <c r="AD5">
        <v>2</v>
      </c>
      <c r="AE5">
        <f t="shared" si="0"/>
        <v>1.5483870967741935</v>
      </c>
      <c r="AM5" t="s">
        <v>1113</v>
      </c>
      <c r="AN5">
        <v>333</v>
      </c>
      <c r="AO5" t="s">
        <v>1114</v>
      </c>
      <c r="AP5" t="s">
        <v>1115</v>
      </c>
      <c r="AQ5">
        <f>2000-(AQ3+AQ4)</f>
        <v>1392.2539999999999</v>
      </c>
      <c r="AY5" s="6" t="s">
        <v>54</v>
      </c>
      <c r="AZ5" s="26">
        <v>3.1095238095238096</v>
      </c>
      <c r="BA5" t="str">
        <f t="shared" ref="BA5:BA10" si="9">IF(OR(AY5="",AY5="Grand Total",AY5="(blank)"),"",AY5)</f>
        <v>Conveyor</v>
      </c>
      <c r="BB5" s="26">
        <f t="shared" ref="BB5:BB12" si="10">IFERROR(VLOOKUP(BA5,AY4:AZ10,2,FALSE),"")</f>
        <v>3.1095238095238096</v>
      </c>
      <c r="BD5" s="6">
        <v>33</v>
      </c>
      <c r="BE5" s="26">
        <v>3.7304996608636669E-2</v>
      </c>
      <c r="BG5">
        <f t="shared" ref="BG5:BG8" si="11">IF(OR(BD5="",BD5="Grand Total",BD5="(blank)"),"",BD5)</f>
        <v>33</v>
      </c>
      <c r="BH5">
        <f t="shared" si="1"/>
        <v>3.7304996608636669E-2</v>
      </c>
      <c r="BJ5" s="7" t="s">
        <v>1</v>
      </c>
      <c r="BK5" t="s">
        <v>1200</v>
      </c>
      <c r="BP5" s="6" t="s">
        <v>37</v>
      </c>
      <c r="BQ5">
        <v>225</v>
      </c>
      <c r="BR5" t="str">
        <f t="shared" si="2"/>
        <v>MAC-0002</v>
      </c>
      <c r="BS5">
        <f t="shared" si="3"/>
        <v>225</v>
      </c>
      <c r="BT5" t="s">
        <v>1116</v>
      </c>
      <c r="BU5">
        <f>COUNTIFS(BS:BS,"&lt;=100")</f>
        <v>227</v>
      </c>
      <c r="BV5">
        <f>data!$AG$6</f>
        <v>500</v>
      </c>
      <c r="BX5" s="6" t="s">
        <v>1117</v>
      </c>
      <c r="BY5">
        <v>218.05357142857142</v>
      </c>
      <c r="BZ5" t="str">
        <f t="shared" ref="BZ5:BZ23" si="12">IF(OR(BX5="",BX5="Grand Total",BX5="(blank)"),"",BX5)</f>
        <v>2006</v>
      </c>
      <c r="CA5">
        <f t="shared" ref="CA5:CA22" si="13">IFERROR(VLOOKUP(BX5,$BX$3:$BY$23,2,FALSE),"")</f>
        <v>218.05357142857142</v>
      </c>
      <c r="CC5" t="s">
        <v>1055</v>
      </c>
      <c r="CD5">
        <f>data!V1005</f>
        <v>7.5363629512397313E-4</v>
      </c>
      <c r="CE5" s="15"/>
      <c r="CF5" s="15"/>
      <c r="CG5" s="15"/>
      <c r="CH5" s="6">
        <v>3054</v>
      </c>
      <c r="CI5" s="26">
        <v>4.2071197411003238</v>
      </c>
      <c r="CJ5">
        <f t="shared" ref="CJ5:CJ11" si="14">IF(OR(CH5="",CH5="Grand Total",CH5="(blank)"),"",CH5)</f>
        <v>3054</v>
      </c>
      <c r="CK5">
        <f t="shared" ref="CK5:CK68" si="15">IFERROR(VLOOKUP(CJ5,$CH$3:$CI$983,2,FALSE),"")</f>
        <v>4.2071197411003238</v>
      </c>
      <c r="CM5" s="6">
        <v>2</v>
      </c>
      <c r="CN5" s="26">
        <v>30.960086299892126</v>
      </c>
      <c r="CO5">
        <f t="shared" ref="CO5:CO68" si="16">IF(OR(CM5="",CM5="Grand Total",CM5="(blank)"),"",CM5)</f>
        <v>2</v>
      </c>
      <c r="CP5" s="13">
        <f t="shared" ref="CP5:CP68" si="17">IFERROR(VLOOKUP(CO5,$CM$3:$CN$983,2,FALSE),"")</f>
        <v>30.960086299892126</v>
      </c>
      <c r="CW5" t="s">
        <v>1118</v>
      </c>
      <c r="CX5">
        <v>26538</v>
      </c>
      <c r="CZ5" t="s">
        <v>1118</v>
      </c>
      <c r="DA5">
        <v>26538</v>
      </c>
      <c r="DC5" t="s">
        <v>42</v>
      </c>
      <c r="DD5">
        <v>3458211525</v>
      </c>
      <c r="DE5" t="str">
        <f>IF(OR(DC5="",DC5="Grand Total",DC5="(blank)"),"",DC5)</f>
        <v>Press</v>
      </c>
      <c r="DF5">
        <f>IFERROR(VLOOKUP(DE5,$DC$4:$DD$9,2,FALSE),"")</f>
        <v>3458211525</v>
      </c>
      <c r="DH5" t="s">
        <v>45</v>
      </c>
      <c r="DI5">
        <v>3549624</v>
      </c>
      <c r="DJ5" t="str">
        <f t="shared" ref="DJ5:DJ8" si="18">IF(OR(DH5="",DH5="Grand Total",DH5="(blank)"),"",DH5)</f>
        <v>Line C</v>
      </c>
      <c r="DK5">
        <f t="shared" ref="DK5:DK8" si="19">IFERROR(VLOOKUP(DJ5,$DH$3:$DI$8,2,FALSE),"")</f>
        <v>3549624</v>
      </c>
      <c r="DM5" t="s">
        <v>1119</v>
      </c>
      <c r="DN5">
        <v>1371689016</v>
      </c>
      <c r="DO5" t="str">
        <f t="shared" ref="DO5:DO6" si="20">IF(OR(DM5="",DM5="Grand Total",DM5="(blank)"),"",DM5)</f>
        <v>Toplam RepairCost_USD</v>
      </c>
      <c r="DP5">
        <f t="shared" ref="DP5:DP6" si="21">IFERROR(VLOOKUP(DO5,$DM$3:$DN$6,2,FALSE),"")</f>
        <v>1371689016</v>
      </c>
      <c r="DR5" t="s">
        <v>37</v>
      </c>
      <c r="DS5">
        <v>5485</v>
      </c>
      <c r="DT5">
        <v>17939747</v>
      </c>
      <c r="DU5" t="str">
        <f t="shared" si="4"/>
        <v>MAC-0002</v>
      </c>
      <c r="DV5">
        <f t="shared" si="5"/>
        <v>5485</v>
      </c>
      <c r="DW5">
        <f t="shared" si="6"/>
        <v>17939747</v>
      </c>
      <c r="DZ5" s="6" t="s">
        <v>52</v>
      </c>
      <c r="EA5" s="13">
        <v>23.922848664688427</v>
      </c>
      <c r="EE5" s="15" t="str">
        <f t="shared" ref="EE5:EE6" si="22">IF(OR(EI5="",EI5="Grand Total"),"",EI5)</f>
        <v>Predictive</v>
      </c>
      <c r="EF5" s="41">
        <f t="shared" ref="EF5:EF6" si="23">IFERROR(VLOOKUP(EE5,$EI:$EJ,2,FALSE),"")</f>
        <v>1.8007434834500808E-2</v>
      </c>
      <c r="EI5" s="6" t="s">
        <v>52</v>
      </c>
      <c r="EJ5" s="40">
        <v>1.8007434834500808E-2</v>
      </c>
      <c r="EL5" s="6" t="s">
        <v>37</v>
      </c>
      <c r="EM5">
        <v>511</v>
      </c>
      <c r="EN5">
        <v>662</v>
      </c>
      <c r="ET5" s="6">
        <v>16</v>
      </c>
      <c r="EU5" s="15">
        <v>1.8325922576431279E-2</v>
      </c>
      <c r="EV5">
        <f t="shared" ref="EV5:EV68" si="24">IF(OR(ET5="",ET5="Genel Toplam",ET5="(blank)"),"",ET5)</f>
        <v>16</v>
      </c>
      <c r="EW5" s="38">
        <f t="shared" ref="EW5:EW68" si="25">IFERROR(VLOOKUP(EV5,$ET$3:$EU$163,2,FALSE),"")</f>
        <v>1.8325922576431279E-2</v>
      </c>
      <c r="FA5" s="6" t="s">
        <v>52</v>
      </c>
      <c r="FB5">
        <v>4905.0178041543031</v>
      </c>
      <c r="FC5">
        <v>4161.2900107122432</v>
      </c>
      <c r="FD5">
        <v>337</v>
      </c>
      <c r="FF5" t="s">
        <v>40</v>
      </c>
      <c r="FG5">
        <f>FC4</f>
        <v>4190.347619792522</v>
      </c>
      <c r="HP5" s="6" t="s">
        <v>1187</v>
      </c>
      <c r="HQ5">
        <v>547</v>
      </c>
    </row>
    <row r="6" spans="1:225" x14ac:dyDescent="0.25">
      <c r="L6" s="4" t="s">
        <v>35</v>
      </c>
      <c r="M6" s="2">
        <v>519</v>
      </c>
      <c r="O6" t="s">
        <v>1120</v>
      </c>
      <c r="P6">
        <f t="shared" si="7"/>
        <v>519</v>
      </c>
      <c r="S6" s="4" t="s">
        <v>1121</v>
      </c>
      <c r="T6" s="2">
        <v>113</v>
      </c>
      <c r="X6" s="4" t="s">
        <v>41</v>
      </c>
      <c r="Y6" s="2">
        <v>60</v>
      </c>
      <c r="Z6">
        <f t="shared" si="8"/>
        <v>60</v>
      </c>
      <c r="AB6" s="4">
        <v>3</v>
      </c>
      <c r="AC6" s="2">
        <v>2.6181818181818182</v>
      </c>
      <c r="AD6">
        <v>3</v>
      </c>
      <c r="AE6">
        <f t="shared" si="0"/>
        <v>2.6181818181818182</v>
      </c>
      <c r="AM6" t="s">
        <v>1122</v>
      </c>
      <c r="AN6">
        <v>334</v>
      </c>
      <c r="AO6" t="s">
        <v>1123</v>
      </c>
      <c r="AY6" s="6" t="s">
        <v>38</v>
      </c>
      <c r="AZ6" s="26">
        <v>2.9617224880382773</v>
      </c>
      <c r="BA6" t="str">
        <f t="shared" si="9"/>
        <v>Packaging</v>
      </c>
      <c r="BB6" s="26">
        <f t="shared" si="10"/>
        <v>2.9617224880382773</v>
      </c>
      <c r="BD6" s="6">
        <v>50</v>
      </c>
      <c r="BE6" s="26">
        <v>3.7304996608636669E-2</v>
      </c>
      <c r="BG6">
        <f t="shared" si="11"/>
        <v>50</v>
      </c>
      <c r="BH6">
        <f t="shared" si="1"/>
        <v>3.7304996608636669E-2</v>
      </c>
      <c r="BM6" s="7" t="s">
        <v>23</v>
      </c>
      <c r="BN6" s="11" t="s">
        <v>0</v>
      </c>
      <c r="BP6" s="6" t="s">
        <v>41</v>
      </c>
      <c r="BQ6">
        <v>60</v>
      </c>
      <c r="BR6" t="str">
        <f t="shared" si="2"/>
        <v>MAC-0003</v>
      </c>
      <c r="BS6">
        <f t="shared" si="3"/>
        <v>60</v>
      </c>
      <c r="BT6" t="s">
        <v>1124</v>
      </c>
      <c r="BU6">
        <f>COUNTIFS(BS:BS,"&gt;100",BS:BS,"&lt;=200")</f>
        <v>235</v>
      </c>
      <c r="BV6">
        <f>data!$AG$6</f>
        <v>500</v>
      </c>
      <c r="BX6" s="6" t="s">
        <v>1125</v>
      </c>
      <c r="BY6">
        <v>203.40298507462686</v>
      </c>
      <c r="BZ6" t="str">
        <f t="shared" si="12"/>
        <v>2007</v>
      </c>
      <c r="CA6">
        <f t="shared" si="13"/>
        <v>203.40298507462686</v>
      </c>
      <c r="CC6" t="s">
        <v>1056</v>
      </c>
      <c r="CD6">
        <f>data!V1006</f>
        <v>3.7304996608636669E-2</v>
      </c>
      <c r="CE6" s="15"/>
      <c r="CF6" s="15"/>
      <c r="CG6" s="15"/>
      <c r="CH6" s="6">
        <v>3058</v>
      </c>
      <c r="CI6" s="26">
        <v>25.242718446601941</v>
      </c>
      <c r="CJ6">
        <f t="shared" si="14"/>
        <v>3058</v>
      </c>
      <c r="CK6">
        <f t="shared" si="15"/>
        <v>25.242718446601941</v>
      </c>
      <c r="CM6" s="6">
        <v>3</v>
      </c>
      <c r="CN6" s="26">
        <v>22.33009708737864</v>
      </c>
      <c r="CO6">
        <f t="shared" si="16"/>
        <v>3</v>
      </c>
      <c r="CP6" s="13">
        <f t="shared" si="17"/>
        <v>22.33009708737864</v>
      </c>
      <c r="CW6" t="s">
        <v>1126</v>
      </c>
      <c r="CX6" s="13">
        <v>213.10411485417137</v>
      </c>
      <c r="CZ6" t="s">
        <v>1199</v>
      </c>
      <c r="DA6" s="43">
        <v>51687.731404024416</v>
      </c>
      <c r="DB6" s="43"/>
      <c r="DC6" t="s">
        <v>32</v>
      </c>
      <c r="DD6">
        <v>3315373569</v>
      </c>
      <c r="DE6" t="str">
        <f>IF(OR(DC6="",DC6="Grand Total",DC6="(blank)"),"",DC6)</f>
        <v>Robot</v>
      </c>
      <c r="DF6">
        <f>IFERROR(VLOOKUP(DE6,$DC$4:$DD$9,2,FALSE),"")</f>
        <v>3315373569</v>
      </c>
      <c r="DH6" t="s">
        <v>58</v>
      </c>
      <c r="DI6">
        <v>4610503</v>
      </c>
      <c r="DJ6" t="str">
        <f t="shared" si="18"/>
        <v>Line B</v>
      </c>
      <c r="DK6">
        <f t="shared" si="19"/>
        <v>4610503</v>
      </c>
      <c r="DM6" t="s">
        <v>1127</v>
      </c>
      <c r="DN6">
        <v>500014357</v>
      </c>
      <c r="DO6" t="str">
        <f t="shared" si="20"/>
        <v>Toplam SparePartCost_USD</v>
      </c>
      <c r="DP6">
        <f t="shared" si="21"/>
        <v>500014357</v>
      </c>
      <c r="DQ6" s="13"/>
      <c r="DR6" t="s">
        <v>41</v>
      </c>
      <c r="DS6">
        <v>2537</v>
      </c>
      <c r="DT6">
        <v>7873885</v>
      </c>
      <c r="DU6" t="str">
        <f t="shared" si="4"/>
        <v>MAC-0003</v>
      </c>
      <c r="DV6">
        <f t="shared" si="5"/>
        <v>2537</v>
      </c>
      <c r="DW6">
        <f t="shared" si="6"/>
        <v>7873885</v>
      </c>
      <c r="DZ6" s="6" t="s">
        <v>48</v>
      </c>
      <c r="EA6" s="13">
        <v>28.068047337278106</v>
      </c>
      <c r="EC6" s="20">
        <f>GETPIVOTDATA("FailureCount",$DZ$3)</f>
        <v>26.538</v>
      </c>
      <c r="EE6" s="15" t="str">
        <f t="shared" si="22"/>
        <v>Preventive</v>
      </c>
      <c r="EF6" s="41">
        <f t="shared" si="23"/>
        <v>1.880411744061547E-2</v>
      </c>
      <c r="EI6" s="6" t="s">
        <v>48</v>
      </c>
      <c r="EJ6" s="40">
        <v>1.880411744061547E-2</v>
      </c>
      <c r="EL6" s="6" t="s">
        <v>41</v>
      </c>
      <c r="EM6">
        <v>444</v>
      </c>
      <c r="EN6">
        <v>875</v>
      </c>
      <c r="ET6" s="6">
        <v>17</v>
      </c>
      <c r="EU6" s="15">
        <v>1.5076494083955084E-2</v>
      </c>
      <c r="EV6">
        <f t="shared" si="24"/>
        <v>17</v>
      </c>
      <c r="EW6" s="38">
        <f t="shared" si="25"/>
        <v>1.5076494083955084E-2</v>
      </c>
      <c r="FA6" s="6" t="s">
        <v>48</v>
      </c>
      <c r="FB6">
        <v>4883.3313609467459</v>
      </c>
      <c r="FC6">
        <v>4171.2034408629588</v>
      </c>
      <c r="FD6">
        <v>338</v>
      </c>
      <c r="FF6" t="s">
        <v>43</v>
      </c>
      <c r="FG6">
        <f>FD4</f>
        <v>325</v>
      </c>
      <c r="FL6" t="str">
        <f>IF(FG15="Reject H0", "STATISTICAL DECISION: Reject the Null Hypothesis. The performance of the selected maintenance type is significantly different from the overall average (4912.96). This suggests that this specific strategy has a unique impact on machine reliability.", "Fail to Reject the Null Hypothesis. There is no statistically significant evidence to suggest that this maintenance type performs differently than the overall average (4912.96). Any observed difference is likely due to random sampling variation.")</f>
        <v>Fail to Reject the Null Hypothesis. There is no statistically significant evidence to suggest that this maintenance type performs differently than the overall average (4912.96). Any observed difference is likely due to random sampling variation.</v>
      </c>
    </row>
    <row r="7" spans="1:225" x14ac:dyDescent="0.25">
      <c r="S7" s="4" t="s">
        <v>1128</v>
      </c>
      <c r="T7" s="2">
        <v>68</v>
      </c>
      <c r="X7" s="4" t="s">
        <v>44</v>
      </c>
      <c r="Y7" s="2">
        <v>607</v>
      </c>
      <c r="AB7" s="4">
        <v>4</v>
      </c>
      <c r="AC7" s="2">
        <v>3.3877551020408165</v>
      </c>
      <c r="AD7">
        <v>4</v>
      </c>
      <c r="AE7">
        <f t="shared" si="0"/>
        <v>3.3877551020408165</v>
      </c>
      <c r="AM7" t="s">
        <v>1129</v>
      </c>
      <c r="AN7">
        <v>1000</v>
      </c>
      <c r="AO7" t="s">
        <v>1130</v>
      </c>
      <c r="AY7" s="6" t="s">
        <v>42</v>
      </c>
      <c r="AZ7" s="26">
        <v>3.0168539325842696</v>
      </c>
      <c r="BA7" t="str">
        <f t="shared" si="9"/>
        <v>Press</v>
      </c>
      <c r="BB7" s="26">
        <f t="shared" si="10"/>
        <v>3.0168539325842696</v>
      </c>
      <c r="BD7" s="6">
        <v>59</v>
      </c>
      <c r="BE7" s="26">
        <v>3.7304996608636669E-2</v>
      </c>
      <c r="BG7">
        <f t="shared" si="11"/>
        <v>59</v>
      </c>
      <c r="BH7">
        <f t="shared" si="1"/>
        <v>3.7304996608636669E-2</v>
      </c>
      <c r="BJ7" s="7" t="s">
        <v>1181</v>
      </c>
      <c r="BM7">
        <v>2</v>
      </c>
      <c r="BN7" t="s">
        <v>774</v>
      </c>
      <c r="BP7" s="6" t="s">
        <v>44</v>
      </c>
      <c r="BQ7">
        <v>607</v>
      </c>
      <c r="BR7" t="str">
        <f t="shared" si="2"/>
        <v>MAC-0004</v>
      </c>
      <c r="BS7">
        <f t="shared" si="3"/>
        <v>607</v>
      </c>
      <c r="BT7" t="s">
        <v>1131</v>
      </c>
      <c r="BU7">
        <f>COUNTIFS(BS:BS,"&gt;200",BS:BS,"&lt;=300")</f>
        <v>173</v>
      </c>
      <c r="BV7">
        <f>data!$AG$6</f>
        <v>500</v>
      </c>
      <c r="BX7" s="6" t="s">
        <v>1132</v>
      </c>
      <c r="BY7">
        <v>200.52830188679246</v>
      </c>
      <c r="BZ7" t="str">
        <f t="shared" si="12"/>
        <v>2008</v>
      </c>
      <c r="CA7">
        <f t="shared" si="13"/>
        <v>200.52830188679246</v>
      </c>
      <c r="CF7" t="s">
        <v>1133</v>
      </c>
      <c r="CH7" s="6">
        <v>3131</v>
      </c>
      <c r="CI7" s="26">
        <v>20.064724919093852</v>
      </c>
      <c r="CJ7">
        <f t="shared" si="14"/>
        <v>3131</v>
      </c>
      <c r="CK7">
        <f t="shared" si="15"/>
        <v>20.064724919093852</v>
      </c>
      <c r="CM7" s="6">
        <v>4</v>
      </c>
      <c r="CN7" s="26">
        <v>31.643293779216108</v>
      </c>
      <c r="CO7">
        <f t="shared" si="16"/>
        <v>4</v>
      </c>
      <c r="CP7" s="13">
        <f t="shared" si="17"/>
        <v>31.643293779216108</v>
      </c>
      <c r="DC7" t="s">
        <v>47</v>
      </c>
      <c r="DD7">
        <v>3269552101</v>
      </c>
      <c r="DE7" t="str">
        <f>IF(OR(DC7="",DC7="Grand Total",DC7="(blank)"),"",DC7)</f>
        <v>CNC</v>
      </c>
      <c r="DF7">
        <f>IFERROR(VLOOKUP(DE7,$DC$4:$DD$9,2,FALSE),"")</f>
        <v>3269552101</v>
      </c>
      <c r="DH7" t="s">
        <v>33</v>
      </c>
      <c r="DI7">
        <v>3994777</v>
      </c>
      <c r="DJ7" t="str">
        <f t="shared" si="18"/>
        <v>Line A</v>
      </c>
      <c r="DK7">
        <f t="shared" si="19"/>
        <v>3994777</v>
      </c>
      <c r="DR7" t="s">
        <v>44</v>
      </c>
      <c r="DS7">
        <v>4474</v>
      </c>
      <c r="DT7">
        <v>17313829</v>
      </c>
      <c r="DU7" t="str">
        <f t="shared" si="4"/>
        <v>MAC-0004</v>
      </c>
      <c r="DV7">
        <f t="shared" si="5"/>
        <v>4474</v>
      </c>
      <c r="DW7">
        <f t="shared" si="6"/>
        <v>17313829</v>
      </c>
      <c r="DZ7" s="6" t="s">
        <v>1198</v>
      </c>
      <c r="EA7">
        <v>26.538</v>
      </c>
      <c r="EE7" s="15"/>
      <c r="EL7" s="6" t="s">
        <v>44</v>
      </c>
      <c r="EM7">
        <v>429</v>
      </c>
      <c r="EN7">
        <v>555</v>
      </c>
      <c r="ET7" s="6">
        <v>18</v>
      </c>
      <c r="EU7" s="15">
        <v>1.9952520913407192E-2</v>
      </c>
      <c r="EV7">
        <f t="shared" si="24"/>
        <v>18</v>
      </c>
      <c r="EW7" s="38">
        <f t="shared" si="25"/>
        <v>1.9952520913407192E-2</v>
      </c>
      <c r="FF7" t="s">
        <v>59</v>
      </c>
      <c r="FG7">
        <f>FG6-1</f>
        <v>324</v>
      </c>
    </row>
    <row r="8" spans="1:225" x14ac:dyDescent="0.25">
      <c r="L8" s="4" t="s">
        <v>1134</v>
      </c>
      <c r="M8">
        <f>SUM(M4:M7)</f>
        <v>1000</v>
      </c>
      <c r="S8" s="4" t="s">
        <v>1135</v>
      </c>
      <c r="T8" s="2">
        <v>64</v>
      </c>
      <c r="X8" s="4" t="s">
        <v>46</v>
      </c>
      <c r="Y8" s="2">
        <v>388</v>
      </c>
      <c r="AB8" s="4">
        <v>5</v>
      </c>
      <c r="AC8" s="2">
        <v>4.1904761904761907</v>
      </c>
      <c r="AD8">
        <v>5</v>
      </c>
      <c r="AE8">
        <f t="shared" si="0"/>
        <v>4.1904761904761907</v>
      </c>
      <c r="AY8" s="6" t="s">
        <v>32</v>
      </c>
      <c r="AZ8" s="26">
        <v>3.1086956521739131</v>
      </c>
      <c r="BA8" t="str">
        <f t="shared" si="9"/>
        <v>Robot</v>
      </c>
      <c r="BB8" s="26">
        <f t="shared" si="10"/>
        <v>3.1086956521739131</v>
      </c>
      <c r="BD8" s="6">
        <v>85</v>
      </c>
      <c r="BE8" s="26">
        <v>3.5684678574120131E-2</v>
      </c>
      <c r="BG8">
        <f t="shared" si="11"/>
        <v>85</v>
      </c>
      <c r="BH8">
        <f t="shared" si="1"/>
        <v>3.5684678574120131E-2</v>
      </c>
      <c r="BJ8" s="13">
        <v>1000</v>
      </c>
      <c r="BM8">
        <v>3</v>
      </c>
      <c r="BN8" t="s">
        <v>490</v>
      </c>
      <c r="BP8" s="6" t="s">
        <v>46</v>
      </c>
      <c r="BQ8">
        <v>388</v>
      </c>
      <c r="BR8" t="str">
        <f t="shared" si="2"/>
        <v>MAC-0005</v>
      </c>
      <c r="BS8">
        <f t="shared" si="3"/>
        <v>388</v>
      </c>
      <c r="BT8" t="s">
        <v>1136</v>
      </c>
      <c r="BU8">
        <f>COUNTIFS(BS:BS,"&gt;300",BS:BS,"&lt;=400")</f>
        <v>126</v>
      </c>
      <c r="BV8">
        <f>data!$AG$6</f>
        <v>500</v>
      </c>
      <c r="BX8" s="6" t="s">
        <v>1137</v>
      </c>
      <c r="BY8">
        <v>198.68627450980392</v>
      </c>
      <c r="BZ8" t="str">
        <f t="shared" si="12"/>
        <v>2009</v>
      </c>
      <c r="CA8">
        <f t="shared" si="13"/>
        <v>198.68627450980392</v>
      </c>
      <c r="CC8">
        <v>0</v>
      </c>
      <c r="CF8">
        <f t="shared" ref="CF8:CF48" si="26">_xlfn.NORM.DIST(CC8,$CD$3,$CD$4,FALSE)</f>
        <v>3.591843619058261</v>
      </c>
      <c r="CH8" s="6">
        <v>3150</v>
      </c>
      <c r="CI8" s="26">
        <v>3.2362459546925564</v>
      </c>
      <c r="CJ8">
        <f t="shared" si="14"/>
        <v>3150</v>
      </c>
      <c r="CK8">
        <f t="shared" si="15"/>
        <v>3.2362459546925564</v>
      </c>
      <c r="CM8" s="6">
        <v>5</v>
      </c>
      <c r="CN8" s="26">
        <v>24.01294498381877</v>
      </c>
      <c r="CO8">
        <f t="shared" si="16"/>
        <v>5</v>
      </c>
      <c r="CP8" s="13">
        <f t="shared" si="17"/>
        <v>24.01294498381877</v>
      </c>
      <c r="DC8" t="s">
        <v>54</v>
      </c>
      <c r="DD8">
        <v>3099304239</v>
      </c>
      <c r="DE8" t="str">
        <f>IF(OR(DC8="",DC8="Grand Total",DC8="(blank)"),"",DC8)</f>
        <v>Conveyor</v>
      </c>
      <c r="DF8">
        <f>IFERROR(VLOOKUP(DE8,$DC$4:$DD$9,2,FALSE),"")</f>
        <v>3099304239</v>
      </c>
      <c r="DH8" s="10" t="s">
        <v>1198</v>
      </c>
      <c r="DI8" s="10">
        <v>16819593</v>
      </c>
      <c r="DJ8" t="str">
        <f t="shared" si="18"/>
        <v>Genel Toplam</v>
      </c>
      <c r="DK8">
        <f t="shared" si="19"/>
        <v>16819593</v>
      </c>
      <c r="DR8" t="s">
        <v>46</v>
      </c>
      <c r="DS8">
        <v>1013</v>
      </c>
      <c r="DT8">
        <v>3120201</v>
      </c>
      <c r="DU8" t="str">
        <f t="shared" si="4"/>
        <v>MAC-0005</v>
      </c>
      <c r="DV8">
        <f t="shared" si="5"/>
        <v>1013</v>
      </c>
      <c r="DW8">
        <f t="shared" si="6"/>
        <v>3120201</v>
      </c>
      <c r="EF8" t="s">
        <v>1138</v>
      </c>
      <c r="EL8" s="6" t="s">
        <v>46</v>
      </c>
      <c r="EM8">
        <v>509</v>
      </c>
      <c r="EN8">
        <v>4574</v>
      </c>
      <c r="ET8" s="6">
        <v>19</v>
      </c>
      <c r="EU8" s="15">
        <v>1.4938147992635894E-2</v>
      </c>
      <c r="EV8">
        <f t="shared" si="24"/>
        <v>19</v>
      </c>
      <c r="EW8" s="38">
        <f t="shared" si="25"/>
        <v>1.4938147992635894E-2</v>
      </c>
      <c r="FF8" t="s">
        <v>1139</v>
      </c>
      <c r="FG8">
        <f>1-FJ4</f>
        <v>5.0000000000000044E-2</v>
      </c>
      <c r="FJ8" s="6" t="s">
        <v>34</v>
      </c>
      <c r="FK8">
        <v>4950.5446153846151</v>
      </c>
    </row>
    <row r="9" spans="1:225" x14ac:dyDescent="0.25">
      <c r="S9" s="4" t="s">
        <v>1140</v>
      </c>
      <c r="T9" s="2">
        <v>52</v>
      </c>
      <c r="X9" s="4" t="s">
        <v>51</v>
      </c>
      <c r="Y9" s="2">
        <v>237</v>
      </c>
      <c r="AB9" s="4">
        <v>6</v>
      </c>
      <c r="AC9" s="2">
        <v>5.2372881355932206</v>
      </c>
      <c r="AD9">
        <v>6</v>
      </c>
      <c r="AE9">
        <f t="shared" si="0"/>
        <v>5.2372881355932206</v>
      </c>
      <c r="AY9" s="6" t="s">
        <v>1198</v>
      </c>
      <c r="AZ9" s="26">
        <v>3.0609999999999999</v>
      </c>
      <c r="BA9" t="str">
        <f t="shared" si="9"/>
        <v>Genel Toplam</v>
      </c>
      <c r="BB9">
        <f t="shared" si="10"/>
        <v>3.0609999999999999</v>
      </c>
      <c r="BD9" s="6">
        <v>87</v>
      </c>
      <c r="BE9" s="26">
        <v>3.6400633054487902E-2</v>
      </c>
      <c r="BG9">
        <f t="shared" ref="BG9:BG72" si="27">IF(OR(BD9="",BD9="Grand Total",BD9="(blank)"),"",BD9)</f>
        <v>87</v>
      </c>
      <c r="BH9">
        <f t="shared" si="1"/>
        <v>3.6400633054487902E-2</v>
      </c>
      <c r="BM9">
        <v>4</v>
      </c>
      <c r="BN9" t="s">
        <v>98</v>
      </c>
      <c r="BP9" s="6" t="s">
        <v>51</v>
      </c>
      <c r="BQ9">
        <v>237</v>
      </c>
      <c r="BR9" t="str">
        <f t="shared" si="2"/>
        <v>MAC-0006</v>
      </c>
      <c r="BS9">
        <f t="shared" si="3"/>
        <v>237</v>
      </c>
      <c r="BT9" t="s">
        <v>1141</v>
      </c>
      <c r="BU9">
        <f>COUNTIFS(BS:BS,"&gt;400",BS:BS,"&lt;=500")</f>
        <v>95</v>
      </c>
      <c r="BV9">
        <f>data!$AG$6</f>
        <v>500</v>
      </c>
      <c r="BX9" s="6" t="s">
        <v>1142</v>
      </c>
      <c r="BY9">
        <v>188.54716981132074</v>
      </c>
      <c r="BZ9" t="str">
        <f t="shared" si="12"/>
        <v>2010</v>
      </c>
      <c r="CA9">
        <f t="shared" si="13"/>
        <v>188.54716981132074</v>
      </c>
      <c r="CC9">
        <v>1E-3</v>
      </c>
      <c r="CF9">
        <f t="shared" si="26"/>
        <v>4.7500073621497005</v>
      </c>
      <c r="CH9" s="6">
        <v>3176</v>
      </c>
      <c r="CI9" s="26">
        <v>26.537216828478964</v>
      </c>
      <c r="CJ9">
        <f t="shared" si="14"/>
        <v>3176</v>
      </c>
      <c r="CK9">
        <f t="shared" si="15"/>
        <v>26.537216828478964</v>
      </c>
      <c r="CM9" s="6">
        <v>6</v>
      </c>
      <c r="CN9" s="26">
        <v>35.783633841886271</v>
      </c>
      <c r="CO9">
        <f t="shared" si="16"/>
        <v>6</v>
      </c>
      <c r="CP9" s="13">
        <f t="shared" si="17"/>
        <v>35.783633841886271</v>
      </c>
      <c r="DC9" s="10" t="s">
        <v>1198</v>
      </c>
      <c r="DD9" s="42">
        <v>16726070620</v>
      </c>
      <c r="DR9" t="s">
        <v>51</v>
      </c>
      <c r="DS9">
        <v>337</v>
      </c>
      <c r="DT9">
        <v>3062274</v>
      </c>
      <c r="DU9" t="str">
        <f t="shared" si="4"/>
        <v>MAC-0006</v>
      </c>
      <c r="DV9">
        <f t="shared" si="5"/>
        <v>337</v>
      </c>
      <c r="DW9">
        <f t="shared" si="6"/>
        <v>3062274</v>
      </c>
      <c r="EL9" s="6" t="s">
        <v>51</v>
      </c>
      <c r="EM9">
        <v>712</v>
      </c>
      <c r="EN9">
        <v>6879</v>
      </c>
      <c r="ET9" s="6">
        <v>20</v>
      </c>
      <c r="EU9" s="15">
        <v>1.2083301931821036E-2</v>
      </c>
      <c r="EV9">
        <f t="shared" si="24"/>
        <v>20</v>
      </c>
      <c r="EW9" s="38">
        <f t="shared" si="25"/>
        <v>1.2083301931821036E-2</v>
      </c>
      <c r="FF9" t="s">
        <v>1143</v>
      </c>
      <c r="FG9">
        <f>_xlfn.T.INV.2T(FG8,FG7)</f>
        <v>1.9673127716992174</v>
      </c>
      <c r="FJ9" s="6" t="s">
        <v>52</v>
      </c>
      <c r="FK9">
        <v>4905.0178041543031</v>
      </c>
    </row>
    <row r="10" spans="1:225" x14ac:dyDescent="0.25">
      <c r="S10" s="4" t="s">
        <v>1144</v>
      </c>
      <c r="T10" s="2">
        <v>76</v>
      </c>
      <c r="X10" s="4" t="s">
        <v>53</v>
      </c>
      <c r="Y10" s="2">
        <v>359</v>
      </c>
      <c r="AB10" s="4">
        <v>7</v>
      </c>
      <c r="AC10" s="2">
        <v>6.895833333333333</v>
      </c>
      <c r="AD10">
        <v>7</v>
      </c>
      <c r="AE10">
        <f t="shared" si="0"/>
        <v>6.895833333333333</v>
      </c>
      <c r="BA10" t="str">
        <f t="shared" si="9"/>
        <v/>
      </c>
      <c r="BB10" t="str">
        <f t="shared" si="10"/>
        <v/>
      </c>
      <c r="BD10" s="6">
        <v>90</v>
      </c>
      <c r="BE10" s="26">
        <v>7.3554902404099787E-2</v>
      </c>
      <c r="BG10">
        <f t="shared" si="27"/>
        <v>90</v>
      </c>
      <c r="BH10">
        <f t="shared" si="1"/>
        <v>7.3554902404099787E-2</v>
      </c>
      <c r="BM10">
        <v>6</v>
      </c>
      <c r="BN10" t="s">
        <v>451</v>
      </c>
      <c r="BP10" s="6" t="s">
        <v>53</v>
      </c>
      <c r="BQ10">
        <v>359</v>
      </c>
      <c r="BR10" t="str">
        <f t="shared" si="2"/>
        <v>MAC-0007</v>
      </c>
      <c r="BS10">
        <f t="shared" si="3"/>
        <v>359</v>
      </c>
      <c r="BT10" t="s">
        <v>1145</v>
      </c>
      <c r="BU10">
        <f>COUNTIFS(BS:BS,"&gt;500",BS:BS,"&lt;=600")</f>
        <v>67</v>
      </c>
      <c r="BV10">
        <f>data!$AG$6</f>
        <v>500</v>
      </c>
      <c r="BX10" s="6" t="s">
        <v>1146</v>
      </c>
      <c r="BY10">
        <v>171.62</v>
      </c>
      <c r="BZ10" t="str">
        <f t="shared" si="12"/>
        <v>2011</v>
      </c>
      <c r="CA10">
        <f t="shared" si="13"/>
        <v>171.62</v>
      </c>
      <c r="CC10">
        <v>2E-3</v>
      </c>
      <c r="CF10">
        <f t="shared" si="26"/>
        <v>6.1838861317397056</v>
      </c>
      <c r="CH10" s="6">
        <v>3195</v>
      </c>
      <c r="CI10" s="26">
        <v>23.948220064724918</v>
      </c>
      <c r="CJ10">
        <f t="shared" si="14"/>
        <v>3195</v>
      </c>
      <c r="CK10">
        <f t="shared" si="15"/>
        <v>23.948220064724918</v>
      </c>
      <c r="CM10" s="6">
        <v>7</v>
      </c>
      <c r="CN10" s="26">
        <v>31.634304207119737</v>
      </c>
      <c r="CO10">
        <f t="shared" si="16"/>
        <v>7</v>
      </c>
      <c r="CP10" s="13">
        <f t="shared" si="17"/>
        <v>31.634304207119737</v>
      </c>
      <c r="DR10" t="s">
        <v>53</v>
      </c>
      <c r="DS10">
        <v>948</v>
      </c>
      <c r="DT10">
        <v>501767</v>
      </c>
      <c r="DU10" t="str">
        <f t="shared" si="4"/>
        <v>MAC-0007</v>
      </c>
      <c r="DV10">
        <f t="shared" si="5"/>
        <v>948</v>
      </c>
      <c r="DW10">
        <f t="shared" si="6"/>
        <v>501767</v>
      </c>
      <c r="EL10" s="6" t="s">
        <v>53</v>
      </c>
      <c r="EM10">
        <v>541</v>
      </c>
      <c r="EN10">
        <v>640</v>
      </c>
      <c r="ET10" s="6">
        <v>21</v>
      </c>
      <c r="EU10" s="15">
        <v>1.6008490968925062E-2</v>
      </c>
      <c r="EV10">
        <f t="shared" si="24"/>
        <v>21</v>
      </c>
      <c r="EW10" s="38">
        <f t="shared" si="25"/>
        <v>1.6008490968925062E-2</v>
      </c>
      <c r="FF10" t="s">
        <v>1147</v>
      </c>
      <c r="FG10">
        <f>FG5/SQRT(FG6)</f>
        <v>232.43866469508339</v>
      </c>
      <c r="FJ10" s="6" t="s">
        <v>48</v>
      </c>
      <c r="FK10">
        <v>4883.3313609467459</v>
      </c>
    </row>
    <row r="11" spans="1:225" x14ac:dyDescent="0.25">
      <c r="S11" s="4" t="s">
        <v>1148</v>
      </c>
      <c r="T11" s="2">
        <v>61</v>
      </c>
      <c r="X11" s="4" t="s">
        <v>56</v>
      </c>
      <c r="Y11" s="2">
        <v>566</v>
      </c>
      <c r="AB11" s="4">
        <v>8</v>
      </c>
      <c r="AC11" s="2">
        <v>8.304347826086957</v>
      </c>
      <c r="AD11">
        <v>8</v>
      </c>
      <c r="AE11">
        <f t="shared" si="0"/>
        <v>8.304347826086957</v>
      </c>
      <c r="BB11" t="str">
        <f t="shared" si="10"/>
        <v/>
      </c>
      <c r="BD11" s="6">
        <v>109</v>
      </c>
      <c r="BE11" s="26">
        <v>3.700354209058708E-2</v>
      </c>
      <c r="BG11">
        <f t="shared" si="27"/>
        <v>109</v>
      </c>
      <c r="BH11">
        <f t="shared" si="1"/>
        <v>3.700354209058708E-2</v>
      </c>
      <c r="BM11">
        <v>7</v>
      </c>
      <c r="BN11" t="s">
        <v>434</v>
      </c>
      <c r="BP11" s="6" t="s">
        <v>56</v>
      </c>
      <c r="BQ11">
        <v>566</v>
      </c>
      <c r="BR11" t="str">
        <f t="shared" si="2"/>
        <v>MAC-0008</v>
      </c>
      <c r="BS11">
        <f t="shared" si="3"/>
        <v>566</v>
      </c>
      <c r="BT11" t="s">
        <v>1149</v>
      </c>
      <c r="BU11">
        <f>COUNTIFS(BS:BS,"&gt;600",BS:BS,"&lt;=700")</f>
        <v>52</v>
      </c>
      <c r="BV11">
        <f>data!$AG$6</f>
        <v>500</v>
      </c>
      <c r="BX11" s="6" t="s">
        <v>1150</v>
      </c>
      <c r="BY11">
        <v>169.75471698113208</v>
      </c>
      <c r="BZ11" t="str">
        <f t="shared" si="12"/>
        <v>2012</v>
      </c>
      <c r="CA11">
        <f t="shared" si="13"/>
        <v>169.75471698113208</v>
      </c>
      <c r="CC11">
        <v>3.0000000000000001E-3</v>
      </c>
      <c r="CF11">
        <f t="shared" si="26"/>
        <v>7.9253604622685385</v>
      </c>
      <c r="CH11" s="6">
        <v>3249</v>
      </c>
      <c r="CI11" s="26">
        <v>12.944983818770226</v>
      </c>
      <c r="CJ11">
        <f t="shared" si="14"/>
        <v>3249</v>
      </c>
      <c r="CK11">
        <f t="shared" si="15"/>
        <v>12.944983818770226</v>
      </c>
      <c r="CM11" s="6">
        <v>8</v>
      </c>
      <c r="CN11" s="26">
        <v>37.243797195253507</v>
      </c>
      <c r="CO11">
        <f t="shared" si="16"/>
        <v>8</v>
      </c>
      <c r="CP11" s="13">
        <f t="shared" si="17"/>
        <v>37.243797195253507</v>
      </c>
      <c r="DR11" t="s">
        <v>56</v>
      </c>
      <c r="DS11">
        <v>1958</v>
      </c>
      <c r="DT11">
        <v>8115179</v>
      </c>
      <c r="DU11" t="str">
        <f t="shared" si="4"/>
        <v>MAC-0008</v>
      </c>
      <c r="DV11">
        <f t="shared" si="5"/>
        <v>1958</v>
      </c>
      <c r="DW11">
        <f t="shared" si="6"/>
        <v>8115179</v>
      </c>
      <c r="EL11" s="6" t="s">
        <v>56</v>
      </c>
      <c r="EM11">
        <v>405</v>
      </c>
      <c r="EN11">
        <v>3396</v>
      </c>
      <c r="ET11" s="6">
        <v>22</v>
      </c>
      <c r="EU11" s="15">
        <v>1.4511685549442729E-2</v>
      </c>
      <c r="EV11">
        <f t="shared" si="24"/>
        <v>22</v>
      </c>
      <c r="EW11" s="38">
        <f t="shared" si="25"/>
        <v>1.4511685549442729E-2</v>
      </c>
      <c r="FF11" t="s">
        <v>1151</v>
      </c>
      <c r="FG11">
        <f>FG9*FG10</f>
        <v>457.27955369134952</v>
      </c>
      <c r="FJ11" s="6" t="s">
        <v>1099</v>
      </c>
      <c r="FK11">
        <f>AVERAGE(FK8:FK10)</f>
        <v>4912.9645934952214</v>
      </c>
    </row>
    <row r="12" spans="1:225" x14ac:dyDescent="0.25">
      <c r="S12" s="4" t="s">
        <v>1152</v>
      </c>
      <c r="T12" s="2">
        <v>65</v>
      </c>
      <c r="X12" s="4" t="s">
        <v>57</v>
      </c>
      <c r="Y12" s="2">
        <v>51</v>
      </c>
      <c r="AB12" s="4">
        <v>9</v>
      </c>
      <c r="AC12" s="2">
        <v>9.7200000000000006</v>
      </c>
      <c r="AD12">
        <v>9</v>
      </c>
      <c r="AE12">
        <f t="shared" si="0"/>
        <v>9.7200000000000006</v>
      </c>
      <c r="BB12" t="str">
        <f t="shared" si="10"/>
        <v/>
      </c>
      <c r="BD12" s="6">
        <v>128</v>
      </c>
      <c r="BE12" s="26">
        <v>3.6362951239731704E-2</v>
      </c>
      <c r="BG12">
        <f t="shared" si="27"/>
        <v>128</v>
      </c>
      <c r="BH12">
        <f t="shared" si="1"/>
        <v>3.6362951239731704E-2</v>
      </c>
      <c r="BM12">
        <v>9</v>
      </c>
      <c r="BN12" t="s">
        <v>683</v>
      </c>
      <c r="BP12" s="6" t="s">
        <v>57</v>
      </c>
      <c r="BQ12">
        <v>51</v>
      </c>
      <c r="BR12" t="str">
        <f t="shared" si="2"/>
        <v>MAC-0009</v>
      </c>
      <c r="BS12">
        <f t="shared" si="3"/>
        <v>51</v>
      </c>
      <c r="BT12" t="s">
        <v>1153</v>
      </c>
      <c r="BU12">
        <f>COUNTIFS(BS:BS,"&gt;700",BS:BS,"&lt;=800")</f>
        <v>19</v>
      </c>
      <c r="BV12">
        <f>data!$AG$6</f>
        <v>500</v>
      </c>
      <c r="BX12" s="6" t="s">
        <v>1154</v>
      </c>
      <c r="BY12">
        <v>160.21951219512195</v>
      </c>
      <c r="BZ12" t="str">
        <f t="shared" si="12"/>
        <v>2013</v>
      </c>
      <c r="CA12">
        <f t="shared" si="13"/>
        <v>160.21951219512195</v>
      </c>
      <c r="CC12">
        <v>4.0000000000000001E-3</v>
      </c>
      <c r="CF12">
        <f t="shared" si="26"/>
        <v>9.9992379341572377</v>
      </c>
      <c r="CH12" s="6">
        <v>3259</v>
      </c>
      <c r="CI12" s="26">
        <v>15.857605177993527</v>
      </c>
      <c r="CJ12">
        <f t="shared" ref="CJ12:CJ68" si="28">IF(OR(CH12="",CH12="Grand Total",CH12="(blank)"),"",CH12)</f>
        <v>3259</v>
      </c>
      <c r="CK12">
        <f t="shared" si="15"/>
        <v>15.857605177993527</v>
      </c>
      <c r="CM12" s="6">
        <v>9</v>
      </c>
      <c r="CN12" s="26">
        <v>25.026968716289108</v>
      </c>
      <c r="CO12">
        <f t="shared" si="16"/>
        <v>9</v>
      </c>
      <c r="CP12" s="13">
        <f t="shared" si="17"/>
        <v>25.026968716289108</v>
      </c>
      <c r="DR12" t="s">
        <v>57</v>
      </c>
      <c r="DS12">
        <v>500</v>
      </c>
      <c r="DT12">
        <v>75619</v>
      </c>
      <c r="DU12" t="str">
        <f t="shared" si="4"/>
        <v>MAC-0009</v>
      </c>
      <c r="DV12">
        <f t="shared" si="5"/>
        <v>500</v>
      </c>
      <c r="DW12">
        <f t="shared" si="6"/>
        <v>75619</v>
      </c>
      <c r="EL12" s="6" t="s">
        <v>57</v>
      </c>
      <c r="EM12">
        <v>522</v>
      </c>
      <c r="EN12">
        <v>3863</v>
      </c>
      <c r="ET12" s="6">
        <v>23</v>
      </c>
      <c r="EU12" s="15">
        <v>1.2246589795764564E-2</v>
      </c>
      <c r="EV12">
        <f t="shared" si="24"/>
        <v>23</v>
      </c>
      <c r="EW12" s="38">
        <f t="shared" si="25"/>
        <v>1.2246589795764564E-2</v>
      </c>
      <c r="FF12" t="s">
        <v>1155</v>
      </c>
      <c r="FG12">
        <f>FG4-FG11</f>
        <v>4493.265061693266</v>
      </c>
    </row>
    <row r="13" spans="1:225" x14ac:dyDescent="0.25">
      <c r="S13" s="4" t="s">
        <v>1156</v>
      </c>
      <c r="T13" s="2">
        <v>53</v>
      </c>
      <c r="X13" s="4" t="s">
        <v>60</v>
      </c>
      <c r="Y13" s="2">
        <v>234</v>
      </c>
      <c r="AB13" s="4">
        <v>10</v>
      </c>
      <c r="AC13" s="2">
        <v>12.611111111111111</v>
      </c>
      <c r="AD13">
        <v>10</v>
      </c>
      <c r="AE13">
        <f t="shared" si="0"/>
        <v>12.611111111111111</v>
      </c>
      <c r="BD13" s="6">
        <v>129</v>
      </c>
      <c r="BE13" s="26">
        <v>3.4554224131434171E-2</v>
      </c>
      <c r="BG13">
        <f t="shared" si="27"/>
        <v>129</v>
      </c>
      <c r="BH13">
        <f t="shared" si="1"/>
        <v>3.4554224131434171E-2</v>
      </c>
      <c r="BM13">
        <v>9</v>
      </c>
      <c r="BN13" t="s">
        <v>706</v>
      </c>
      <c r="BP13" s="6" t="s">
        <v>60</v>
      </c>
      <c r="BQ13">
        <v>234</v>
      </c>
      <c r="BR13" t="str">
        <f t="shared" si="2"/>
        <v>MAC-0010</v>
      </c>
      <c r="BS13">
        <f t="shared" si="3"/>
        <v>234</v>
      </c>
      <c r="BX13" s="6" t="s">
        <v>1157</v>
      </c>
      <c r="BY13">
        <v>145.5</v>
      </c>
      <c r="BZ13" t="str">
        <f t="shared" si="12"/>
        <v>2014</v>
      </c>
      <c r="CA13">
        <f t="shared" si="13"/>
        <v>145.5</v>
      </c>
      <c r="CC13">
        <v>5.0000000000000001E-3</v>
      </c>
      <c r="CF13">
        <f t="shared" si="26"/>
        <v>12.419528831155038</v>
      </c>
      <c r="CH13" s="6">
        <v>3299</v>
      </c>
      <c r="CI13" s="26">
        <v>29.449838187702266</v>
      </c>
      <c r="CJ13">
        <f t="shared" si="28"/>
        <v>3299</v>
      </c>
      <c r="CK13">
        <f t="shared" si="15"/>
        <v>29.449838187702266</v>
      </c>
      <c r="CM13" s="6">
        <v>10</v>
      </c>
      <c r="CN13" s="26">
        <v>36.529126213592228</v>
      </c>
      <c r="CO13">
        <f t="shared" si="16"/>
        <v>10</v>
      </c>
      <c r="CP13" s="13">
        <f t="shared" si="17"/>
        <v>36.529126213592228</v>
      </c>
      <c r="DR13" t="s">
        <v>60</v>
      </c>
      <c r="DS13">
        <v>38102</v>
      </c>
      <c r="DT13">
        <v>115946737</v>
      </c>
      <c r="DU13" t="str">
        <f t="shared" si="4"/>
        <v>MAC-0010</v>
      </c>
      <c r="DV13">
        <f t="shared" si="5"/>
        <v>38102</v>
      </c>
      <c r="DW13">
        <f t="shared" si="6"/>
        <v>115946737</v>
      </c>
      <c r="EL13" s="6" t="s">
        <v>60</v>
      </c>
      <c r="EM13">
        <v>278</v>
      </c>
      <c r="EN13">
        <v>323</v>
      </c>
      <c r="ET13" s="6">
        <v>24</v>
      </c>
      <c r="EU13" s="15">
        <v>1.302714167285725E-2</v>
      </c>
      <c r="EV13">
        <f t="shared" si="24"/>
        <v>24</v>
      </c>
      <c r="EW13" s="38">
        <f t="shared" si="25"/>
        <v>1.302714167285725E-2</v>
      </c>
      <c r="FF13" t="s">
        <v>1158</v>
      </c>
      <c r="FG13">
        <f>FG4+FG11</f>
        <v>5407.8241690759642</v>
      </c>
      <c r="FJ13" s="6" t="s">
        <v>1182</v>
      </c>
      <c r="FK13">
        <f>(FG4-FL3)/FG10</f>
        <v>0.16167715443853445</v>
      </c>
      <c r="FL13" t="s">
        <v>1184</v>
      </c>
    </row>
    <row r="14" spans="1:225" x14ac:dyDescent="0.25">
      <c r="S14" s="4" t="s">
        <v>1159</v>
      </c>
      <c r="T14" s="2">
        <v>58</v>
      </c>
      <c r="X14" s="4" t="s">
        <v>61</v>
      </c>
      <c r="Y14" s="2">
        <v>222</v>
      </c>
      <c r="AB14" s="4">
        <v>11</v>
      </c>
      <c r="AC14" s="2">
        <v>17.585365853658537</v>
      </c>
      <c r="AD14">
        <v>11</v>
      </c>
      <c r="AE14">
        <f t="shared" si="0"/>
        <v>17.585365853658537</v>
      </c>
      <c r="BD14" s="6">
        <v>138</v>
      </c>
      <c r="BE14" s="26">
        <v>3.587308764790112E-2</v>
      </c>
      <c r="BG14">
        <f t="shared" si="27"/>
        <v>138</v>
      </c>
      <c r="BH14">
        <f t="shared" si="1"/>
        <v>3.587308764790112E-2</v>
      </c>
      <c r="BM14">
        <v>11</v>
      </c>
      <c r="BN14" t="s">
        <v>991</v>
      </c>
      <c r="BP14" s="6" t="s">
        <v>61</v>
      </c>
      <c r="BQ14">
        <v>222</v>
      </c>
      <c r="BR14" t="str">
        <f t="shared" si="2"/>
        <v>MAC-0011</v>
      </c>
      <c r="BS14">
        <f t="shared" si="3"/>
        <v>222</v>
      </c>
      <c r="BX14" s="6" t="s">
        <v>1160</v>
      </c>
      <c r="BY14">
        <v>144.54</v>
      </c>
      <c r="BZ14" t="str">
        <f t="shared" si="12"/>
        <v>2015</v>
      </c>
      <c r="CA14">
        <f t="shared" si="13"/>
        <v>144.54</v>
      </c>
      <c r="CC14">
        <v>6.0000000000000001E-3</v>
      </c>
      <c r="CF14">
        <f t="shared" si="26"/>
        <v>15.18566014227105</v>
      </c>
      <c r="CH14" s="6">
        <v>3307</v>
      </c>
      <c r="CI14" s="26">
        <v>32.362459546925564</v>
      </c>
      <c r="CJ14">
        <f t="shared" si="28"/>
        <v>3307</v>
      </c>
      <c r="CK14">
        <f t="shared" si="15"/>
        <v>32.362459546925564</v>
      </c>
      <c r="CM14" s="6">
        <v>11</v>
      </c>
      <c r="CN14" s="26">
        <v>39.967637540453083</v>
      </c>
      <c r="CO14">
        <f t="shared" si="16"/>
        <v>11</v>
      </c>
      <c r="CP14" s="13">
        <f t="shared" si="17"/>
        <v>39.967637540453083</v>
      </c>
      <c r="DR14" t="s">
        <v>61</v>
      </c>
      <c r="DS14">
        <v>27751</v>
      </c>
      <c r="DT14">
        <v>139911391</v>
      </c>
      <c r="DU14" t="str">
        <f t="shared" si="4"/>
        <v>MAC-0011</v>
      </c>
      <c r="DV14">
        <f t="shared" si="5"/>
        <v>27751</v>
      </c>
      <c r="DW14">
        <f t="shared" si="6"/>
        <v>139911391</v>
      </c>
      <c r="EL14" s="6" t="s">
        <v>61</v>
      </c>
      <c r="EM14">
        <v>306</v>
      </c>
      <c r="EN14">
        <v>223</v>
      </c>
      <c r="ET14" s="6">
        <v>25</v>
      </c>
      <c r="EU14" s="15">
        <v>1.6466953048458813E-2</v>
      </c>
      <c r="EV14">
        <f t="shared" si="24"/>
        <v>25</v>
      </c>
      <c r="EW14" s="38">
        <f t="shared" si="25"/>
        <v>1.6466953048458813E-2</v>
      </c>
    </row>
    <row r="15" spans="1:225" x14ac:dyDescent="0.25">
      <c r="S15" s="4" t="s">
        <v>1161</v>
      </c>
      <c r="T15" s="2">
        <v>40</v>
      </c>
      <c r="X15" s="4" t="s">
        <v>64</v>
      </c>
      <c r="Y15" s="2">
        <v>283</v>
      </c>
      <c r="AB15" s="4">
        <v>12</v>
      </c>
      <c r="AC15" s="2">
        <v>17.471698113207548</v>
      </c>
      <c r="AD15">
        <v>12</v>
      </c>
      <c r="AE15">
        <f t="shared" si="0"/>
        <v>17.471698113207548</v>
      </c>
      <c r="BD15" s="6">
        <v>145</v>
      </c>
      <c r="BE15" s="26">
        <v>3.3348406059235815E-2</v>
      </c>
      <c r="BG15">
        <f t="shared" si="27"/>
        <v>145</v>
      </c>
      <c r="BH15">
        <f t="shared" si="1"/>
        <v>3.3348406059235815E-2</v>
      </c>
      <c r="BM15">
        <v>12</v>
      </c>
      <c r="BN15" t="s">
        <v>661</v>
      </c>
      <c r="BP15" s="6" t="s">
        <v>64</v>
      </c>
      <c r="BQ15">
        <v>283</v>
      </c>
      <c r="BR15" t="str">
        <f t="shared" si="2"/>
        <v>MAC-0012</v>
      </c>
      <c r="BS15">
        <f t="shared" si="3"/>
        <v>283</v>
      </c>
      <c r="BX15" s="6" t="s">
        <v>1162</v>
      </c>
      <c r="BY15">
        <v>128.56521739130434</v>
      </c>
      <c r="BZ15" t="str">
        <f t="shared" si="12"/>
        <v>2016</v>
      </c>
      <c r="CA15">
        <f t="shared" si="13"/>
        <v>128.56521739130434</v>
      </c>
      <c r="CC15">
        <v>7.0000000000000001E-3</v>
      </c>
      <c r="CF15">
        <f t="shared" si="26"/>
        <v>18.279005807493416</v>
      </c>
      <c r="CH15" s="6">
        <v>3309</v>
      </c>
      <c r="CI15" s="26">
        <v>23.300970873786408</v>
      </c>
      <c r="CJ15">
        <f t="shared" si="28"/>
        <v>3309</v>
      </c>
      <c r="CK15">
        <f t="shared" si="15"/>
        <v>23.300970873786408</v>
      </c>
      <c r="CM15" s="6">
        <v>12</v>
      </c>
      <c r="CN15" s="26">
        <v>28.025889967637539</v>
      </c>
      <c r="CO15">
        <f t="shared" si="16"/>
        <v>12</v>
      </c>
      <c r="CP15" s="13">
        <f t="shared" si="17"/>
        <v>28.025889967637539</v>
      </c>
      <c r="DR15" t="s">
        <v>64</v>
      </c>
      <c r="DS15">
        <v>780</v>
      </c>
      <c r="DT15">
        <v>6780257</v>
      </c>
      <c r="DU15" t="str">
        <f t="shared" si="4"/>
        <v>MAC-0012</v>
      </c>
      <c r="DV15">
        <f t="shared" si="5"/>
        <v>780</v>
      </c>
      <c r="DW15">
        <f t="shared" si="6"/>
        <v>6780257</v>
      </c>
      <c r="EL15" s="6" t="s">
        <v>64</v>
      </c>
      <c r="EM15">
        <v>716</v>
      </c>
      <c r="EN15">
        <v>7306</v>
      </c>
      <c r="ET15" s="6">
        <v>26</v>
      </c>
      <c r="EU15" s="15">
        <v>1.8426407415781144E-2</v>
      </c>
      <c r="EV15">
        <f t="shared" si="24"/>
        <v>26</v>
      </c>
      <c r="EW15" s="38">
        <f t="shared" si="25"/>
        <v>1.8426407415781144E-2</v>
      </c>
      <c r="FJ15" s="6" t="s">
        <v>1179</v>
      </c>
      <c r="FK15" s="13">
        <f>_xlfn.T.DIST.2T(ABS(FK13), FG7)</f>
        <v>0.87166086859206737</v>
      </c>
    </row>
    <row r="16" spans="1:225" x14ac:dyDescent="0.25">
      <c r="S16" s="4" t="s">
        <v>1163</v>
      </c>
      <c r="T16" s="2">
        <v>27</v>
      </c>
      <c r="X16" s="4" t="s">
        <v>65</v>
      </c>
      <c r="Y16" s="2">
        <v>174</v>
      </c>
      <c r="AB16" s="4">
        <v>13</v>
      </c>
      <c r="AC16" s="2">
        <v>21.62</v>
      </c>
      <c r="AD16">
        <v>13</v>
      </c>
      <c r="AE16">
        <f t="shared" si="0"/>
        <v>21.62</v>
      </c>
      <c r="BD16" s="6">
        <v>149</v>
      </c>
      <c r="BE16" s="26">
        <v>3.4215087798628384E-2</v>
      </c>
      <c r="BG16">
        <f t="shared" si="27"/>
        <v>149</v>
      </c>
      <c r="BH16">
        <f t="shared" si="1"/>
        <v>3.4215087798628384E-2</v>
      </c>
      <c r="BM16">
        <v>13</v>
      </c>
      <c r="BN16" t="s">
        <v>444</v>
      </c>
      <c r="BP16" s="6" t="s">
        <v>65</v>
      </c>
      <c r="BQ16">
        <v>174</v>
      </c>
      <c r="BR16" t="str">
        <f t="shared" si="2"/>
        <v>MAC-0013</v>
      </c>
      <c r="BS16">
        <f t="shared" si="3"/>
        <v>174</v>
      </c>
      <c r="BX16" s="6" t="s">
        <v>1164</v>
      </c>
      <c r="BY16">
        <v>123.25</v>
      </c>
      <c r="BZ16" t="str">
        <f t="shared" si="12"/>
        <v>2017</v>
      </c>
      <c r="CA16">
        <f t="shared" si="13"/>
        <v>123.25</v>
      </c>
      <c r="CC16">
        <v>8.0000000000000002E-3</v>
      </c>
      <c r="CF16">
        <f t="shared" si="26"/>
        <v>21.660167178117113</v>
      </c>
      <c r="CH16" s="6">
        <v>3370</v>
      </c>
      <c r="CI16" s="26">
        <v>37.216828478964402</v>
      </c>
      <c r="CJ16">
        <f t="shared" si="28"/>
        <v>3370</v>
      </c>
      <c r="CK16">
        <f t="shared" si="15"/>
        <v>37.216828478964402</v>
      </c>
      <c r="CM16" s="6">
        <v>13</v>
      </c>
      <c r="CN16" s="26">
        <v>31.310679611650489</v>
      </c>
      <c r="CO16">
        <f t="shared" si="16"/>
        <v>13</v>
      </c>
      <c r="CP16" s="13">
        <f t="shared" si="17"/>
        <v>31.310679611650489</v>
      </c>
      <c r="DR16" t="s">
        <v>65</v>
      </c>
      <c r="DS16">
        <v>9586</v>
      </c>
      <c r="DT16">
        <v>49655557</v>
      </c>
      <c r="DU16" t="str">
        <f t="shared" si="4"/>
        <v>MAC-0013</v>
      </c>
      <c r="DV16">
        <f t="shared" si="5"/>
        <v>9586</v>
      </c>
      <c r="DW16">
        <f t="shared" si="6"/>
        <v>49655557</v>
      </c>
      <c r="EL16" s="6" t="s">
        <v>65</v>
      </c>
      <c r="EM16">
        <v>479</v>
      </c>
      <c r="EN16">
        <v>1222</v>
      </c>
      <c r="ET16" s="6">
        <v>27</v>
      </c>
      <c r="EU16" s="15">
        <v>1.9768822066470723E-2</v>
      </c>
      <c r="EV16">
        <f t="shared" si="24"/>
        <v>27</v>
      </c>
      <c r="EW16" s="38">
        <f t="shared" si="25"/>
        <v>1.9768822066470723E-2</v>
      </c>
      <c r="FJ16" s="6"/>
    </row>
    <row r="17" spans="19:153" x14ac:dyDescent="0.25">
      <c r="S17" s="4" t="s">
        <v>1165</v>
      </c>
      <c r="T17" s="2">
        <v>32</v>
      </c>
      <c r="X17" s="4" t="s">
        <v>66</v>
      </c>
      <c r="Y17" s="2">
        <v>71</v>
      </c>
      <c r="AB17" s="4">
        <v>14</v>
      </c>
      <c r="AC17" s="2">
        <v>30.679245283018869</v>
      </c>
      <c r="AD17">
        <v>14</v>
      </c>
      <c r="AE17">
        <f t="shared" si="0"/>
        <v>30.679245283018869</v>
      </c>
      <c r="BD17" s="6">
        <v>150</v>
      </c>
      <c r="BE17" s="26">
        <v>3.5081769538020953E-2</v>
      </c>
      <c r="BG17">
        <f t="shared" si="27"/>
        <v>150</v>
      </c>
      <c r="BH17">
        <f t="shared" si="1"/>
        <v>3.5081769538020953E-2</v>
      </c>
      <c r="BM17">
        <v>14</v>
      </c>
      <c r="BN17" t="s">
        <v>174</v>
      </c>
      <c r="BP17" s="6" t="s">
        <v>66</v>
      </c>
      <c r="BQ17">
        <v>71</v>
      </c>
      <c r="BR17" t="str">
        <f t="shared" si="2"/>
        <v>MAC-0014</v>
      </c>
      <c r="BS17">
        <f t="shared" si="3"/>
        <v>71</v>
      </c>
      <c r="BX17" s="6" t="s">
        <v>1166</v>
      </c>
      <c r="BY17">
        <v>112.96610169491525</v>
      </c>
      <c r="BZ17" t="str">
        <f t="shared" si="12"/>
        <v>2018</v>
      </c>
      <c r="CA17">
        <f t="shared" si="13"/>
        <v>112.96610169491525</v>
      </c>
      <c r="CC17">
        <v>8.9999999999999993E-3</v>
      </c>
      <c r="CF17">
        <f t="shared" si="26"/>
        <v>25.267447758180868</v>
      </c>
      <c r="CH17" s="6">
        <v>3398</v>
      </c>
      <c r="CI17" s="26">
        <v>26.537216828478964</v>
      </c>
      <c r="CJ17">
        <f t="shared" si="28"/>
        <v>3398</v>
      </c>
      <c r="CK17">
        <f t="shared" si="15"/>
        <v>26.537216828478964</v>
      </c>
      <c r="CM17" s="6">
        <v>14</v>
      </c>
      <c r="CN17" s="26">
        <v>24.110032362459549</v>
      </c>
      <c r="CO17">
        <f t="shared" si="16"/>
        <v>14</v>
      </c>
      <c r="CP17" s="13">
        <f t="shared" si="17"/>
        <v>24.110032362459549</v>
      </c>
      <c r="DR17" t="s">
        <v>66</v>
      </c>
      <c r="DS17">
        <v>512</v>
      </c>
      <c r="DT17">
        <v>2020322</v>
      </c>
      <c r="DU17" t="str">
        <f t="shared" si="4"/>
        <v>MAC-0014</v>
      </c>
      <c r="DV17">
        <f t="shared" si="5"/>
        <v>512</v>
      </c>
      <c r="DW17">
        <f t="shared" si="6"/>
        <v>2020322</v>
      </c>
      <c r="EL17" s="6" t="s">
        <v>66</v>
      </c>
      <c r="EM17">
        <v>695</v>
      </c>
      <c r="EN17">
        <v>5427</v>
      </c>
      <c r="ET17" s="6">
        <v>28</v>
      </c>
      <c r="EU17" s="15">
        <v>1.6589418946416461E-2</v>
      </c>
      <c r="EV17">
        <f t="shared" si="24"/>
        <v>28</v>
      </c>
      <c r="EW17" s="38">
        <f t="shared" si="25"/>
        <v>1.6589418946416461E-2</v>
      </c>
    </row>
    <row r="18" spans="19:153" x14ac:dyDescent="0.25">
      <c r="S18" s="4" t="s">
        <v>1167</v>
      </c>
      <c r="T18" s="2">
        <v>19</v>
      </c>
      <c r="X18" s="4" t="s">
        <v>67</v>
      </c>
      <c r="Y18" s="2">
        <v>441</v>
      </c>
      <c r="AB18" s="4">
        <v>15</v>
      </c>
      <c r="AC18" s="2">
        <v>40.470588235294116</v>
      </c>
      <c r="AD18">
        <v>15</v>
      </c>
      <c r="AE18">
        <f t="shared" si="0"/>
        <v>40.470588235294116</v>
      </c>
      <c r="BD18" s="6">
        <v>157</v>
      </c>
      <c r="BE18" s="26">
        <v>3.4026678724847388E-2</v>
      </c>
      <c r="BG18">
        <f t="shared" si="27"/>
        <v>157</v>
      </c>
      <c r="BH18">
        <f t="shared" si="1"/>
        <v>3.4026678724847388E-2</v>
      </c>
      <c r="BM18">
        <v>14</v>
      </c>
      <c r="BN18" t="s">
        <v>226</v>
      </c>
      <c r="BP18" s="6" t="s">
        <v>67</v>
      </c>
      <c r="BQ18">
        <v>441</v>
      </c>
      <c r="BR18" t="str">
        <f t="shared" si="2"/>
        <v>MAC-0015</v>
      </c>
      <c r="BS18">
        <f t="shared" si="3"/>
        <v>441</v>
      </c>
      <c r="BX18" s="6" t="s">
        <v>1168</v>
      </c>
      <c r="BY18">
        <v>104.4047619047619</v>
      </c>
      <c r="BZ18" t="str">
        <f t="shared" si="12"/>
        <v>2019</v>
      </c>
      <c r="CA18">
        <f t="shared" si="13"/>
        <v>104.4047619047619</v>
      </c>
      <c r="CC18">
        <v>0.01</v>
      </c>
      <c r="CF18">
        <f t="shared" si="26"/>
        <v>29.016918325040528</v>
      </c>
      <c r="CH18" s="6">
        <v>3437</v>
      </c>
      <c r="CI18" s="26">
        <v>45.954692556634299</v>
      </c>
      <c r="CJ18">
        <f t="shared" si="28"/>
        <v>3437</v>
      </c>
      <c r="CK18">
        <f t="shared" si="15"/>
        <v>45.954692556634299</v>
      </c>
      <c r="CM18" s="6">
        <v>15</v>
      </c>
      <c r="CN18" s="26">
        <v>27.346278317152102</v>
      </c>
      <c r="CO18">
        <f t="shared" si="16"/>
        <v>15</v>
      </c>
      <c r="CP18" s="13">
        <f t="shared" si="17"/>
        <v>27.346278317152102</v>
      </c>
      <c r="DR18" t="s">
        <v>67</v>
      </c>
      <c r="DS18">
        <v>2177</v>
      </c>
      <c r="DT18">
        <v>4396629</v>
      </c>
      <c r="DU18" t="str">
        <f t="shared" si="4"/>
        <v>MAC-0015</v>
      </c>
      <c r="DV18">
        <f t="shared" si="5"/>
        <v>2177</v>
      </c>
      <c r="DW18">
        <f t="shared" si="6"/>
        <v>4396629</v>
      </c>
      <c r="EL18" s="6" t="s">
        <v>67</v>
      </c>
      <c r="EM18">
        <v>351</v>
      </c>
      <c r="EN18">
        <v>3546</v>
      </c>
      <c r="ET18" s="6">
        <v>29</v>
      </c>
      <c r="EU18" s="15">
        <v>1.6527243952068733E-2</v>
      </c>
      <c r="EV18">
        <f t="shared" si="24"/>
        <v>29</v>
      </c>
      <c r="EW18" s="38">
        <f t="shared" si="25"/>
        <v>1.6527243952068733E-2</v>
      </c>
    </row>
    <row r="19" spans="19:153" x14ac:dyDescent="0.25">
      <c r="S19" s="4" t="s">
        <v>1169</v>
      </c>
      <c r="T19" s="2">
        <v>14</v>
      </c>
      <c r="X19" s="4" t="s">
        <v>68</v>
      </c>
      <c r="Y19" s="2">
        <v>286</v>
      </c>
      <c r="AB19" s="4">
        <v>16</v>
      </c>
      <c r="AC19" s="2">
        <v>54.433962264150942</v>
      </c>
      <c r="AD19">
        <v>16</v>
      </c>
      <c r="AE19">
        <f t="shared" si="0"/>
        <v>54.433962264150942</v>
      </c>
      <c r="BD19" s="6">
        <v>161</v>
      </c>
      <c r="BE19" s="26">
        <v>6.9409902780917923E-2</v>
      </c>
      <c r="BG19">
        <f t="shared" si="27"/>
        <v>161</v>
      </c>
      <c r="BH19">
        <f t="shared" si="1"/>
        <v>6.9409902780917923E-2</v>
      </c>
      <c r="BM19">
        <v>17</v>
      </c>
      <c r="BN19" t="s">
        <v>139</v>
      </c>
      <c r="BP19" s="6" t="s">
        <v>68</v>
      </c>
      <c r="BQ19">
        <v>286</v>
      </c>
      <c r="BR19" t="str">
        <f t="shared" si="2"/>
        <v>MAC-0016</v>
      </c>
      <c r="BS19">
        <f t="shared" si="3"/>
        <v>286</v>
      </c>
      <c r="BX19" s="6" t="s">
        <v>1170</v>
      </c>
      <c r="BY19">
        <v>94.612244897959187</v>
      </c>
      <c r="BZ19" t="str">
        <f t="shared" si="12"/>
        <v>2020</v>
      </c>
      <c r="CA19">
        <f t="shared" si="13"/>
        <v>94.612244897959187</v>
      </c>
      <c r="CC19">
        <v>1.0999999999999999E-2</v>
      </c>
      <c r="CF19">
        <f t="shared" si="26"/>
        <v>32.804357552762262</v>
      </c>
      <c r="CH19" s="6">
        <v>3509</v>
      </c>
      <c r="CI19" s="26">
        <v>12.621359223300971</v>
      </c>
      <c r="CJ19">
        <f t="shared" si="28"/>
        <v>3509</v>
      </c>
      <c r="CK19">
        <f t="shared" si="15"/>
        <v>12.621359223300971</v>
      </c>
      <c r="CM19" s="6">
        <v>16</v>
      </c>
      <c r="CN19" s="26">
        <v>27.249190938511322</v>
      </c>
      <c r="CO19">
        <f t="shared" si="16"/>
        <v>16</v>
      </c>
      <c r="CP19" s="13">
        <f t="shared" si="17"/>
        <v>27.249190938511322</v>
      </c>
      <c r="DR19" t="s">
        <v>68</v>
      </c>
      <c r="DS19">
        <v>3766</v>
      </c>
      <c r="DT19">
        <v>22307822</v>
      </c>
      <c r="DU19" t="str">
        <f t="shared" si="4"/>
        <v>MAC-0016</v>
      </c>
      <c r="DV19">
        <f t="shared" si="5"/>
        <v>3766</v>
      </c>
      <c r="DW19">
        <f t="shared" si="6"/>
        <v>22307822</v>
      </c>
      <c r="EL19" s="6" t="s">
        <v>68</v>
      </c>
      <c r="EM19">
        <v>523</v>
      </c>
      <c r="EN19">
        <v>116</v>
      </c>
      <c r="ET19" s="6">
        <v>30</v>
      </c>
      <c r="EU19" s="15">
        <v>1.1749189840982742E-2</v>
      </c>
      <c r="EV19">
        <f t="shared" si="24"/>
        <v>30</v>
      </c>
      <c r="EW19" s="38">
        <f t="shared" si="25"/>
        <v>1.1749189840982742E-2</v>
      </c>
    </row>
    <row r="20" spans="19:153" x14ac:dyDescent="0.25">
      <c r="S20" s="4" t="s">
        <v>1195</v>
      </c>
      <c r="T20" s="2">
        <v>6</v>
      </c>
      <c r="X20" s="4" t="s">
        <v>69</v>
      </c>
      <c r="Y20" s="2">
        <v>117</v>
      </c>
      <c r="AB20" s="4">
        <v>17</v>
      </c>
      <c r="AC20" s="2">
        <v>68.358208955223887</v>
      </c>
      <c r="AD20">
        <v>17</v>
      </c>
      <c r="AE20">
        <f t="shared" si="0"/>
        <v>68.358208955223887</v>
      </c>
      <c r="BD20" s="6">
        <v>163</v>
      </c>
      <c r="BE20" s="26">
        <v>3.2820860652649032E-2</v>
      </c>
      <c r="BG20">
        <f t="shared" si="27"/>
        <v>163</v>
      </c>
      <c r="BH20">
        <f t="shared" si="1"/>
        <v>3.2820860652649032E-2</v>
      </c>
      <c r="BM20">
        <v>17</v>
      </c>
      <c r="BN20" t="s">
        <v>561</v>
      </c>
      <c r="BP20" s="6" t="s">
        <v>69</v>
      </c>
      <c r="BQ20">
        <v>117</v>
      </c>
      <c r="BR20" t="str">
        <f t="shared" si="2"/>
        <v>MAC-0017</v>
      </c>
      <c r="BS20">
        <f t="shared" si="3"/>
        <v>117</v>
      </c>
      <c r="BX20" s="6" t="s">
        <v>1171</v>
      </c>
      <c r="BY20">
        <v>86.981818181818184</v>
      </c>
      <c r="BZ20" t="str">
        <f t="shared" si="12"/>
        <v>2021</v>
      </c>
      <c r="CA20">
        <f t="shared" si="13"/>
        <v>86.981818181818184</v>
      </c>
      <c r="CC20">
        <v>1.2E-2</v>
      </c>
      <c r="CF20">
        <f t="shared" si="26"/>
        <v>36.509183897553903</v>
      </c>
      <c r="CH20" s="6">
        <v>3512</v>
      </c>
      <c r="CI20" s="26">
        <v>28.802588996763756</v>
      </c>
      <c r="CJ20">
        <f t="shared" si="28"/>
        <v>3512</v>
      </c>
      <c r="CK20">
        <f t="shared" si="15"/>
        <v>28.802588996763756</v>
      </c>
      <c r="CM20" s="6">
        <v>17</v>
      </c>
      <c r="CN20" s="26">
        <v>40.169902912621353</v>
      </c>
      <c r="CO20">
        <f t="shared" si="16"/>
        <v>17</v>
      </c>
      <c r="CP20" s="13">
        <f t="shared" si="17"/>
        <v>40.169902912621353</v>
      </c>
      <c r="DR20" t="s">
        <v>69</v>
      </c>
      <c r="DS20">
        <v>0</v>
      </c>
      <c r="DT20">
        <v>1450099</v>
      </c>
      <c r="DU20" t="str">
        <f t="shared" si="4"/>
        <v>MAC-0017</v>
      </c>
      <c r="DV20">
        <f t="shared" si="5"/>
        <v>0</v>
      </c>
      <c r="DW20">
        <f t="shared" si="6"/>
        <v>1450099</v>
      </c>
      <c r="EL20" s="6" t="s">
        <v>69</v>
      </c>
      <c r="EM20">
        <v>644</v>
      </c>
      <c r="EN20">
        <v>12230</v>
      </c>
      <c r="ET20" s="6">
        <v>31</v>
      </c>
      <c r="EU20" s="15">
        <v>1.7527426978026121E-2</v>
      </c>
      <c r="EV20">
        <f t="shared" si="24"/>
        <v>31</v>
      </c>
      <c r="EW20" s="38">
        <f t="shared" si="25"/>
        <v>1.7527426978026121E-2</v>
      </c>
    </row>
    <row r="21" spans="19:153" x14ac:dyDescent="0.25">
      <c r="S21" s="4" t="s">
        <v>1196</v>
      </c>
      <c r="T21" s="2">
        <v>1</v>
      </c>
      <c r="X21" s="4" t="s">
        <v>70</v>
      </c>
      <c r="Y21" s="2">
        <v>559</v>
      </c>
      <c r="AB21" s="4">
        <v>18</v>
      </c>
      <c r="AC21" s="2">
        <v>79.178571428571431</v>
      </c>
      <c r="AD21">
        <v>18</v>
      </c>
      <c r="AE21">
        <f t="shared" si="0"/>
        <v>79.178571428571431</v>
      </c>
      <c r="BD21" s="6">
        <v>171</v>
      </c>
      <c r="BE21" s="26">
        <v>6.6395357600422034E-2</v>
      </c>
      <c r="BG21">
        <f t="shared" si="27"/>
        <v>171</v>
      </c>
      <c r="BH21">
        <f t="shared" si="1"/>
        <v>6.6395357600422034E-2</v>
      </c>
      <c r="BM21">
        <v>17</v>
      </c>
      <c r="BN21" t="s">
        <v>658</v>
      </c>
      <c r="BP21" s="6" t="s">
        <v>70</v>
      </c>
      <c r="BQ21">
        <v>559</v>
      </c>
      <c r="BR21" t="str">
        <f t="shared" si="2"/>
        <v>MAC-0018</v>
      </c>
      <c r="BS21">
        <f t="shared" si="3"/>
        <v>559</v>
      </c>
      <c r="BX21" s="6" t="s">
        <v>1172</v>
      </c>
      <c r="BY21">
        <v>75.709677419354833</v>
      </c>
      <c r="BZ21" t="str">
        <f t="shared" si="12"/>
        <v>2022</v>
      </c>
      <c r="CA21">
        <f t="shared" si="13"/>
        <v>75.709677419354833</v>
      </c>
      <c r="CC21">
        <v>1.2999999999999999E-2</v>
      </c>
      <c r="CF21">
        <f t="shared" si="26"/>
        <v>40.000281906749535</v>
      </c>
      <c r="CH21" s="6">
        <v>3532</v>
      </c>
      <c r="CI21" s="26">
        <v>17.15210355987055</v>
      </c>
      <c r="CJ21">
        <f t="shared" si="28"/>
        <v>3532</v>
      </c>
      <c r="CK21">
        <f t="shared" si="15"/>
        <v>17.15210355987055</v>
      </c>
      <c r="CM21" s="6">
        <v>18</v>
      </c>
      <c r="CN21" s="26">
        <v>24.01294498381877</v>
      </c>
      <c r="CO21">
        <f t="shared" si="16"/>
        <v>18</v>
      </c>
      <c r="CP21" s="13">
        <f t="shared" si="17"/>
        <v>24.01294498381877</v>
      </c>
      <c r="DR21" t="s">
        <v>70</v>
      </c>
      <c r="DS21">
        <v>5648</v>
      </c>
      <c r="DT21">
        <v>19143313</v>
      </c>
      <c r="DU21" t="str">
        <f t="shared" si="4"/>
        <v>MAC-0018</v>
      </c>
      <c r="DV21">
        <f t="shared" si="5"/>
        <v>5648</v>
      </c>
      <c r="DW21">
        <f t="shared" si="6"/>
        <v>19143313</v>
      </c>
      <c r="EL21" s="6" t="s">
        <v>70</v>
      </c>
      <c r="EM21">
        <v>325</v>
      </c>
      <c r="EN21">
        <v>1990</v>
      </c>
      <c r="ET21" s="6">
        <v>32</v>
      </c>
      <c r="EU21" s="15">
        <v>1.451377898359585E-2</v>
      </c>
      <c r="EV21">
        <f t="shared" si="24"/>
        <v>32</v>
      </c>
      <c r="EW21" s="38">
        <f t="shared" si="25"/>
        <v>1.451377898359585E-2</v>
      </c>
    </row>
    <row r="22" spans="19:153" x14ac:dyDescent="0.25">
      <c r="S22" s="4" t="s">
        <v>1194</v>
      </c>
      <c r="T22" s="2">
        <v>1000</v>
      </c>
      <c r="X22" s="4" t="s">
        <v>71</v>
      </c>
      <c r="Y22" s="2">
        <v>463</v>
      </c>
      <c r="AB22" s="4">
        <v>19</v>
      </c>
      <c r="AC22" s="2">
        <v>100.05555555555556</v>
      </c>
      <c r="AD22">
        <v>19</v>
      </c>
      <c r="AE22">
        <f t="shared" si="0"/>
        <v>100.05555555555556</v>
      </c>
      <c r="BD22" s="6">
        <v>173</v>
      </c>
      <c r="BE22" s="26">
        <v>6.5980857638103851E-2</v>
      </c>
      <c r="BG22">
        <f t="shared" si="27"/>
        <v>173</v>
      </c>
      <c r="BH22">
        <f t="shared" si="1"/>
        <v>6.5980857638103851E-2</v>
      </c>
      <c r="BM22">
        <v>17</v>
      </c>
      <c r="BN22" t="s">
        <v>719</v>
      </c>
      <c r="BP22" s="6" t="s">
        <v>71</v>
      </c>
      <c r="BQ22">
        <v>463</v>
      </c>
      <c r="BR22" t="str">
        <f t="shared" si="2"/>
        <v>MAC-0019</v>
      </c>
      <c r="BS22">
        <f t="shared" si="3"/>
        <v>463</v>
      </c>
      <c r="BX22" s="6" t="s">
        <v>1173</v>
      </c>
      <c r="BY22">
        <v>72.315789473684205</v>
      </c>
      <c r="BZ22" t="str">
        <f t="shared" si="12"/>
        <v>2023</v>
      </c>
      <c r="CA22">
        <f t="shared" si="13"/>
        <v>72.315789473684205</v>
      </c>
      <c r="CC22">
        <v>1.4E-2</v>
      </c>
      <c r="CF22">
        <f t="shared" si="26"/>
        <v>43.143395052491165</v>
      </c>
      <c r="CH22" s="6">
        <v>3560</v>
      </c>
      <c r="CI22" s="26">
        <v>37.864077669902912</v>
      </c>
      <c r="CJ22">
        <f t="shared" si="28"/>
        <v>3560</v>
      </c>
      <c r="CK22">
        <f t="shared" si="15"/>
        <v>37.864077669902912</v>
      </c>
      <c r="CM22" s="6">
        <v>19</v>
      </c>
      <c r="CN22" s="26">
        <v>33.090614886731387</v>
      </c>
      <c r="CO22">
        <f t="shared" si="16"/>
        <v>19</v>
      </c>
      <c r="CP22" s="13">
        <f t="shared" si="17"/>
        <v>33.090614886731387</v>
      </c>
      <c r="DR22" t="s">
        <v>71</v>
      </c>
      <c r="DS22">
        <v>6826</v>
      </c>
      <c r="DT22">
        <v>808031</v>
      </c>
      <c r="DU22" t="str">
        <f t="shared" si="4"/>
        <v>MAC-0019</v>
      </c>
      <c r="DV22">
        <f t="shared" si="5"/>
        <v>6826</v>
      </c>
      <c r="DW22">
        <f t="shared" si="6"/>
        <v>808031</v>
      </c>
      <c r="EL22" s="6" t="s">
        <v>71</v>
      </c>
      <c r="EM22">
        <v>302</v>
      </c>
      <c r="EN22">
        <v>764</v>
      </c>
      <c r="ET22" s="6">
        <v>33</v>
      </c>
      <c r="EU22" s="15">
        <v>1.5675634938578643E-2</v>
      </c>
      <c r="EV22">
        <f t="shared" si="24"/>
        <v>33</v>
      </c>
      <c r="EW22" s="38">
        <f t="shared" si="25"/>
        <v>1.5675634938578643E-2</v>
      </c>
    </row>
    <row r="23" spans="19:153" x14ac:dyDescent="0.25">
      <c r="X23" s="4" t="s">
        <v>72</v>
      </c>
      <c r="Y23" s="2">
        <v>61</v>
      </c>
      <c r="AB23" s="4" t="s">
        <v>1194</v>
      </c>
      <c r="AC23" s="2">
        <v>26.538</v>
      </c>
      <c r="AD23">
        <v>20</v>
      </c>
      <c r="AE23" t="e">
        <f t="shared" si="0"/>
        <v>#REF!</v>
      </c>
      <c r="BD23" s="6">
        <v>186</v>
      </c>
      <c r="BE23" s="26">
        <v>3.2707815208380432E-2</v>
      </c>
      <c r="BG23">
        <f t="shared" si="27"/>
        <v>186</v>
      </c>
      <c r="BH23">
        <f t="shared" si="1"/>
        <v>3.2707815208380432E-2</v>
      </c>
      <c r="BM23">
        <v>17</v>
      </c>
      <c r="BN23" t="s">
        <v>808</v>
      </c>
      <c r="BP23" s="6" t="s">
        <v>72</v>
      </c>
      <c r="BQ23">
        <v>61</v>
      </c>
      <c r="BR23" t="str">
        <f t="shared" si="2"/>
        <v>MAC-0020</v>
      </c>
      <c r="BS23">
        <f t="shared" si="3"/>
        <v>61</v>
      </c>
      <c r="BX23" s="6" t="s">
        <v>1198</v>
      </c>
      <c r="BY23">
        <v>149.762</v>
      </c>
      <c r="BZ23" t="str">
        <f t="shared" si="12"/>
        <v>Genel Toplam</v>
      </c>
      <c r="CC23">
        <v>1.4999999999999999E-2</v>
      </c>
      <c r="CF23">
        <f t="shared" si="26"/>
        <v>45.80953908208464</v>
      </c>
      <c r="CH23" s="6">
        <v>3562</v>
      </c>
      <c r="CI23" s="26">
        <v>14.239482200647249</v>
      </c>
      <c r="CJ23">
        <f t="shared" si="28"/>
        <v>3562</v>
      </c>
      <c r="CK23">
        <f t="shared" si="15"/>
        <v>14.239482200647249</v>
      </c>
      <c r="CM23" s="6">
        <v>20</v>
      </c>
      <c r="CN23" s="26">
        <v>41.835834068843781</v>
      </c>
      <c r="CO23">
        <f t="shared" si="16"/>
        <v>20</v>
      </c>
      <c r="CP23" s="13">
        <f t="shared" si="17"/>
        <v>41.835834068843781</v>
      </c>
      <c r="DR23" t="s">
        <v>72</v>
      </c>
      <c r="DS23">
        <v>324</v>
      </c>
      <c r="DT23">
        <v>2939951</v>
      </c>
      <c r="DU23" t="str">
        <f t="shared" si="4"/>
        <v>MAC-0020</v>
      </c>
      <c r="DV23">
        <f t="shared" si="5"/>
        <v>324</v>
      </c>
      <c r="DW23">
        <f t="shared" si="6"/>
        <v>2939951</v>
      </c>
      <c r="EL23" s="6" t="s">
        <v>72</v>
      </c>
      <c r="EM23">
        <v>797</v>
      </c>
      <c r="EN23">
        <v>9158</v>
      </c>
      <c r="ET23" s="6">
        <v>34</v>
      </c>
      <c r="EU23" s="15">
        <v>1.3678498756500115E-2</v>
      </c>
      <c r="EV23">
        <f t="shared" si="24"/>
        <v>34</v>
      </c>
      <c r="EW23" s="38">
        <f t="shared" si="25"/>
        <v>1.3678498756500115E-2</v>
      </c>
    </row>
    <row r="24" spans="19:153" x14ac:dyDescent="0.25">
      <c r="X24" s="4" t="s">
        <v>73</v>
      </c>
      <c r="Y24" s="2">
        <v>174</v>
      </c>
      <c r="AD24">
        <v>21</v>
      </c>
      <c r="BD24" s="6">
        <v>190</v>
      </c>
      <c r="BE24" s="26">
        <v>3.3612178762529206E-2</v>
      </c>
      <c r="BG24">
        <f t="shared" si="27"/>
        <v>190</v>
      </c>
      <c r="BH24">
        <f t="shared" si="1"/>
        <v>3.3612178762529206E-2</v>
      </c>
      <c r="BM24">
        <v>18</v>
      </c>
      <c r="BN24" t="s">
        <v>167</v>
      </c>
      <c r="BP24" s="6" t="s">
        <v>73</v>
      </c>
      <c r="BQ24">
        <v>174</v>
      </c>
      <c r="BR24" t="str">
        <f t="shared" si="2"/>
        <v>MAC-0021</v>
      </c>
      <c r="BS24">
        <f t="shared" si="3"/>
        <v>174</v>
      </c>
      <c r="CC24">
        <v>1.6E-2</v>
      </c>
      <c r="CF24">
        <f t="shared" si="26"/>
        <v>47.883718075913116</v>
      </c>
      <c r="CH24" s="6">
        <v>3650</v>
      </c>
      <c r="CI24" s="26">
        <v>25.889967637540451</v>
      </c>
      <c r="CJ24">
        <f t="shared" si="28"/>
        <v>3650</v>
      </c>
      <c r="CK24">
        <f t="shared" si="15"/>
        <v>25.889967637540451</v>
      </c>
      <c r="CM24" s="6">
        <v>21</v>
      </c>
      <c r="CN24" s="26">
        <v>43.185904350952896</v>
      </c>
      <c r="CO24">
        <f t="shared" si="16"/>
        <v>21</v>
      </c>
      <c r="CP24" s="13">
        <f t="shared" si="17"/>
        <v>43.185904350952896</v>
      </c>
      <c r="DR24" t="s">
        <v>73</v>
      </c>
      <c r="DS24">
        <v>55361</v>
      </c>
      <c r="DT24">
        <v>167182965</v>
      </c>
      <c r="DU24" t="str">
        <f t="shared" si="4"/>
        <v>MAC-0021</v>
      </c>
      <c r="DV24">
        <f t="shared" si="5"/>
        <v>55361</v>
      </c>
      <c r="DW24">
        <f t="shared" si="6"/>
        <v>167182965</v>
      </c>
      <c r="EL24" s="6" t="s">
        <v>73</v>
      </c>
      <c r="EM24">
        <v>221</v>
      </c>
      <c r="EN24">
        <v>157</v>
      </c>
      <c r="ET24" s="6">
        <v>35</v>
      </c>
      <c r="EU24" s="15">
        <v>2.065501760279061E-2</v>
      </c>
      <c r="EV24">
        <f t="shared" si="24"/>
        <v>35</v>
      </c>
      <c r="EW24" s="38">
        <f t="shared" si="25"/>
        <v>2.065501760279061E-2</v>
      </c>
    </row>
    <row r="25" spans="19:153" x14ac:dyDescent="0.25">
      <c r="X25" s="4" t="s">
        <v>74</v>
      </c>
      <c r="Y25" s="2">
        <v>26</v>
      </c>
      <c r="BD25" s="6">
        <v>194</v>
      </c>
      <c r="BE25" s="26">
        <v>3.2896224282161428E-2</v>
      </c>
      <c r="BG25">
        <f t="shared" si="27"/>
        <v>194</v>
      </c>
      <c r="BH25">
        <f t="shared" si="1"/>
        <v>3.2896224282161428E-2</v>
      </c>
      <c r="BM25">
        <v>19</v>
      </c>
      <c r="BN25" t="s">
        <v>882</v>
      </c>
      <c r="BP25" s="6" t="s">
        <v>74</v>
      </c>
      <c r="BQ25">
        <v>26</v>
      </c>
      <c r="BR25" t="str">
        <f t="shared" si="2"/>
        <v>MAC-0022</v>
      </c>
      <c r="BS25">
        <f t="shared" si="3"/>
        <v>26</v>
      </c>
      <c r="CC25">
        <v>1.7000000000000001E-2</v>
      </c>
      <c r="CF25">
        <f t="shared" si="26"/>
        <v>49.273129530724724</v>
      </c>
      <c r="CH25" s="6">
        <v>3722</v>
      </c>
      <c r="CI25" s="26">
        <v>14.239482200647249</v>
      </c>
      <c r="CJ25">
        <f t="shared" si="28"/>
        <v>3722</v>
      </c>
      <c r="CK25">
        <f t="shared" si="15"/>
        <v>14.239482200647249</v>
      </c>
      <c r="CM25" s="6">
        <v>22</v>
      </c>
      <c r="CN25" s="26">
        <v>44.498381877022645</v>
      </c>
      <c r="CO25">
        <f t="shared" si="16"/>
        <v>22</v>
      </c>
      <c r="CP25" s="13">
        <f t="shared" si="17"/>
        <v>44.498381877022645</v>
      </c>
      <c r="DR25" t="s">
        <v>74</v>
      </c>
      <c r="DS25">
        <v>90</v>
      </c>
      <c r="DT25">
        <v>442955</v>
      </c>
      <c r="DU25" t="str">
        <f t="shared" si="4"/>
        <v>MAC-0022</v>
      </c>
      <c r="DV25">
        <f t="shared" si="5"/>
        <v>90</v>
      </c>
      <c r="DW25">
        <f t="shared" si="6"/>
        <v>442955</v>
      </c>
      <c r="EL25" s="6" t="s">
        <v>74</v>
      </c>
      <c r="EM25">
        <v>781</v>
      </c>
      <c r="EN25">
        <v>8436</v>
      </c>
      <c r="ET25" s="6">
        <v>36</v>
      </c>
      <c r="EU25" s="15">
        <v>1.7408998417363781E-2</v>
      </c>
      <c r="EV25">
        <f t="shared" si="24"/>
        <v>36</v>
      </c>
      <c r="EW25" s="38">
        <f t="shared" si="25"/>
        <v>1.7408998417363781E-2</v>
      </c>
    </row>
    <row r="26" spans="19:153" x14ac:dyDescent="0.25">
      <c r="X26" s="4" t="s">
        <v>75</v>
      </c>
      <c r="Y26" s="2">
        <v>269</v>
      </c>
      <c r="BD26" s="6">
        <v>197</v>
      </c>
      <c r="BE26" s="26">
        <v>6.5340266787248469E-2</v>
      </c>
      <c r="BG26">
        <f t="shared" si="27"/>
        <v>197</v>
      </c>
      <c r="BH26">
        <f t="shared" si="1"/>
        <v>6.5340266787248469E-2</v>
      </c>
      <c r="BM26">
        <v>19</v>
      </c>
      <c r="BN26" t="s">
        <v>995</v>
      </c>
      <c r="BP26" s="6" t="s">
        <v>75</v>
      </c>
      <c r="BQ26">
        <v>269</v>
      </c>
      <c r="BR26" t="str">
        <f t="shared" si="2"/>
        <v>MAC-0023</v>
      </c>
      <c r="BS26">
        <f t="shared" si="3"/>
        <v>269</v>
      </c>
      <c r="CC26">
        <v>1.7999999999999999E-2</v>
      </c>
      <c r="CF26">
        <f t="shared" si="26"/>
        <v>49.91404513113941</v>
      </c>
      <c r="CH26" s="6">
        <v>3773</v>
      </c>
      <c r="CI26" s="26">
        <v>20.711974110032365</v>
      </c>
      <c r="CJ26">
        <f t="shared" si="28"/>
        <v>3773</v>
      </c>
      <c r="CK26">
        <f t="shared" si="15"/>
        <v>20.711974110032365</v>
      </c>
      <c r="CM26" s="6">
        <v>23</v>
      </c>
      <c r="CN26" s="26">
        <v>41.146555709662508</v>
      </c>
      <c r="CO26">
        <f t="shared" si="16"/>
        <v>23</v>
      </c>
      <c r="CP26" s="13">
        <f t="shared" si="17"/>
        <v>41.146555709662508</v>
      </c>
      <c r="DR26" t="s">
        <v>75</v>
      </c>
      <c r="DS26">
        <v>182</v>
      </c>
      <c r="DT26">
        <v>1861591</v>
      </c>
      <c r="DU26" t="str">
        <f t="shared" si="4"/>
        <v>MAC-0023</v>
      </c>
      <c r="DV26">
        <f t="shared" si="5"/>
        <v>182</v>
      </c>
      <c r="DW26">
        <f t="shared" si="6"/>
        <v>1861591</v>
      </c>
      <c r="EL26" s="6" t="s">
        <v>75</v>
      </c>
      <c r="EM26">
        <v>650</v>
      </c>
      <c r="EN26">
        <v>7217</v>
      </c>
      <c r="ET26" s="6">
        <v>37</v>
      </c>
      <c r="EU26" s="15">
        <v>1.589095959432835E-2</v>
      </c>
      <c r="EV26">
        <f t="shared" si="24"/>
        <v>37</v>
      </c>
      <c r="EW26" s="38">
        <f t="shared" si="25"/>
        <v>1.589095959432835E-2</v>
      </c>
    </row>
    <row r="27" spans="19:153" x14ac:dyDescent="0.25">
      <c r="X27" s="4" t="s">
        <v>76</v>
      </c>
      <c r="Y27" s="2">
        <v>94</v>
      </c>
      <c r="BD27" s="6">
        <v>198</v>
      </c>
      <c r="BE27" s="26">
        <v>3.1388951691913483E-2</v>
      </c>
      <c r="BG27">
        <f t="shared" si="27"/>
        <v>198</v>
      </c>
      <c r="BH27">
        <f t="shared" si="1"/>
        <v>3.1388951691913483E-2</v>
      </c>
      <c r="BM27">
        <v>21</v>
      </c>
      <c r="BN27" t="s">
        <v>642</v>
      </c>
      <c r="BP27" s="6" t="s">
        <v>76</v>
      </c>
      <c r="BQ27">
        <v>94</v>
      </c>
      <c r="BR27" t="str">
        <f t="shared" si="2"/>
        <v>MAC-0024</v>
      </c>
      <c r="BS27">
        <f t="shared" si="3"/>
        <v>94</v>
      </c>
      <c r="CC27">
        <v>1.9E-2</v>
      </c>
      <c r="CF27">
        <f t="shared" si="26"/>
        <v>49.776657054740227</v>
      </c>
      <c r="CH27" s="6">
        <v>3807</v>
      </c>
      <c r="CI27" s="26">
        <v>19.093851132686083</v>
      </c>
      <c r="CJ27">
        <f t="shared" si="28"/>
        <v>3807</v>
      </c>
      <c r="CK27">
        <f t="shared" si="15"/>
        <v>19.093851132686083</v>
      </c>
      <c r="CM27" s="6">
        <v>24</v>
      </c>
      <c r="CN27" s="26">
        <v>43.042071197411012</v>
      </c>
      <c r="CO27">
        <f t="shared" si="16"/>
        <v>24</v>
      </c>
      <c r="CP27" s="13">
        <f t="shared" si="17"/>
        <v>43.042071197411012</v>
      </c>
      <c r="DR27" t="s">
        <v>76</v>
      </c>
      <c r="DS27">
        <v>151</v>
      </c>
      <c r="DT27">
        <v>43419</v>
      </c>
      <c r="DU27" t="str">
        <f t="shared" si="4"/>
        <v>MAC-0024</v>
      </c>
      <c r="DV27">
        <f t="shared" si="5"/>
        <v>151</v>
      </c>
      <c r="DW27">
        <f t="shared" si="6"/>
        <v>43419</v>
      </c>
      <c r="EL27" s="6" t="s">
        <v>76</v>
      </c>
      <c r="EM27">
        <v>590</v>
      </c>
      <c r="EN27">
        <v>11922</v>
      </c>
      <c r="ET27" s="6">
        <v>38</v>
      </c>
      <c r="EU27" s="15">
        <v>1.8121184716255935E-2</v>
      </c>
      <c r="EV27">
        <f t="shared" si="24"/>
        <v>38</v>
      </c>
      <c r="EW27" s="38">
        <f t="shared" si="25"/>
        <v>1.8121184716255935E-2</v>
      </c>
    </row>
    <row r="28" spans="19:153" x14ac:dyDescent="0.25">
      <c r="X28" s="4" t="s">
        <v>77</v>
      </c>
      <c r="Y28" s="2">
        <v>239</v>
      </c>
      <c r="BD28" s="6">
        <v>200</v>
      </c>
      <c r="BE28" s="26">
        <v>3.1916497098500266E-2</v>
      </c>
      <c r="BG28">
        <f t="shared" si="27"/>
        <v>200</v>
      </c>
      <c r="BH28">
        <f t="shared" si="1"/>
        <v>3.1916497098500266E-2</v>
      </c>
      <c r="BM28">
        <v>21</v>
      </c>
      <c r="BN28" t="s">
        <v>880</v>
      </c>
      <c r="BP28" s="6" t="s">
        <v>77</v>
      </c>
      <c r="BQ28">
        <v>239</v>
      </c>
      <c r="BR28" t="str">
        <f t="shared" si="2"/>
        <v>MAC-0025</v>
      </c>
      <c r="BS28">
        <f t="shared" si="3"/>
        <v>239</v>
      </c>
      <c r="CC28">
        <v>0.02</v>
      </c>
      <c r="CF28">
        <f t="shared" si="26"/>
        <v>48.867376533900597</v>
      </c>
      <c r="CH28" s="6">
        <v>3863</v>
      </c>
      <c r="CI28" s="26">
        <v>8.4142394822006477</v>
      </c>
      <c r="CJ28">
        <f t="shared" si="28"/>
        <v>3863</v>
      </c>
      <c r="CK28">
        <f t="shared" si="15"/>
        <v>8.4142394822006477</v>
      </c>
      <c r="CM28" s="6">
        <v>25</v>
      </c>
      <c r="CN28" s="26">
        <v>33.980582524271838</v>
      </c>
      <c r="CO28">
        <f t="shared" si="16"/>
        <v>25</v>
      </c>
      <c r="CP28" s="13">
        <f t="shared" si="17"/>
        <v>33.980582524271838</v>
      </c>
      <c r="DR28" t="s">
        <v>77</v>
      </c>
      <c r="DS28">
        <v>7072</v>
      </c>
      <c r="DT28">
        <v>23420184</v>
      </c>
      <c r="DU28" t="str">
        <f t="shared" si="4"/>
        <v>MAC-0025</v>
      </c>
      <c r="DV28">
        <f t="shared" si="5"/>
        <v>7072</v>
      </c>
      <c r="DW28">
        <f t="shared" si="6"/>
        <v>23420184</v>
      </c>
      <c r="EL28" s="6" t="s">
        <v>77</v>
      </c>
      <c r="EM28">
        <v>478</v>
      </c>
      <c r="EN28">
        <v>1400</v>
      </c>
      <c r="ET28" s="6">
        <v>39</v>
      </c>
      <c r="EU28" s="15">
        <v>1.3490089682719119E-2</v>
      </c>
      <c r="EV28">
        <f t="shared" si="24"/>
        <v>39</v>
      </c>
      <c r="EW28" s="38">
        <f t="shared" si="25"/>
        <v>1.3490089682719119E-2</v>
      </c>
    </row>
    <row r="29" spans="19:153" x14ac:dyDescent="0.25">
      <c r="X29" s="4" t="s">
        <v>78</v>
      </c>
      <c r="Y29" s="2">
        <v>539</v>
      </c>
      <c r="BD29" s="6">
        <v>205</v>
      </c>
      <c r="BE29" s="26">
        <v>3.2217951616549854E-2</v>
      </c>
      <c r="BG29">
        <f t="shared" si="27"/>
        <v>205</v>
      </c>
      <c r="BH29">
        <f t="shared" si="1"/>
        <v>3.2217951616549854E-2</v>
      </c>
      <c r="BM29">
        <v>22</v>
      </c>
      <c r="BN29" t="s">
        <v>195</v>
      </c>
      <c r="BP29" s="6" t="s">
        <v>78</v>
      </c>
      <c r="BQ29">
        <v>539</v>
      </c>
      <c r="BR29" t="str">
        <f t="shared" si="2"/>
        <v>MAC-0026</v>
      </c>
      <c r="BS29">
        <f t="shared" si="3"/>
        <v>539</v>
      </c>
      <c r="CC29">
        <v>2.1000000000000001E-2</v>
      </c>
      <c r="CF29">
        <f t="shared" si="26"/>
        <v>47.228337806237604</v>
      </c>
      <c r="CH29" s="6">
        <v>3881</v>
      </c>
      <c r="CI29" s="26">
        <v>7.4433656957928811</v>
      </c>
      <c r="CJ29">
        <f t="shared" si="28"/>
        <v>3881</v>
      </c>
      <c r="CK29">
        <f t="shared" si="15"/>
        <v>7.4433656957928811</v>
      </c>
      <c r="CM29" s="6">
        <v>26</v>
      </c>
      <c r="CN29" s="26">
        <v>22.384034519956852</v>
      </c>
      <c r="CO29">
        <f t="shared" si="16"/>
        <v>26</v>
      </c>
      <c r="CP29" s="13">
        <f t="shared" si="17"/>
        <v>22.384034519956852</v>
      </c>
      <c r="DR29" t="s">
        <v>78</v>
      </c>
      <c r="DS29">
        <v>4607</v>
      </c>
      <c r="DT29">
        <v>18271732</v>
      </c>
      <c r="DU29" t="str">
        <f t="shared" si="4"/>
        <v>MAC-0026</v>
      </c>
      <c r="DV29">
        <f t="shared" si="5"/>
        <v>4607</v>
      </c>
      <c r="DW29">
        <f t="shared" si="6"/>
        <v>18271732</v>
      </c>
      <c r="EL29" s="6" t="s">
        <v>78</v>
      </c>
      <c r="EM29">
        <v>489</v>
      </c>
      <c r="EN29">
        <v>2426</v>
      </c>
      <c r="ET29" s="6">
        <v>40</v>
      </c>
      <c r="EU29" s="15">
        <v>1.7734004069635993E-2</v>
      </c>
      <c r="EV29">
        <f t="shared" si="24"/>
        <v>40</v>
      </c>
      <c r="EW29" s="38">
        <f t="shared" si="25"/>
        <v>1.7734004069635993E-2</v>
      </c>
    </row>
    <row r="30" spans="19:153" x14ac:dyDescent="0.25">
      <c r="X30" s="4" t="s">
        <v>79</v>
      </c>
      <c r="Y30" s="2">
        <v>359</v>
      </c>
      <c r="BD30" s="6">
        <v>206</v>
      </c>
      <c r="BE30" s="26">
        <v>3.1615042580450677E-2</v>
      </c>
      <c r="BG30">
        <f t="shared" si="27"/>
        <v>206</v>
      </c>
      <c r="BH30">
        <f t="shared" si="1"/>
        <v>3.1615042580450677E-2</v>
      </c>
      <c r="BM30">
        <v>23</v>
      </c>
      <c r="BN30" t="s">
        <v>474</v>
      </c>
      <c r="BP30" s="6" t="s">
        <v>79</v>
      </c>
      <c r="BQ30">
        <v>359</v>
      </c>
      <c r="BR30" t="str">
        <f t="shared" si="2"/>
        <v>MAC-0027</v>
      </c>
      <c r="BS30">
        <f t="shared" si="3"/>
        <v>359</v>
      </c>
      <c r="CC30">
        <v>2.1999999999999999E-2</v>
      </c>
      <c r="CF30">
        <f t="shared" si="26"/>
        <v>44.934160908405538</v>
      </c>
      <c r="CH30" s="6">
        <v>3900</v>
      </c>
      <c r="CI30" s="26">
        <v>22.97734627831715</v>
      </c>
      <c r="CJ30">
        <f t="shared" si="28"/>
        <v>3900</v>
      </c>
      <c r="CK30">
        <f t="shared" si="15"/>
        <v>22.97734627831715</v>
      </c>
      <c r="CM30" s="6">
        <v>27</v>
      </c>
      <c r="CN30" s="26">
        <v>41.477885652642932</v>
      </c>
      <c r="CO30">
        <f t="shared" si="16"/>
        <v>27</v>
      </c>
      <c r="CP30" s="13">
        <f t="shared" si="17"/>
        <v>41.477885652642932</v>
      </c>
      <c r="DR30" t="s">
        <v>79</v>
      </c>
      <c r="DS30">
        <v>2466</v>
      </c>
      <c r="DT30">
        <v>3780849</v>
      </c>
      <c r="DU30" t="str">
        <f t="shared" si="4"/>
        <v>MAC-0027</v>
      </c>
      <c r="DV30">
        <f t="shared" si="5"/>
        <v>2466</v>
      </c>
      <c r="DW30">
        <f t="shared" si="6"/>
        <v>3780849</v>
      </c>
      <c r="EL30" s="6" t="s">
        <v>79</v>
      </c>
      <c r="EM30">
        <v>354</v>
      </c>
      <c r="EN30">
        <v>1490</v>
      </c>
      <c r="ET30" s="6">
        <v>41</v>
      </c>
      <c r="EU30" s="15">
        <v>1.6730725751752207E-2</v>
      </c>
      <c r="EV30">
        <f t="shared" si="24"/>
        <v>41</v>
      </c>
      <c r="EW30" s="38">
        <f t="shared" si="25"/>
        <v>1.6730725751752207E-2</v>
      </c>
    </row>
    <row r="31" spans="19:153" x14ac:dyDescent="0.25">
      <c r="X31" s="4" t="s">
        <v>80</v>
      </c>
      <c r="Y31" s="2">
        <v>149</v>
      </c>
      <c r="BD31" s="6">
        <v>209</v>
      </c>
      <c r="BE31" s="26">
        <v>3.3009269726430028E-2</v>
      </c>
      <c r="BG31">
        <f t="shared" si="27"/>
        <v>209</v>
      </c>
      <c r="BH31">
        <f t="shared" si="1"/>
        <v>3.3009269726430028E-2</v>
      </c>
      <c r="BM31">
        <v>23</v>
      </c>
      <c r="BN31" t="s">
        <v>528</v>
      </c>
      <c r="BP31" s="6" t="s">
        <v>80</v>
      </c>
      <c r="BQ31">
        <v>149</v>
      </c>
      <c r="BR31" t="str">
        <f t="shared" si="2"/>
        <v>MAC-0028</v>
      </c>
      <c r="BS31">
        <f t="shared" si="3"/>
        <v>149</v>
      </c>
      <c r="CC31">
        <v>2.3E-2</v>
      </c>
      <c r="CF31">
        <f t="shared" si="26"/>
        <v>42.086319722798045</v>
      </c>
      <c r="CH31" s="6">
        <v>3952</v>
      </c>
      <c r="CI31" s="26">
        <v>6.4724919093851128</v>
      </c>
      <c r="CJ31">
        <f t="shared" si="28"/>
        <v>3952</v>
      </c>
      <c r="CK31">
        <f t="shared" si="15"/>
        <v>6.4724919093851128</v>
      </c>
      <c r="CM31" s="6">
        <v>28</v>
      </c>
      <c r="CN31" s="26">
        <v>39.199029126213588</v>
      </c>
      <c r="CO31">
        <f t="shared" si="16"/>
        <v>28</v>
      </c>
      <c r="CP31" s="13">
        <f t="shared" si="17"/>
        <v>39.199029126213588</v>
      </c>
      <c r="DR31" t="s">
        <v>80</v>
      </c>
      <c r="DS31">
        <v>1946</v>
      </c>
      <c r="DT31">
        <v>6708537</v>
      </c>
      <c r="DU31" t="str">
        <f t="shared" si="4"/>
        <v>MAC-0028</v>
      </c>
      <c r="DV31">
        <f t="shared" si="5"/>
        <v>1946</v>
      </c>
      <c r="DW31">
        <f t="shared" si="6"/>
        <v>6708537</v>
      </c>
      <c r="EL31" s="6" t="s">
        <v>80</v>
      </c>
      <c r="EM31">
        <v>319</v>
      </c>
      <c r="EN31">
        <v>832</v>
      </c>
      <c r="ET31" s="6">
        <v>42</v>
      </c>
      <c r="EU31" s="15">
        <v>1.5619112216444344E-2</v>
      </c>
      <c r="EV31">
        <f t="shared" si="24"/>
        <v>42</v>
      </c>
      <c r="EW31" s="38">
        <f t="shared" si="25"/>
        <v>1.5619112216444344E-2</v>
      </c>
    </row>
    <row r="32" spans="19:153" x14ac:dyDescent="0.25">
      <c r="X32" s="4" t="s">
        <v>81</v>
      </c>
      <c r="Y32" s="2">
        <v>52</v>
      </c>
      <c r="BD32" s="6">
        <v>211</v>
      </c>
      <c r="BE32" s="26">
        <v>6.4661994121636895E-2</v>
      </c>
      <c r="BG32">
        <f t="shared" si="27"/>
        <v>211</v>
      </c>
      <c r="BH32">
        <f t="shared" si="1"/>
        <v>6.4661994121636895E-2</v>
      </c>
      <c r="BM32">
        <v>23</v>
      </c>
      <c r="BN32" t="s">
        <v>1022</v>
      </c>
      <c r="BP32" s="6" t="s">
        <v>81</v>
      </c>
      <c r="BQ32">
        <v>52</v>
      </c>
      <c r="BR32" t="str">
        <f t="shared" si="2"/>
        <v>MAC-0029</v>
      </c>
      <c r="BS32">
        <f t="shared" si="3"/>
        <v>52</v>
      </c>
      <c r="CC32">
        <v>2.4E-2</v>
      </c>
      <c r="CF32">
        <f t="shared" si="26"/>
        <v>38.805707226431679</v>
      </c>
      <c r="CH32" s="6">
        <v>3980</v>
      </c>
      <c r="CI32" s="26">
        <v>15.210355987055015</v>
      </c>
      <c r="CJ32">
        <f t="shared" si="28"/>
        <v>3980</v>
      </c>
      <c r="CK32">
        <f t="shared" si="15"/>
        <v>15.210355987055015</v>
      </c>
      <c r="CM32" s="6">
        <v>29</v>
      </c>
      <c r="CN32" s="26">
        <v>31.807674526121129</v>
      </c>
      <c r="CO32">
        <f t="shared" si="16"/>
        <v>29</v>
      </c>
      <c r="CP32" s="13">
        <f t="shared" si="17"/>
        <v>31.807674526121129</v>
      </c>
      <c r="DR32" t="s">
        <v>81</v>
      </c>
      <c r="DS32">
        <v>2109</v>
      </c>
      <c r="DT32">
        <v>1102401</v>
      </c>
      <c r="DU32" t="str">
        <f t="shared" si="4"/>
        <v>MAC-0029</v>
      </c>
      <c r="DV32">
        <f t="shared" si="5"/>
        <v>2109</v>
      </c>
      <c r="DW32">
        <f t="shared" si="6"/>
        <v>1102401</v>
      </c>
      <c r="EL32" s="6" t="s">
        <v>81</v>
      </c>
      <c r="EM32">
        <v>489</v>
      </c>
      <c r="EN32">
        <v>1956</v>
      </c>
      <c r="ET32" s="6">
        <v>43</v>
      </c>
      <c r="EU32" s="15">
        <v>1.7851759740749113E-2</v>
      </c>
      <c r="EV32">
        <f t="shared" si="24"/>
        <v>43</v>
      </c>
      <c r="EW32" s="38">
        <f t="shared" si="25"/>
        <v>1.7851759740749113E-2</v>
      </c>
    </row>
    <row r="33" spans="24:153" x14ac:dyDescent="0.25">
      <c r="X33" s="4" t="s">
        <v>82</v>
      </c>
      <c r="Y33" s="2">
        <v>314</v>
      </c>
      <c r="BD33" s="6">
        <v>216</v>
      </c>
      <c r="BE33" s="26">
        <v>3.1464315321425879E-2</v>
      </c>
      <c r="BG33">
        <f t="shared" si="27"/>
        <v>216</v>
      </c>
      <c r="BH33">
        <f t="shared" si="1"/>
        <v>3.1464315321425879E-2</v>
      </c>
      <c r="BM33">
        <v>24</v>
      </c>
      <c r="BN33" t="s">
        <v>482</v>
      </c>
      <c r="BP33" s="6" t="s">
        <v>82</v>
      </c>
      <c r="BQ33">
        <v>314</v>
      </c>
      <c r="BR33" t="str">
        <f t="shared" si="2"/>
        <v>MAC-0030</v>
      </c>
      <c r="BS33">
        <f t="shared" si="3"/>
        <v>314</v>
      </c>
      <c r="CC33">
        <v>2.5000000000000001E-2</v>
      </c>
      <c r="CF33">
        <f t="shared" si="26"/>
        <v>35.224155860254029</v>
      </c>
      <c r="CH33" s="6">
        <v>3987</v>
      </c>
      <c r="CI33" s="26">
        <v>4.5307443365695796</v>
      </c>
      <c r="CJ33">
        <f t="shared" si="28"/>
        <v>3987</v>
      </c>
      <c r="CK33">
        <f t="shared" si="15"/>
        <v>4.5307443365695796</v>
      </c>
      <c r="CM33" s="6">
        <v>30</v>
      </c>
      <c r="CN33" s="26">
        <v>32.200647249190943</v>
      </c>
      <c r="CO33">
        <f t="shared" si="16"/>
        <v>30</v>
      </c>
      <c r="CP33" s="13">
        <f t="shared" si="17"/>
        <v>32.200647249190943</v>
      </c>
      <c r="DR33" t="s">
        <v>82</v>
      </c>
      <c r="DS33">
        <v>432</v>
      </c>
      <c r="DT33">
        <v>3192496</v>
      </c>
      <c r="DU33" t="str">
        <f t="shared" si="4"/>
        <v>MAC-0030</v>
      </c>
      <c r="DV33">
        <f t="shared" si="5"/>
        <v>432</v>
      </c>
      <c r="DW33">
        <f t="shared" si="6"/>
        <v>3192496</v>
      </c>
      <c r="EL33" s="6" t="s">
        <v>82</v>
      </c>
      <c r="EM33">
        <v>716</v>
      </c>
      <c r="EN33">
        <v>10855</v>
      </c>
      <c r="ET33" s="6">
        <v>44</v>
      </c>
      <c r="EU33" s="15">
        <v>2.1202301102821109E-2</v>
      </c>
      <c r="EV33">
        <f t="shared" si="24"/>
        <v>44</v>
      </c>
      <c r="EW33" s="38">
        <f t="shared" si="25"/>
        <v>2.1202301102821109E-2</v>
      </c>
    </row>
    <row r="34" spans="24:153" x14ac:dyDescent="0.25">
      <c r="X34" s="4" t="s">
        <v>83</v>
      </c>
      <c r="Y34" s="2">
        <v>511</v>
      </c>
      <c r="BD34" s="6">
        <v>221</v>
      </c>
      <c r="BE34" s="26">
        <v>3.2745497023136637E-2</v>
      </c>
      <c r="BG34">
        <f t="shared" si="27"/>
        <v>221</v>
      </c>
      <c r="BH34">
        <f t="shared" si="1"/>
        <v>3.2745497023136637E-2</v>
      </c>
      <c r="BM34">
        <v>24</v>
      </c>
      <c r="BN34" t="s">
        <v>663</v>
      </c>
      <c r="BP34" s="6" t="s">
        <v>83</v>
      </c>
      <c r="BQ34">
        <v>511</v>
      </c>
      <c r="BR34" t="str">
        <f t="shared" si="2"/>
        <v>MAC-0031</v>
      </c>
      <c r="BS34">
        <f t="shared" si="3"/>
        <v>511</v>
      </c>
      <c r="CC34">
        <v>2.5999999999999999E-2</v>
      </c>
      <c r="CF34">
        <f t="shared" si="26"/>
        <v>31.475738183755841</v>
      </c>
      <c r="CH34" s="6">
        <v>4023</v>
      </c>
      <c r="CI34" s="26">
        <v>19.093851132686083</v>
      </c>
      <c r="CJ34">
        <f t="shared" si="28"/>
        <v>4023</v>
      </c>
      <c r="CK34">
        <f t="shared" si="15"/>
        <v>19.093851132686083</v>
      </c>
      <c r="CM34" s="6">
        <v>31</v>
      </c>
      <c r="CN34" s="26">
        <v>44.228694714131613</v>
      </c>
      <c r="CO34">
        <f t="shared" si="16"/>
        <v>31</v>
      </c>
      <c r="CP34" s="13">
        <f t="shared" si="17"/>
        <v>44.228694714131613</v>
      </c>
      <c r="DR34" t="s">
        <v>83</v>
      </c>
      <c r="DS34">
        <v>15929</v>
      </c>
      <c r="DT34">
        <v>82251713</v>
      </c>
      <c r="DU34" t="str">
        <f t="shared" si="4"/>
        <v>MAC-0031</v>
      </c>
      <c r="DV34">
        <f t="shared" si="5"/>
        <v>15929</v>
      </c>
      <c r="DW34">
        <f t="shared" si="6"/>
        <v>82251713</v>
      </c>
      <c r="EL34" s="6" t="s">
        <v>83</v>
      </c>
      <c r="EM34">
        <v>489</v>
      </c>
      <c r="EN34">
        <v>119</v>
      </c>
      <c r="ET34" s="6">
        <v>45</v>
      </c>
      <c r="EU34" s="15">
        <v>1.5939407641872037E-2</v>
      </c>
      <c r="EV34">
        <f t="shared" si="24"/>
        <v>45</v>
      </c>
      <c r="EW34" s="38">
        <f t="shared" si="25"/>
        <v>1.5939407641872037E-2</v>
      </c>
    </row>
    <row r="35" spans="24:153" x14ac:dyDescent="0.25">
      <c r="X35" s="4" t="s">
        <v>84</v>
      </c>
      <c r="Y35" s="2">
        <v>113</v>
      </c>
      <c r="BD35" s="6">
        <v>225</v>
      </c>
      <c r="BE35" s="26">
        <v>3.09367699148391E-2</v>
      </c>
      <c r="BG35">
        <f t="shared" si="27"/>
        <v>225</v>
      </c>
      <c r="BH35">
        <f t="shared" si="1"/>
        <v>3.09367699148391E-2</v>
      </c>
      <c r="BM35">
        <v>24</v>
      </c>
      <c r="BN35" t="s">
        <v>916</v>
      </c>
      <c r="BP35" s="6" t="s">
        <v>84</v>
      </c>
      <c r="BQ35">
        <v>113</v>
      </c>
      <c r="BR35" t="str">
        <f t="shared" si="2"/>
        <v>MAC-0032</v>
      </c>
      <c r="BS35">
        <f t="shared" si="3"/>
        <v>113</v>
      </c>
      <c r="CC35">
        <v>2.7E-2</v>
      </c>
      <c r="CF35">
        <f t="shared" si="26"/>
        <v>27.688637970453467</v>
      </c>
      <c r="CH35" s="6">
        <v>4033</v>
      </c>
      <c r="CI35" s="26">
        <v>19.093851132686083</v>
      </c>
      <c r="CJ35">
        <f t="shared" si="28"/>
        <v>4033</v>
      </c>
      <c r="CK35">
        <f t="shared" si="15"/>
        <v>19.093851132686083</v>
      </c>
      <c r="CM35" s="6">
        <v>32</v>
      </c>
      <c r="CN35" s="26">
        <v>25.961884214311397</v>
      </c>
      <c r="CO35">
        <f t="shared" si="16"/>
        <v>32</v>
      </c>
      <c r="CP35" s="13">
        <f t="shared" si="17"/>
        <v>25.961884214311397</v>
      </c>
      <c r="DR35" t="s">
        <v>84</v>
      </c>
      <c r="DS35">
        <v>4259</v>
      </c>
      <c r="DT35">
        <v>22214675</v>
      </c>
      <c r="DU35" t="str">
        <f t="shared" si="4"/>
        <v>MAC-0032</v>
      </c>
      <c r="DV35">
        <f t="shared" si="5"/>
        <v>4259</v>
      </c>
      <c r="DW35">
        <f t="shared" si="6"/>
        <v>22214675</v>
      </c>
      <c r="EL35" s="6" t="s">
        <v>84</v>
      </c>
      <c r="EM35">
        <v>489</v>
      </c>
      <c r="EN35">
        <v>1771</v>
      </c>
      <c r="ET35" s="6">
        <v>46</v>
      </c>
      <c r="EU35" s="15">
        <v>1.6262843218529405E-2</v>
      </c>
      <c r="EV35">
        <f t="shared" si="24"/>
        <v>46</v>
      </c>
      <c r="EW35" s="38">
        <f t="shared" si="25"/>
        <v>1.6262843218529405E-2</v>
      </c>
    </row>
    <row r="36" spans="24:153" x14ac:dyDescent="0.25">
      <c r="X36" s="4" t="s">
        <v>85</v>
      </c>
      <c r="Y36" s="2">
        <v>254</v>
      </c>
      <c r="BD36" s="6">
        <v>227</v>
      </c>
      <c r="BE36" s="26">
        <v>3.285854246740523E-2</v>
      </c>
      <c r="BG36">
        <f t="shared" si="27"/>
        <v>227</v>
      </c>
      <c r="BH36">
        <f t="shared" si="1"/>
        <v>3.285854246740523E-2</v>
      </c>
      <c r="BM36">
        <v>25</v>
      </c>
      <c r="BN36" t="s">
        <v>554</v>
      </c>
      <c r="BP36" s="6" t="s">
        <v>85</v>
      </c>
      <c r="BQ36">
        <v>254</v>
      </c>
      <c r="BR36" t="str">
        <f t="shared" si="2"/>
        <v>MAC-0033</v>
      </c>
      <c r="BS36">
        <f t="shared" si="3"/>
        <v>254</v>
      </c>
      <c r="CC36">
        <v>2.8000000000000001E-2</v>
      </c>
      <c r="CF36">
        <f t="shared" si="26"/>
        <v>23.97825643143269</v>
      </c>
      <c r="CH36" s="6">
        <v>4047</v>
      </c>
      <c r="CI36" s="26">
        <v>20.064724919093852</v>
      </c>
      <c r="CJ36">
        <f t="shared" si="28"/>
        <v>4047</v>
      </c>
      <c r="CK36">
        <f t="shared" si="15"/>
        <v>20.064724919093852</v>
      </c>
      <c r="CM36" s="6">
        <v>33</v>
      </c>
      <c r="CN36" s="26">
        <v>42.394822006472495</v>
      </c>
      <c r="CO36">
        <f t="shared" si="16"/>
        <v>33</v>
      </c>
      <c r="CP36" s="13">
        <f t="shared" si="17"/>
        <v>42.394822006472495</v>
      </c>
      <c r="DR36" t="s">
        <v>85</v>
      </c>
      <c r="DS36">
        <v>16714</v>
      </c>
      <c r="DT36">
        <v>18984306</v>
      </c>
      <c r="DU36" t="str">
        <f t="shared" si="4"/>
        <v>MAC-0033</v>
      </c>
      <c r="DV36">
        <f t="shared" si="5"/>
        <v>16714</v>
      </c>
      <c r="DW36">
        <f t="shared" si="6"/>
        <v>18984306</v>
      </c>
      <c r="EL36" s="6" t="s">
        <v>85</v>
      </c>
      <c r="EM36">
        <v>555</v>
      </c>
      <c r="EN36">
        <v>341</v>
      </c>
      <c r="ET36" s="6">
        <v>47</v>
      </c>
      <c r="EU36" s="15">
        <v>1.8490466500866685E-2</v>
      </c>
      <c r="EV36">
        <f t="shared" si="24"/>
        <v>47</v>
      </c>
      <c r="EW36" s="38">
        <f t="shared" si="25"/>
        <v>1.8490466500866685E-2</v>
      </c>
    </row>
    <row r="37" spans="24:153" x14ac:dyDescent="0.25">
      <c r="X37" s="4" t="s">
        <v>86</v>
      </c>
      <c r="Y37" s="2">
        <v>507</v>
      </c>
      <c r="BD37" s="6">
        <v>228</v>
      </c>
      <c r="BE37" s="26">
        <v>3.2104906172281254E-2</v>
      </c>
      <c r="BG37">
        <f t="shared" si="27"/>
        <v>228</v>
      </c>
      <c r="BH37">
        <f t="shared" si="1"/>
        <v>3.2104906172281254E-2</v>
      </c>
      <c r="BM37">
        <v>25</v>
      </c>
      <c r="BN37" t="s">
        <v>907</v>
      </c>
      <c r="BP37" s="6" t="s">
        <v>86</v>
      </c>
      <c r="BQ37">
        <v>507</v>
      </c>
      <c r="BR37" t="str">
        <f t="shared" si="2"/>
        <v>MAC-0034</v>
      </c>
      <c r="BS37">
        <f t="shared" si="3"/>
        <v>507</v>
      </c>
      <c r="CC37">
        <v>2.9000000000000001E-2</v>
      </c>
      <c r="CF37">
        <f t="shared" si="26"/>
        <v>20.442026479957935</v>
      </c>
      <c r="CH37" s="6">
        <v>4054</v>
      </c>
      <c r="CI37" s="26">
        <v>23.948220064724918</v>
      </c>
      <c r="CJ37">
        <f t="shared" si="28"/>
        <v>4054</v>
      </c>
      <c r="CK37">
        <f t="shared" si="15"/>
        <v>23.948220064724918</v>
      </c>
      <c r="CM37" s="6">
        <v>34</v>
      </c>
      <c r="CN37" s="26">
        <v>27.292340884573896</v>
      </c>
      <c r="CO37">
        <f t="shared" si="16"/>
        <v>34</v>
      </c>
      <c r="CP37" s="13">
        <f t="shared" si="17"/>
        <v>27.292340884573896</v>
      </c>
      <c r="DR37" t="s">
        <v>86</v>
      </c>
      <c r="DS37">
        <v>6499</v>
      </c>
      <c r="DT37">
        <v>10814483</v>
      </c>
      <c r="DU37" t="str">
        <f t="shared" si="4"/>
        <v>MAC-0034</v>
      </c>
      <c r="DV37">
        <f t="shared" si="5"/>
        <v>6499</v>
      </c>
      <c r="DW37">
        <f t="shared" si="6"/>
        <v>10814483</v>
      </c>
      <c r="EL37" s="6" t="s">
        <v>86</v>
      </c>
      <c r="EM37">
        <v>266</v>
      </c>
      <c r="EN37">
        <v>2856</v>
      </c>
      <c r="ET37" s="6">
        <v>48</v>
      </c>
      <c r="EU37" s="15">
        <v>1.9808073956841761E-2</v>
      </c>
      <c r="EV37">
        <f t="shared" si="24"/>
        <v>48</v>
      </c>
      <c r="EW37" s="38">
        <f t="shared" si="25"/>
        <v>1.9808073956841761E-2</v>
      </c>
    </row>
    <row r="38" spans="24:153" x14ac:dyDescent="0.25">
      <c r="X38" s="4" t="s">
        <v>87</v>
      </c>
      <c r="Y38" s="2">
        <v>583</v>
      </c>
      <c r="BD38" s="6">
        <v>229</v>
      </c>
      <c r="BE38" s="26">
        <v>3.2745497023136637E-2</v>
      </c>
      <c r="BG38">
        <f t="shared" si="27"/>
        <v>229</v>
      </c>
      <c r="BH38">
        <f t="shared" si="1"/>
        <v>3.2745497023136637E-2</v>
      </c>
      <c r="BM38">
        <v>26</v>
      </c>
      <c r="BN38" t="s">
        <v>74</v>
      </c>
      <c r="BP38" s="6" t="s">
        <v>87</v>
      </c>
      <c r="BQ38">
        <v>583</v>
      </c>
      <c r="BR38" t="str">
        <f t="shared" si="2"/>
        <v>MAC-0035</v>
      </c>
      <c r="BS38">
        <f t="shared" si="3"/>
        <v>583</v>
      </c>
      <c r="CC38">
        <v>0.03</v>
      </c>
      <c r="CF38">
        <f t="shared" si="26"/>
        <v>17.156181470681357</v>
      </c>
      <c r="CH38" s="6">
        <v>4123</v>
      </c>
      <c r="CI38" s="26">
        <v>32.038834951456316</v>
      </c>
      <c r="CJ38">
        <f t="shared" si="28"/>
        <v>4123</v>
      </c>
      <c r="CK38">
        <f t="shared" si="15"/>
        <v>32.038834951456316</v>
      </c>
      <c r="CM38" s="6">
        <v>35</v>
      </c>
      <c r="CN38" s="26">
        <v>20.873786407766993</v>
      </c>
      <c r="CO38">
        <f t="shared" si="16"/>
        <v>35</v>
      </c>
      <c r="CP38" s="13">
        <f t="shared" si="17"/>
        <v>20.873786407766993</v>
      </c>
      <c r="DR38" t="s">
        <v>87</v>
      </c>
      <c r="DS38">
        <v>1640</v>
      </c>
      <c r="DT38">
        <v>4112951</v>
      </c>
      <c r="DU38" t="str">
        <f t="shared" si="4"/>
        <v>MAC-0035</v>
      </c>
      <c r="DV38">
        <f t="shared" si="5"/>
        <v>1640</v>
      </c>
      <c r="DW38">
        <f t="shared" si="6"/>
        <v>4112951</v>
      </c>
      <c r="EL38" s="6" t="s">
        <v>87</v>
      </c>
      <c r="EM38">
        <v>251</v>
      </c>
      <c r="EN38">
        <v>3519</v>
      </c>
      <c r="ET38" s="6">
        <v>49</v>
      </c>
      <c r="EU38" s="15">
        <v>1.7936543823950563E-2</v>
      </c>
      <c r="EV38">
        <f t="shared" si="24"/>
        <v>49</v>
      </c>
      <c r="EW38" s="38">
        <f t="shared" si="25"/>
        <v>1.7936543823950563E-2</v>
      </c>
    </row>
    <row r="39" spans="24:153" x14ac:dyDescent="0.25">
      <c r="X39" s="4" t="s">
        <v>88</v>
      </c>
      <c r="Y39" s="2">
        <v>145</v>
      </c>
      <c r="BD39" s="6">
        <v>231</v>
      </c>
      <c r="BE39" s="26">
        <v>6.1986585273946793E-2</v>
      </c>
      <c r="BG39">
        <f t="shared" si="27"/>
        <v>231</v>
      </c>
      <c r="BH39">
        <f t="shared" si="1"/>
        <v>6.1986585273946793E-2</v>
      </c>
      <c r="BM39">
        <v>26</v>
      </c>
      <c r="BN39" t="s">
        <v>201</v>
      </c>
      <c r="BP39" s="6" t="s">
        <v>88</v>
      </c>
      <c r="BQ39">
        <v>145</v>
      </c>
      <c r="BR39" t="str">
        <f t="shared" si="2"/>
        <v>MAC-0036</v>
      </c>
      <c r="BS39">
        <f t="shared" si="3"/>
        <v>145</v>
      </c>
      <c r="CC39">
        <v>3.1E-2</v>
      </c>
      <c r="CF39">
        <f t="shared" si="26"/>
        <v>14.174496953323681</v>
      </c>
      <c r="CH39" s="6">
        <v>4139</v>
      </c>
      <c r="CI39" s="26">
        <v>36.569579288025892</v>
      </c>
      <c r="CJ39">
        <f t="shared" si="28"/>
        <v>4139</v>
      </c>
      <c r="CK39">
        <f t="shared" si="15"/>
        <v>36.569579288025892</v>
      </c>
      <c r="CM39" s="6">
        <v>36</v>
      </c>
      <c r="CN39" s="26">
        <v>35.355987055016179</v>
      </c>
      <c r="CO39">
        <f t="shared" si="16"/>
        <v>36</v>
      </c>
      <c r="CP39" s="13">
        <f t="shared" si="17"/>
        <v>35.355987055016179</v>
      </c>
      <c r="DR39" t="s">
        <v>88</v>
      </c>
      <c r="DS39">
        <v>3032</v>
      </c>
      <c r="DT39">
        <v>3708589</v>
      </c>
      <c r="DU39" t="str">
        <f t="shared" si="4"/>
        <v>MAC-0036</v>
      </c>
      <c r="DV39">
        <f t="shared" si="5"/>
        <v>3032</v>
      </c>
      <c r="DW39">
        <f t="shared" si="6"/>
        <v>3708589</v>
      </c>
      <c r="EL39" s="6" t="s">
        <v>88</v>
      </c>
      <c r="EM39">
        <v>337</v>
      </c>
      <c r="EN39">
        <v>3378</v>
      </c>
      <c r="ET39" s="6">
        <v>50</v>
      </c>
      <c r="EU39" s="15">
        <v>2.081166628984852E-2</v>
      </c>
      <c r="EV39">
        <f t="shared" si="24"/>
        <v>50</v>
      </c>
      <c r="EW39" s="38">
        <f t="shared" si="25"/>
        <v>2.081166628984852E-2</v>
      </c>
    </row>
    <row r="40" spans="24:153" x14ac:dyDescent="0.25">
      <c r="X40" s="4" t="s">
        <v>89</v>
      </c>
      <c r="Y40" s="2">
        <v>332</v>
      </c>
      <c r="BD40" s="6">
        <v>233</v>
      </c>
      <c r="BE40" s="26">
        <v>3.0446906323008515E-2</v>
      </c>
      <c r="BG40">
        <f t="shared" si="27"/>
        <v>233</v>
      </c>
      <c r="BH40">
        <f t="shared" si="1"/>
        <v>3.0446906323008515E-2</v>
      </c>
      <c r="BM40">
        <v>27</v>
      </c>
      <c r="BN40" t="s">
        <v>271</v>
      </c>
      <c r="BP40" s="6" t="s">
        <v>89</v>
      </c>
      <c r="BQ40">
        <v>332</v>
      </c>
      <c r="BR40" t="str">
        <f t="shared" si="2"/>
        <v>MAC-0037</v>
      </c>
      <c r="BS40">
        <f t="shared" si="3"/>
        <v>332</v>
      </c>
      <c r="CC40">
        <v>3.2000000000000001E-2</v>
      </c>
      <c r="CF40">
        <f t="shared" si="26"/>
        <v>11.528824209869413</v>
      </c>
      <c r="CH40" s="6">
        <v>4168</v>
      </c>
      <c r="CI40" s="26">
        <v>20.388349514563107</v>
      </c>
      <c r="CJ40">
        <f t="shared" si="28"/>
        <v>4168</v>
      </c>
      <c r="CK40">
        <f t="shared" si="15"/>
        <v>20.388349514563107</v>
      </c>
      <c r="CM40" s="6">
        <v>37</v>
      </c>
      <c r="CN40" s="26">
        <v>34.535367545076284</v>
      </c>
      <c r="CO40">
        <f t="shared" si="16"/>
        <v>37</v>
      </c>
      <c r="CP40" s="13">
        <f t="shared" si="17"/>
        <v>34.535367545076284</v>
      </c>
      <c r="DR40" t="s">
        <v>89</v>
      </c>
      <c r="DS40">
        <v>6294</v>
      </c>
      <c r="DT40">
        <v>22265604</v>
      </c>
      <c r="DU40" t="str">
        <f t="shared" si="4"/>
        <v>MAC-0037</v>
      </c>
      <c r="DV40">
        <f t="shared" si="5"/>
        <v>6294</v>
      </c>
      <c r="DW40">
        <f t="shared" si="6"/>
        <v>22265604</v>
      </c>
      <c r="EL40" s="6" t="s">
        <v>89</v>
      </c>
      <c r="EM40">
        <v>431</v>
      </c>
      <c r="EN40">
        <v>3277</v>
      </c>
      <c r="ET40" s="6">
        <v>51</v>
      </c>
      <c r="EU40" s="15">
        <v>1.8367791259493723E-2</v>
      </c>
      <c r="EV40">
        <f t="shared" si="24"/>
        <v>51</v>
      </c>
      <c r="EW40" s="38">
        <f t="shared" si="25"/>
        <v>1.8367791259493723E-2</v>
      </c>
    </row>
    <row r="41" spans="24:153" x14ac:dyDescent="0.25">
      <c r="X41" s="4" t="s">
        <v>90</v>
      </c>
      <c r="Y41" s="2">
        <v>174</v>
      </c>
      <c r="BD41" s="6">
        <v>234</v>
      </c>
      <c r="BE41" s="26">
        <v>3.1313588062401088E-2</v>
      </c>
      <c r="BG41">
        <f t="shared" si="27"/>
        <v>234</v>
      </c>
      <c r="BH41">
        <f t="shared" si="1"/>
        <v>3.1313588062401088E-2</v>
      </c>
      <c r="BM41">
        <v>27</v>
      </c>
      <c r="BN41" t="s">
        <v>493</v>
      </c>
      <c r="BP41" s="6" t="s">
        <v>90</v>
      </c>
      <c r="BQ41">
        <v>174</v>
      </c>
      <c r="BR41" t="str">
        <f t="shared" si="2"/>
        <v>MAC-0038</v>
      </c>
      <c r="BS41">
        <f t="shared" si="3"/>
        <v>174</v>
      </c>
      <c r="CC41">
        <v>3.3000000000000002E-2</v>
      </c>
      <c r="CF41">
        <f t="shared" si="26"/>
        <v>9.2310843226547838</v>
      </c>
      <c r="CH41" s="6">
        <v>4211</v>
      </c>
      <c r="CI41" s="26">
        <v>13.915857605177994</v>
      </c>
      <c r="CJ41">
        <f t="shared" si="28"/>
        <v>4211</v>
      </c>
      <c r="CK41">
        <f t="shared" si="15"/>
        <v>13.915857605177994</v>
      </c>
      <c r="CM41" s="6">
        <v>38</v>
      </c>
      <c r="CN41" s="26">
        <v>40.884573894282632</v>
      </c>
      <c r="CO41">
        <f t="shared" si="16"/>
        <v>38</v>
      </c>
      <c r="CP41" s="13">
        <f t="shared" si="17"/>
        <v>40.884573894282632</v>
      </c>
      <c r="DR41" t="s">
        <v>90</v>
      </c>
      <c r="DS41">
        <v>756</v>
      </c>
      <c r="DT41">
        <v>4327467</v>
      </c>
      <c r="DU41" t="str">
        <f t="shared" si="4"/>
        <v>MAC-0038</v>
      </c>
      <c r="DV41">
        <f t="shared" si="5"/>
        <v>756</v>
      </c>
      <c r="DW41">
        <f t="shared" si="6"/>
        <v>4327467</v>
      </c>
      <c r="EL41" s="6" t="s">
        <v>90</v>
      </c>
      <c r="EM41">
        <v>738</v>
      </c>
      <c r="EN41">
        <v>5575</v>
      </c>
      <c r="ET41" s="6">
        <v>52</v>
      </c>
      <c r="EU41" s="15">
        <v>1.4921998643454669E-2</v>
      </c>
      <c r="EV41">
        <f t="shared" si="24"/>
        <v>52</v>
      </c>
      <c r="EW41" s="38">
        <f t="shared" si="25"/>
        <v>1.4921998643454669E-2</v>
      </c>
    </row>
    <row r="42" spans="24:153" x14ac:dyDescent="0.25">
      <c r="X42" s="4" t="s">
        <v>91</v>
      </c>
      <c r="Y42" s="2">
        <v>679</v>
      </c>
      <c r="BD42" s="6">
        <v>235</v>
      </c>
      <c r="BE42" s="26">
        <v>3.0070088175446531E-2</v>
      </c>
      <c r="BG42">
        <f t="shared" si="27"/>
        <v>235</v>
      </c>
      <c r="BH42">
        <f t="shared" si="1"/>
        <v>3.0070088175446531E-2</v>
      </c>
      <c r="BM42">
        <v>27</v>
      </c>
      <c r="BN42" t="s">
        <v>792</v>
      </c>
      <c r="BP42" s="6" t="s">
        <v>91</v>
      </c>
      <c r="BQ42">
        <v>679</v>
      </c>
      <c r="BR42" t="str">
        <f t="shared" si="2"/>
        <v>MAC-0039</v>
      </c>
      <c r="BS42">
        <f t="shared" si="3"/>
        <v>679</v>
      </c>
      <c r="CC42">
        <v>3.4000000000000002E-2</v>
      </c>
      <c r="CF42">
        <f t="shared" si="26"/>
        <v>7.2763026998477054</v>
      </c>
      <c r="CH42" s="6">
        <v>4212</v>
      </c>
      <c r="CI42" s="26">
        <v>17.79935275080906</v>
      </c>
      <c r="CJ42">
        <f t="shared" si="28"/>
        <v>4212</v>
      </c>
      <c r="CK42">
        <f t="shared" si="15"/>
        <v>17.79935275080906</v>
      </c>
      <c r="CM42" s="6">
        <v>39</v>
      </c>
      <c r="CN42" s="26">
        <v>41.765551959726707</v>
      </c>
      <c r="CO42">
        <f t="shared" si="16"/>
        <v>39</v>
      </c>
      <c r="CP42" s="13">
        <f t="shared" si="17"/>
        <v>41.765551959726707</v>
      </c>
      <c r="DR42" t="s">
        <v>91</v>
      </c>
      <c r="DS42">
        <v>21105</v>
      </c>
      <c r="DT42">
        <v>2416349</v>
      </c>
      <c r="DU42" t="str">
        <f t="shared" si="4"/>
        <v>MAC-0039</v>
      </c>
      <c r="DV42">
        <f t="shared" si="5"/>
        <v>21105</v>
      </c>
      <c r="DW42">
        <f t="shared" si="6"/>
        <v>2416349</v>
      </c>
      <c r="EL42" s="6" t="s">
        <v>91</v>
      </c>
      <c r="EM42">
        <v>354</v>
      </c>
      <c r="EN42">
        <v>145</v>
      </c>
      <c r="ET42" s="6">
        <v>53</v>
      </c>
      <c r="EU42" s="15">
        <v>2.2046760233511306E-2</v>
      </c>
      <c r="EV42">
        <f t="shared" si="24"/>
        <v>53</v>
      </c>
      <c r="EW42" s="38">
        <f t="shared" si="25"/>
        <v>2.2046760233511306E-2</v>
      </c>
    </row>
    <row r="43" spans="24:153" x14ac:dyDescent="0.25">
      <c r="X43" s="4" t="s">
        <v>92</v>
      </c>
      <c r="Y43" s="2">
        <v>342</v>
      </c>
      <c r="BD43" s="6">
        <v>236</v>
      </c>
      <c r="BE43" s="26">
        <v>6.2250357977240184E-2</v>
      </c>
      <c r="BG43">
        <f t="shared" si="27"/>
        <v>236</v>
      </c>
      <c r="BH43">
        <f t="shared" si="1"/>
        <v>6.2250357977240184E-2</v>
      </c>
      <c r="BM43">
        <v>27</v>
      </c>
      <c r="BN43" t="s">
        <v>1025</v>
      </c>
      <c r="BP43" s="6" t="s">
        <v>92</v>
      </c>
      <c r="BQ43">
        <v>342</v>
      </c>
      <c r="BR43" t="str">
        <f t="shared" si="2"/>
        <v>MAC-0040</v>
      </c>
      <c r="BS43">
        <f t="shared" si="3"/>
        <v>342</v>
      </c>
      <c r="CC43">
        <v>3.5000000000000003E-2</v>
      </c>
      <c r="CF43">
        <f t="shared" si="26"/>
        <v>5.6462374219697775</v>
      </c>
      <c r="CH43" s="6">
        <v>4278</v>
      </c>
      <c r="CI43" s="26">
        <v>24.271844660194176</v>
      </c>
      <c r="CJ43">
        <f t="shared" si="28"/>
        <v>4278</v>
      </c>
      <c r="CK43">
        <f t="shared" si="15"/>
        <v>24.271844660194176</v>
      </c>
      <c r="CM43" s="6">
        <v>40</v>
      </c>
      <c r="CN43" s="26">
        <v>31.715210355987054</v>
      </c>
      <c r="CO43">
        <f t="shared" si="16"/>
        <v>40</v>
      </c>
      <c r="CP43" s="13">
        <f t="shared" si="17"/>
        <v>31.715210355987054</v>
      </c>
      <c r="DR43" t="s">
        <v>92</v>
      </c>
      <c r="DS43">
        <v>15065</v>
      </c>
      <c r="DT43">
        <v>17464714</v>
      </c>
      <c r="DU43" t="str">
        <f t="shared" si="4"/>
        <v>MAC-0040</v>
      </c>
      <c r="DV43">
        <f t="shared" si="5"/>
        <v>15065</v>
      </c>
      <c r="DW43">
        <f t="shared" si="6"/>
        <v>17464714</v>
      </c>
      <c r="EL43" s="6" t="s">
        <v>92</v>
      </c>
      <c r="EM43">
        <v>453</v>
      </c>
      <c r="EN43">
        <v>402</v>
      </c>
      <c r="ET43" s="6">
        <v>54</v>
      </c>
      <c r="EU43" s="15">
        <v>1.7542140829502346E-2</v>
      </c>
      <c r="EV43">
        <f t="shared" si="24"/>
        <v>54</v>
      </c>
      <c r="EW43" s="38">
        <f t="shared" si="25"/>
        <v>1.7542140829502346E-2</v>
      </c>
    </row>
    <row r="44" spans="24:153" x14ac:dyDescent="0.25">
      <c r="X44" s="4" t="s">
        <v>93</v>
      </c>
      <c r="Y44" s="2">
        <v>449</v>
      </c>
      <c r="BD44" s="6">
        <v>238</v>
      </c>
      <c r="BE44" s="26">
        <v>6.1948903459190595E-2</v>
      </c>
      <c r="BG44">
        <f t="shared" si="27"/>
        <v>238</v>
      </c>
      <c r="BH44">
        <f t="shared" si="1"/>
        <v>6.1948903459190595E-2</v>
      </c>
      <c r="BM44">
        <v>28</v>
      </c>
      <c r="BN44" t="s">
        <v>697</v>
      </c>
      <c r="BP44" s="6" t="s">
        <v>93</v>
      </c>
      <c r="BQ44">
        <v>449</v>
      </c>
      <c r="BR44" t="str">
        <f t="shared" si="2"/>
        <v>MAC-0041</v>
      </c>
      <c r="BS44">
        <f t="shared" si="3"/>
        <v>449</v>
      </c>
      <c r="CC44">
        <v>3.5999999999999997E-2</v>
      </c>
      <c r="CF44">
        <f t="shared" si="26"/>
        <v>4.3131826855038033</v>
      </c>
      <c r="CH44" s="6">
        <v>4307</v>
      </c>
      <c r="CI44" s="26">
        <v>6.7961165048543686</v>
      </c>
      <c r="CJ44">
        <f t="shared" si="28"/>
        <v>4307</v>
      </c>
      <c r="CK44">
        <f t="shared" si="15"/>
        <v>6.7961165048543686</v>
      </c>
      <c r="CM44" s="6">
        <v>41</v>
      </c>
      <c r="CN44" s="26">
        <v>38.565264293419638</v>
      </c>
      <c r="CO44">
        <f t="shared" si="16"/>
        <v>41</v>
      </c>
      <c r="CP44" s="13">
        <f t="shared" si="17"/>
        <v>38.565264293419638</v>
      </c>
      <c r="DR44" t="s">
        <v>93</v>
      </c>
      <c r="DS44">
        <v>27006</v>
      </c>
      <c r="DT44">
        <v>82526059</v>
      </c>
      <c r="DU44" t="str">
        <f t="shared" si="4"/>
        <v>MAC-0041</v>
      </c>
      <c r="DV44">
        <f t="shared" si="5"/>
        <v>27006</v>
      </c>
      <c r="DW44">
        <f t="shared" si="6"/>
        <v>82526059</v>
      </c>
      <c r="EL44" s="6" t="s">
        <v>93</v>
      </c>
      <c r="EM44">
        <v>161</v>
      </c>
      <c r="EN44">
        <v>291</v>
      </c>
      <c r="ET44" s="6">
        <v>55</v>
      </c>
      <c r="EU44" s="15">
        <v>1.5710625195137971E-2</v>
      </c>
      <c r="EV44">
        <f t="shared" si="24"/>
        <v>55</v>
      </c>
      <c r="EW44" s="38">
        <f t="shared" si="25"/>
        <v>1.5710625195137971E-2</v>
      </c>
    </row>
    <row r="45" spans="24:153" x14ac:dyDescent="0.25">
      <c r="X45" s="4" t="s">
        <v>94</v>
      </c>
      <c r="Y45" s="2">
        <v>348</v>
      </c>
      <c r="BD45" s="6">
        <v>239</v>
      </c>
      <c r="BE45" s="26">
        <v>3.3461451503504408E-2</v>
      </c>
      <c r="BG45">
        <f t="shared" si="27"/>
        <v>239</v>
      </c>
      <c r="BH45">
        <f t="shared" si="1"/>
        <v>3.3461451503504408E-2</v>
      </c>
      <c r="BM45">
        <v>29</v>
      </c>
      <c r="BN45" t="s">
        <v>106</v>
      </c>
      <c r="BP45" s="6" t="s">
        <v>94</v>
      </c>
      <c r="BQ45">
        <v>348</v>
      </c>
      <c r="BR45" t="str">
        <f t="shared" si="2"/>
        <v>MAC-0042</v>
      </c>
      <c r="BS45">
        <f t="shared" si="3"/>
        <v>348</v>
      </c>
      <c r="CC45">
        <v>3.6999999999999998E-2</v>
      </c>
      <c r="CF45">
        <f t="shared" si="26"/>
        <v>3.2435971405550581</v>
      </c>
      <c r="CH45" s="6">
        <v>4321</v>
      </c>
      <c r="CI45" s="26">
        <v>30.744336569579289</v>
      </c>
      <c r="CJ45">
        <f t="shared" si="28"/>
        <v>4321</v>
      </c>
      <c r="CK45">
        <f t="shared" si="15"/>
        <v>30.744336569579289</v>
      </c>
      <c r="CM45" s="6">
        <v>42</v>
      </c>
      <c r="CN45" s="26">
        <v>35.059331175836029</v>
      </c>
      <c r="CO45">
        <f t="shared" si="16"/>
        <v>42</v>
      </c>
      <c r="CP45" s="13">
        <f t="shared" si="17"/>
        <v>35.059331175836029</v>
      </c>
      <c r="DR45" t="s">
        <v>94</v>
      </c>
      <c r="DS45">
        <v>19115</v>
      </c>
      <c r="DT45">
        <v>59164801</v>
      </c>
      <c r="DU45" t="str">
        <f t="shared" si="4"/>
        <v>MAC-0042</v>
      </c>
      <c r="DV45">
        <f t="shared" si="5"/>
        <v>19115</v>
      </c>
      <c r="DW45">
        <f t="shared" si="6"/>
        <v>59164801</v>
      </c>
      <c r="EL45" s="6" t="s">
        <v>94</v>
      </c>
      <c r="EM45">
        <v>474</v>
      </c>
      <c r="EN45">
        <v>245</v>
      </c>
      <c r="ET45" s="6">
        <v>56</v>
      </c>
      <c r="EU45" s="15">
        <v>1.5901725827115836E-2</v>
      </c>
      <c r="EV45">
        <f t="shared" si="24"/>
        <v>56</v>
      </c>
      <c r="EW45" s="38">
        <f t="shared" si="25"/>
        <v>1.5901725827115836E-2</v>
      </c>
    </row>
    <row r="46" spans="24:153" x14ac:dyDescent="0.25">
      <c r="X46" s="4" t="s">
        <v>95</v>
      </c>
      <c r="Y46" s="2">
        <v>271</v>
      </c>
      <c r="BD46" s="6">
        <v>244</v>
      </c>
      <c r="BE46" s="26">
        <v>3.229331524606225E-2</v>
      </c>
      <c r="BG46">
        <f t="shared" si="27"/>
        <v>244</v>
      </c>
      <c r="BH46">
        <f t="shared" si="1"/>
        <v>3.229331524606225E-2</v>
      </c>
      <c r="BM46">
        <v>29</v>
      </c>
      <c r="BN46" t="s">
        <v>843</v>
      </c>
      <c r="BP46" s="6" t="s">
        <v>95</v>
      </c>
      <c r="BQ46">
        <v>271</v>
      </c>
      <c r="BR46" t="str">
        <f t="shared" si="2"/>
        <v>MAC-0043</v>
      </c>
      <c r="BS46">
        <f t="shared" si="3"/>
        <v>271</v>
      </c>
      <c r="CC46">
        <v>3.7999999999999999E-2</v>
      </c>
      <c r="CF46">
        <f t="shared" si="26"/>
        <v>2.401299350113248</v>
      </c>
      <c r="CH46" s="6">
        <v>4324</v>
      </c>
      <c r="CI46" s="26">
        <v>5.825242718446602</v>
      </c>
      <c r="CJ46">
        <f t="shared" si="28"/>
        <v>4324</v>
      </c>
      <c r="CK46">
        <f t="shared" si="15"/>
        <v>5.825242718446602</v>
      </c>
      <c r="CM46" s="6">
        <v>43</v>
      </c>
      <c r="CN46" s="26">
        <v>34.01294498381877</v>
      </c>
      <c r="CO46">
        <f t="shared" si="16"/>
        <v>43</v>
      </c>
      <c r="CP46" s="13">
        <f t="shared" si="17"/>
        <v>34.01294498381877</v>
      </c>
      <c r="DR46" t="s">
        <v>95</v>
      </c>
      <c r="DS46">
        <v>278</v>
      </c>
      <c r="DT46">
        <v>2693639</v>
      </c>
      <c r="DU46" t="str">
        <f t="shared" si="4"/>
        <v>MAC-0043</v>
      </c>
      <c r="DV46">
        <f t="shared" si="5"/>
        <v>278</v>
      </c>
      <c r="DW46">
        <f t="shared" si="6"/>
        <v>2693639</v>
      </c>
      <c r="EL46" s="6" t="s">
        <v>95</v>
      </c>
      <c r="EM46">
        <v>688</v>
      </c>
      <c r="EN46">
        <v>10999</v>
      </c>
      <c r="ET46" s="6">
        <v>57</v>
      </c>
      <c r="EU46" s="15">
        <v>1.7524735419829251E-2</v>
      </c>
      <c r="EV46">
        <f t="shared" si="24"/>
        <v>57</v>
      </c>
      <c r="EW46" s="38">
        <f t="shared" si="25"/>
        <v>1.7524735419829251E-2</v>
      </c>
    </row>
    <row r="47" spans="24:153" x14ac:dyDescent="0.25">
      <c r="X47" s="4" t="s">
        <v>96</v>
      </c>
      <c r="Y47" s="2">
        <v>170</v>
      </c>
      <c r="BD47" s="6">
        <v>246</v>
      </c>
      <c r="BE47" s="26">
        <v>3.1690406209963072E-2</v>
      </c>
      <c r="BG47">
        <f t="shared" si="27"/>
        <v>246</v>
      </c>
      <c r="BH47">
        <f t="shared" si="1"/>
        <v>3.1690406209963072E-2</v>
      </c>
      <c r="BM47">
        <v>32</v>
      </c>
      <c r="BN47" t="s">
        <v>1046</v>
      </c>
      <c r="BP47" s="6" t="s">
        <v>96</v>
      </c>
      <c r="BQ47">
        <v>170</v>
      </c>
      <c r="BR47" t="str">
        <f t="shared" si="2"/>
        <v>MAC-0044</v>
      </c>
      <c r="BS47">
        <f t="shared" si="3"/>
        <v>170</v>
      </c>
      <c r="CC47">
        <v>3.9E-2</v>
      </c>
      <c r="CF47">
        <f t="shared" si="26"/>
        <v>1.7500724837149231</v>
      </c>
      <c r="CH47" s="6">
        <v>4342</v>
      </c>
      <c r="CI47" s="26">
        <v>7.1197411003236244</v>
      </c>
      <c r="CJ47">
        <f t="shared" si="28"/>
        <v>4342</v>
      </c>
      <c r="CK47">
        <f t="shared" si="15"/>
        <v>7.1197411003236244</v>
      </c>
      <c r="CM47" s="6">
        <v>44</v>
      </c>
      <c r="CN47" s="26">
        <v>33.441208198489754</v>
      </c>
      <c r="CO47">
        <f t="shared" si="16"/>
        <v>44</v>
      </c>
      <c r="CP47" s="13">
        <f t="shared" si="17"/>
        <v>33.441208198489754</v>
      </c>
      <c r="DR47" t="s">
        <v>96</v>
      </c>
      <c r="DS47">
        <v>1606</v>
      </c>
      <c r="DT47">
        <v>2568056</v>
      </c>
      <c r="DU47" t="str">
        <f t="shared" si="4"/>
        <v>MAC-0044</v>
      </c>
      <c r="DV47">
        <f t="shared" si="5"/>
        <v>1606</v>
      </c>
      <c r="DW47">
        <f t="shared" si="6"/>
        <v>2568056</v>
      </c>
      <c r="EL47" s="6" t="s">
        <v>96</v>
      </c>
      <c r="EM47">
        <v>432</v>
      </c>
      <c r="EN47">
        <v>2862</v>
      </c>
      <c r="ET47" s="6">
        <v>58</v>
      </c>
      <c r="EU47" s="15">
        <v>1.5438239505614588E-2</v>
      </c>
      <c r="EV47">
        <f t="shared" si="24"/>
        <v>58</v>
      </c>
      <c r="EW47" s="38">
        <f t="shared" si="25"/>
        <v>1.5438239505614588E-2</v>
      </c>
    </row>
    <row r="48" spans="24:153" x14ac:dyDescent="0.25">
      <c r="X48" s="4" t="s">
        <v>97</v>
      </c>
      <c r="Y48" s="2">
        <v>726</v>
      </c>
      <c r="BD48" s="6">
        <v>249</v>
      </c>
      <c r="BE48" s="26">
        <v>3.127590624764489E-2</v>
      </c>
      <c r="BG48">
        <f t="shared" si="27"/>
        <v>249</v>
      </c>
      <c r="BH48">
        <f t="shared" si="1"/>
        <v>3.127590624764489E-2</v>
      </c>
      <c r="BM48">
        <v>33</v>
      </c>
      <c r="BN48" t="s">
        <v>319</v>
      </c>
      <c r="BP48" s="6" t="s">
        <v>97</v>
      </c>
      <c r="BQ48">
        <v>726</v>
      </c>
      <c r="BR48" t="str">
        <f t="shared" si="2"/>
        <v>MAC-0045</v>
      </c>
      <c r="BS48">
        <f t="shared" si="3"/>
        <v>726</v>
      </c>
      <c r="CC48">
        <v>0.04</v>
      </c>
      <c r="CF48">
        <f t="shared" si="26"/>
        <v>1.2556138811985231</v>
      </c>
      <c r="CH48" s="6">
        <v>4428</v>
      </c>
      <c r="CI48" s="26">
        <v>15.857605177993527</v>
      </c>
      <c r="CJ48">
        <f t="shared" si="28"/>
        <v>4428</v>
      </c>
      <c r="CK48">
        <f t="shared" si="15"/>
        <v>15.857605177993527</v>
      </c>
      <c r="CM48" s="6">
        <v>45</v>
      </c>
      <c r="CN48" s="26">
        <v>38.57016769638129</v>
      </c>
      <c r="CO48">
        <f t="shared" si="16"/>
        <v>45</v>
      </c>
      <c r="CP48" s="13">
        <f t="shared" si="17"/>
        <v>38.57016769638129</v>
      </c>
      <c r="DR48" t="s">
        <v>97</v>
      </c>
      <c r="DS48">
        <v>10056</v>
      </c>
      <c r="DT48">
        <v>12925497</v>
      </c>
      <c r="DU48" t="str">
        <f t="shared" si="4"/>
        <v>MAC-0045</v>
      </c>
      <c r="DV48">
        <f t="shared" si="5"/>
        <v>10056</v>
      </c>
      <c r="DW48">
        <f t="shared" si="6"/>
        <v>12925497</v>
      </c>
      <c r="EL48" s="6" t="s">
        <v>97</v>
      </c>
      <c r="EM48">
        <v>149</v>
      </c>
      <c r="EN48">
        <v>772</v>
      </c>
      <c r="ET48" s="6">
        <v>59</v>
      </c>
      <c r="EU48" s="15">
        <v>1.5513132112442537E-2</v>
      </c>
      <c r="EV48">
        <f t="shared" si="24"/>
        <v>59</v>
      </c>
      <c r="EW48" s="38">
        <f t="shared" si="25"/>
        <v>1.5513132112442537E-2</v>
      </c>
    </row>
    <row r="49" spans="24:153" x14ac:dyDescent="0.25">
      <c r="X49" s="4" t="s">
        <v>98</v>
      </c>
      <c r="Y49" s="2">
        <v>4</v>
      </c>
      <c r="BD49" s="6">
        <v>251</v>
      </c>
      <c r="BE49" s="26">
        <v>9.4204536890496654E-2</v>
      </c>
      <c r="BG49">
        <f t="shared" si="27"/>
        <v>251</v>
      </c>
      <c r="BH49">
        <f t="shared" si="1"/>
        <v>9.4204536890496654E-2</v>
      </c>
      <c r="BM49">
        <v>33</v>
      </c>
      <c r="BN49" t="s">
        <v>899</v>
      </c>
      <c r="BP49" s="6" t="s">
        <v>98</v>
      </c>
      <c r="BQ49">
        <v>4</v>
      </c>
      <c r="BR49" t="str">
        <f t="shared" si="2"/>
        <v>MAC-0046</v>
      </c>
      <c r="BS49">
        <f t="shared" si="3"/>
        <v>4</v>
      </c>
      <c r="CH49" s="6">
        <v>4450</v>
      </c>
      <c r="CI49" s="26">
        <v>18.122977346278319</v>
      </c>
      <c r="CJ49">
        <f t="shared" si="28"/>
        <v>4450</v>
      </c>
      <c r="CK49">
        <f t="shared" si="15"/>
        <v>18.122977346278319</v>
      </c>
      <c r="CM49" s="6">
        <v>46</v>
      </c>
      <c r="CN49" s="26">
        <v>43.980582524271846</v>
      </c>
      <c r="CO49">
        <f t="shared" si="16"/>
        <v>46</v>
      </c>
      <c r="CP49" s="13">
        <f t="shared" si="17"/>
        <v>43.980582524271846</v>
      </c>
      <c r="DR49" t="s">
        <v>98</v>
      </c>
      <c r="DS49">
        <v>200</v>
      </c>
      <c r="DT49">
        <v>1054162</v>
      </c>
      <c r="DU49" t="str">
        <f t="shared" si="4"/>
        <v>MAC-0046</v>
      </c>
      <c r="DV49">
        <f t="shared" si="5"/>
        <v>200</v>
      </c>
      <c r="DW49">
        <f t="shared" si="6"/>
        <v>1054162</v>
      </c>
      <c r="EL49" s="6" t="s">
        <v>98</v>
      </c>
      <c r="EM49">
        <v>965</v>
      </c>
      <c r="EN49">
        <v>9651</v>
      </c>
      <c r="ET49" s="6">
        <v>60</v>
      </c>
      <c r="EU49" s="15">
        <v>1.7898862009194359E-2</v>
      </c>
      <c r="EV49">
        <f t="shared" si="24"/>
        <v>60</v>
      </c>
      <c r="EW49" s="38">
        <f t="shared" si="25"/>
        <v>1.7898862009194359E-2</v>
      </c>
    </row>
    <row r="50" spans="24:153" x14ac:dyDescent="0.25">
      <c r="X50" s="4" t="s">
        <v>99</v>
      </c>
      <c r="Y50" s="2">
        <v>518</v>
      </c>
      <c r="BD50" s="6">
        <v>253</v>
      </c>
      <c r="BE50" s="26">
        <v>3.1690406209963072E-2</v>
      </c>
      <c r="BG50">
        <f t="shared" si="27"/>
        <v>253</v>
      </c>
      <c r="BH50">
        <f t="shared" si="1"/>
        <v>3.1690406209963072E-2</v>
      </c>
      <c r="BM50">
        <v>33</v>
      </c>
      <c r="BN50" t="s">
        <v>914</v>
      </c>
      <c r="BP50" s="6" t="s">
        <v>99</v>
      </c>
      <c r="BQ50">
        <v>518</v>
      </c>
      <c r="BR50" t="str">
        <f t="shared" si="2"/>
        <v>MAC-0047</v>
      </c>
      <c r="BS50">
        <f t="shared" si="3"/>
        <v>518</v>
      </c>
      <c r="CH50" s="6">
        <v>4479</v>
      </c>
      <c r="CI50" s="26">
        <v>13.915857605177994</v>
      </c>
      <c r="CJ50">
        <f t="shared" si="28"/>
        <v>4479</v>
      </c>
      <c r="CK50">
        <f t="shared" si="15"/>
        <v>13.915857605177994</v>
      </c>
      <c r="CM50" s="6">
        <v>47</v>
      </c>
      <c r="CN50" s="26">
        <v>46.156957928802584</v>
      </c>
      <c r="CO50">
        <f t="shared" si="16"/>
        <v>47</v>
      </c>
      <c r="CP50" s="13">
        <f t="shared" si="17"/>
        <v>46.156957928802584</v>
      </c>
      <c r="DR50" t="s">
        <v>99</v>
      </c>
      <c r="DS50">
        <v>3164</v>
      </c>
      <c r="DT50">
        <v>19099461</v>
      </c>
      <c r="DU50" t="str">
        <f t="shared" si="4"/>
        <v>MAC-0047</v>
      </c>
      <c r="DV50">
        <f t="shared" si="5"/>
        <v>3164</v>
      </c>
      <c r="DW50">
        <f t="shared" si="6"/>
        <v>19099461</v>
      </c>
      <c r="EL50" s="6" t="s">
        <v>99</v>
      </c>
      <c r="EM50">
        <v>537</v>
      </c>
      <c r="EN50">
        <v>2152</v>
      </c>
      <c r="ET50" s="6">
        <v>61</v>
      </c>
      <c r="EU50" s="15">
        <v>1.5317657698394755E-2</v>
      </c>
      <c r="EV50">
        <f t="shared" si="24"/>
        <v>61</v>
      </c>
      <c r="EW50" s="38">
        <f t="shared" si="25"/>
        <v>1.5317657698394755E-2</v>
      </c>
    </row>
    <row r="51" spans="24:153" x14ac:dyDescent="0.25">
      <c r="X51" s="4" t="s">
        <v>100</v>
      </c>
      <c r="Y51" s="2">
        <v>212</v>
      </c>
      <c r="BD51" s="6">
        <v>254</v>
      </c>
      <c r="BE51" s="26">
        <v>3.0258497249227523E-2</v>
      </c>
      <c r="BG51">
        <f t="shared" si="27"/>
        <v>254</v>
      </c>
      <c r="BH51">
        <f t="shared" si="1"/>
        <v>3.0258497249227523E-2</v>
      </c>
      <c r="BM51">
        <v>34</v>
      </c>
      <c r="BN51" t="s">
        <v>105</v>
      </c>
      <c r="BP51" s="6" t="s">
        <v>100</v>
      </c>
      <c r="BQ51">
        <v>212</v>
      </c>
      <c r="BR51" t="str">
        <f t="shared" si="2"/>
        <v>MAC-0048</v>
      </c>
      <c r="BS51">
        <f t="shared" si="3"/>
        <v>212</v>
      </c>
      <c r="CH51" s="6">
        <v>4669</v>
      </c>
      <c r="CI51" s="26">
        <v>25.242718446601941</v>
      </c>
      <c r="CJ51">
        <f t="shared" si="28"/>
        <v>4669</v>
      </c>
      <c r="CK51">
        <f t="shared" si="15"/>
        <v>25.242718446601941</v>
      </c>
      <c r="CM51" s="6">
        <v>48</v>
      </c>
      <c r="CN51" s="26">
        <v>36.610032362459549</v>
      </c>
      <c r="CO51">
        <f t="shared" si="16"/>
        <v>48</v>
      </c>
      <c r="CP51" s="13">
        <f t="shared" si="17"/>
        <v>36.610032362459549</v>
      </c>
      <c r="DR51" t="s">
        <v>100</v>
      </c>
      <c r="DS51">
        <v>672</v>
      </c>
      <c r="DT51">
        <v>3395637</v>
      </c>
      <c r="DU51" t="str">
        <f t="shared" si="4"/>
        <v>MAC-0048</v>
      </c>
      <c r="DV51">
        <f t="shared" si="5"/>
        <v>672</v>
      </c>
      <c r="DW51">
        <f t="shared" si="6"/>
        <v>3395637</v>
      </c>
      <c r="EL51" s="6" t="s">
        <v>100</v>
      </c>
      <c r="EM51">
        <v>605</v>
      </c>
      <c r="EN51">
        <v>8022</v>
      </c>
      <c r="ET51" s="6">
        <v>62</v>
      </c>
      <c r="EU51" s="15">
        <v>1.9240914334742058E-2</v>
      </c>
      <c r="EV51">
        <f t="shared" si="24"/>
        <v>62</v>
      </c>
      <c r="EW51" s="38">
        <f t="shared" si="25"/>
        <v>1.9240914334742058E-2</v>
      </c>
    </row>
    <row r="52" spans="24:153" x14ac:dyDescent="0.25">
      <c r="X52" s="4" t="s">
        <v>101</v>
      </c>
      <c r="Y52" s="2">
        <v>122</v>
      </c>
      <c r="BD52" s="6">
        <v>262</v>
      </c>
      <c r="BE52" s="26">
        <v>6.0630039942723646E-2</v>
      </c>
      <c r="BG52">
        <f t="shared" si="27"/>
        <v>262</v>
      </c>
      <c r="BH52">
        <f t="shared" si="1"/>
        <v>6.0630039942723646E-2</v>
      </c>
      <c r="BM52">
        <v>35</v>
      </c>
      <c r="BN52" t="s">
        <v>252</v>
      </c>
      <c r="BP52" s="6" t="s">
        <v>101</v>
      </c>
      <c r="BQ52">
        <v>122</v>
      </c>
      <c r="BR52" t="str">
        <f t="shared" si="2"/>
        <v>MAC-0049</v>
      </c>
      <c r="BS52">
        <f t="shared" si="3"/>
        <v>122</v>
      </c>
      <c r="CH52" s="6">
        <v>4806</v>
      </c>
      <c r="CI52" s="26">
        <v>1.6181229773462782</v>
      </c>
      <c r="CJ52">
        <f t="shared" si="28"/>
        <v>4806</v>
      </c>
      <c r="CK52">
        <f t="shared" si="15"/>
        <v>1.6181229773462782</v>
      </c>
      <c r="CM52" s="6">
        <v>49</v>
      </c>
      <c r="CN52" s="26">
        <v>40.158870255957638</v>
      </c>
      <c r="CO52">
        <f t="shared" si="16"/>
        <v>49</v>
      </c>
      <c r="CP52" s="13">
        <f t="shared" si="17"/>
        <v>40.158870255957638</v>
      </c>
      <c r="DR52" t="s">
        <v>101</v>
      </c>
      <c r="DS52">
        <v>11620</v>
      </c>
      <c r="DT52">
        <v>35471833</v>
      </c>
      <c r="DU52" t="str">
        <f t="shared" si="4"/>
        <v>MAC-0049</v>
      </c>
      <c r="DV52">
        <f t="shared" si="5"/>
        <v>11620</v>
      </c>
      <c r="DW52">
        <f t="shared" si="6"/>
        <v>35471833</v>
      </c>
      <c r="EL52" s="6" t="s">
        <v>101</v>
      </c>
      <c r="EM52">
        <v>419</v>
      </c>
      <c r="EN52">
        <v>353</v>
      </c>
      <c r="ET52" s="6">
        <v>63</v>
      </c>
      <c r="EU52" s="15">
        <v>1.6456186815671327E-2</v>
      </c>
      <c r="EV52">
        <f t="shared" si="24"/>
        <v>63</v>
      </c>
      <c r="EW52" s="38">
        <f t="shared" si="25"/>
        <v>1.6456186815671327E-2</v>
      </c>
    </row>
    <row r="53" spans="24:153" x14ac:dyDescent="0.25">
      <c r="X53" s="4" t="s">
        <v>102</v>
      </c>
      <c r="Y53" s="2">
        <v>249</v>
      </c>
      <c r="BD53" s="6">
        <v>264</v>
      </c>
      <c r="BE53" s="26">
        <v>6.1873539829678199E-2</v>
      </c>
      <c r="BG53">
        <f t="shared" si="27"/>
        <v>264</v>
      </c>
      <c r="BH53">
        <f t="shared" si="1"/>
        <v>6.1873539829678199E-2</v>
      </c>
      <c r="BM53">
        <v>35</v>
      </c>
      <c r="BN53" t="s">
        <v>423</v>
      </c>
      <c r="BP53" s="6" t="s">
        <v>102</v>
      </c>
      <c r="BQ53">
        <v>249</v>
      </c>
      <c r="BR53" t="str">
        <f t="shared" si="2"/>
        <v>MAC-0050</v>
      </c>
      <c r="BS53">
        <f t="shared" si="3"/>
        <v>249</v>
      </c>
      <c r="CH53" s="6">
        <v>4811</v>
      </c>
      <c r="CI53" s="26">
        <v>9.7087378640776691</v>
      </c>
      <c r="CJ53">
        <f t="shared" si="28"/>
        <v>4811</v>
      </c>
      <c r="CK53">
        <f t="shared" si="15"/>
        <v>9.7087378640776691</v>
      </c>
      <c r="CM53" s="6">
        <v>50</v>
      </c>
      <c r="CN53" s="26">
        <v>32.750809061488681</v>
      </c>
      <c r="CO53">
        <f t="shared" si="16"/>
        <v>50</v>
      </c>
      <c r="CP53" s="13">
        <f t="shared" si="17"/>
        <v>32.750809061488681</v>
      </c>
      <c r="DR53" t="s">
        <v>102</v>
      </c>
      <c r="DS53">
        <v>3853</v>
      </c>
      <c r="DT53">
        <v>13539974</v>
      </c>
      <c r="DU53" t="str">
        <f t="shared" si="4"/>
        <v>MAC-0050</v>
      </c>
      <c r="DV53">
        <f t="shared" si="5"/>
        <v>3853</v>
      </c>
      <c r="DW53">
        <f t="shared" si="6"/>
        <v>13539974</v>
      </c>
      <c r="EL53" s="6" t="s">
        <v>102</v>
      </c>
      <c r="EM53">
        <v>415</v>
      </c>
      <c r="EN53">
        <v>194</v>
      </c>
      <c r="ET53" s="6">
        <v>64</v>
      </c>
      <c r="EU53" s="15">
        <v>1.6489118821844811E-2</v>
      </c>
      <c r="EV53">
        <f t="shared" si="24"/>
        <v>64</v>
      </c>
      <c r="EW53" s="38">
        <f t="shared" si="25"/>
        <v>1.6489118821844811E-2</v>
      </c>
    </row>
    <row r="54" spans="24:153" x14ac:dyDescent="0.25">
      <c r="X54" s="4" t="s">
        <v>103</v>
      </c>
      <c r="Y54" s="2">
        <v>202</v>
      </c>
      <c r="BD54" s="6">
        <v>265</v>
      </c>
      <c r="BE54" s="26">
        <v>3.0672997211545708E-2</v>
      </c>
      <c r="BG54">
        <f t="shared" si="27"/>
        <v>265</v>
      </c>
      <c r="BH54">
        <f t="shared" si="1"/>
        <v>3.0672997211545708E-2</v>
      </c>
      <c r="BM54">
        <v>35</v>
      </c>
      <c r="BN54" t="s">
        <v>447</v>
      </c>
      <c r="BP54" s="6" t="s">
        <v>103</v>
      </c>
      <c r="BQ54">
        <v>202</v>
      </c>
      <c r="BR54" t="str">
        <f t="shared" si="2"/>
        <v>MAC-0051</v>
      </c>
      <c r="BS54">
        <f t="shared" si="3"/>
        <v>202</v>
      </c>
      <c r="CH54" s="6">
        <v>4813</v>
      </c>
      <c r="CI54" s="26">
        <v>13.592233009708737</v>
      </c>
      <c r="CJ54">
        <f t="shared" si="28"/>
        <v>4813</v>
      </c>
      <c r="CK54">
        <f t="shared" si="15"/>
        <v>13.592233009708737</v>
      </c>
      <c r="CM54" s="6">
        <v>51</v>
      </c>
      <c r="CN54" s="26">
        <v>44.660194174757279</v>
      </c>
      <c r="CO54">
        <f t="shared" si="16"/>
        <v>51</v>
      </c>
      <c r="CP54" s="13">
        <f t="shared" si="17"/>
        <v>44.660194174757279</v>
      </c>
      <c r="DR54" t="s">
        <v>103</v>
      </c>
      <c r="DS54">
        <v>1950</v>
      </c>
      <c r="DT54">
        <v>10675427</v>
      </c>
      <c r="DU54" t="str">
        <f t="shared" si="4"/>
        <v>MAC-0051</v>
      </c>
      <c r="DV54">
        <f t="shared" si="5"/>
        <v>1950</v>
      </c>
      <c r="DW54">
        <f t="shared" si="6"/>
        <v>10675427</v>
      </c>
      <c r="EL54" s="6" t="s">
        <v>103</v>
      </c>
      <c r="EM54">
        <v>536</v>
      </c>
      <c r="EN54">
        <v>1583</v>
      </c>
      <c r="ET54" s="6">
        <v>65</v>
      </c>
      <c r="EU54" s="15">
        <v>2.0367020875725377E-2</v>
      </c>
      <c r="EV54">
        <f t="shared" si="24"/>
        <v>65</v>
      </c>
      <c r="EW54" s="38">
        <f t="shared" si="25"/>
        <v>2.0367020875725377E-2</v>
      </c>
    </row>
    <row r="55" spans="24:153" x14ac:dyDescent="0.25">
      <c r="X55" s="4" t="s">
        <v>104</v>
      </c>
      <c r="Y55" s="2">
        <v>260</v>
      </c>
      <c r="BD55" s="6">
        <v>266</v>
      </c>
      <c r="BE55" s="26">
        <v>3.1841133468987863E-2</v>
      </c>
      <c r="BG55">
        <f t="shared" si="27"/>
        <v>266</v>
      </c>
      <c r="BH55">
        <f t="shared" si="1"/>
        <v>3.1841133468987863E-2</v>
      </c>
      <c r="BM55">
        <v>35</v>
      </c>
      <c r="BN55" t="s">
        <v>851</v>
      </c>
      <c r="BP55" s="6" t="s">
        <v>104</v>
      </c>
      <c r="BQ55">
        <v>260</v>
      </c>
      <c r="BR55" t="str">
        <f t="shared" si="2"/>
        <v>MAC-0052</v>
      </c>
      <c r="BS55">
        <f t="shared" si="3"/>
        <v>260</v>
      </c>
      <c r="CH55" s="6">
        <v>4835</v>
      </c>
      <c r="CI55" s="26">
        <v>4.8543689320388346</v>
      </c>
      <c r="CJ55">
        <f t="shared" si="28"/>
        <v>4835</v>
      </c>
      <c r="CK55">
        <f t="shared" si="15"/>
        <v>4.8543689320388346</v>
      </c>
      <c r="CM55" s="6">
        <v>52</v>
      </c>
      <c r="CN55" s="26">
        <v>41.868932038834956</v>
      </c>
      <c r="CO55">
        <f t="shared" si="16"/>
        <v>52</v>
      </c>
      <c r="CP55" s="13">
        <f t="shared" si="17"/>
        <v>41.868932038834956</v>
      </c>
      <c r="DR55" t="s">
        <v>104</v>
      </c>
      <c r="DS55">
        <v>51076</v>
      </c>
      <c r="DT55">
        <v>53107219</v>
      </c>
      <c r="DU55" t="str">
        <f t="shared" si="4"/>
        <v>MAC-0052</v>
      </c>
      <c r="DV55">
        <f t="shared" si="5"/>
        <v>51076</v>
      </c>
      <c r="DW55">
        <f t="shared" si="6"/>
        <v>53107219</v>
      </c>
      <c r="EL55" s="6" t="s">
        <v>104</v>
      </c>
      <c r="EM55">
        <v>410</v>
      </c>
      <c r="EN55">
        <v>200</v>
      </c>
      <c r="ET55" s="6">
        <v>66</v>
      </c>
      <c r="EU55" s="15">
        <v>1.4765888268036131E-2</v>
      </c>
      <c r="EV55">
        <f t="shared" si="24"/>
        <v>66</v>
      </c>
      <c r="EW55" s="38">
        <f t="shared" si="25"/>
        <v>1.4765888268036131E-2</v>
      </c>
    </row>
    <row r="56" spans="24:153" x14ac:dyDescent="0.25">
      <c r="X56" s="4" t="s">
        <v>105</v>
      </c>
      <c r="Y56" s="2">
        <v>34</v>
      </c>
      <c r="BD56" s="6">
        <v>267</v>
      </c>
      <c r="BE56" s="26">
        <v>6.044163086894265E-2</v>
      </c>
      <c r="BG56">
        <f t="shared" si="27"/>
        <v>267</v>
      </c>
      <c r="BH56">
        <f t="shared" si="1"/>
        <v>6.044163086894265E-2</v>
      </c>
      <c r="BM56">
        <v>36</v>
      </c>
      <c r="BN56" t="s">
        <v>220</v>
      </c>
      <c r="BP56" s="6" t="s">
        <v>105</v>
      </c>
      <c r="BQ56">
        <v>34</v>
      </c>
      <c r="BR56" t="str">
        <f t="shared" si="2"/>
        <v>MAC-0053</v>
      </c>
      <c r="BS56">
        <f t="shared" si="3"/>
        <v>34</v>
      </c>
      <c r="CH56" s="6">
        <v>4867</v>
      </c>
      <c r="CI56" s="26">
        <v>26.860841423948216</v>
      </c>
      <c r="CJ56">
        <f t="shared" si="28"/>
        <v>4867</v>
      </c>
      <c r="CK56">
        <f t="shared" si="15"/>
        <v>26.860841423948216</v>
      </c>
      <c r="CM56" s="6">
        <v>53</v>
      </c>
      <c r="CN56" s="26">
        <v>40.938511326860834</v>
      </c>
      <c r="CO56">
        <f t="shared" si="16"/>
        <v>53</v>
      </c>
      <c r="CP56" s="13">
        <f t="shared" si="17"/>
        <v>40.938511326860834</v>
      </c>
      <c r="DR56" t="s">
        <v>105</v>
      </c>
      <c r="DS56">
        <v>4091</v>
      </c>
      <c r="DT56">
        <v>1278101</v>
      </c>
      <c r="DU56" t="str">
        <f t="shared" si="4"/>
        <v>MAC-0053</v>
      </c>
      <c r="DV56">
        <f t="shared" si="5"/>
        <v>4091</v>
      </c>
      <c r="DW56">
        <f t="shared" si="6"/>
        <v>1278101</v>
      </c>
      <c r="EL56" s="6" t="s">
        <v>105</v>
      </c>
      <c r="EM56">
        <v>713</v>
      </c>
      <c r="EN56">
        <v>2816</v>
      </c>
      <c r="ET56" s="6">
        <v>67</v>
      </c>
      <c r="EU56" s="15">
        <v>1.8347903635039062E-2</v>
      </c>
      <c r="EV56">
        <f t="shared" si="24"/>
        <v>67</v>
      </c>
      <c r="EW56" s="38">
        <f t="shared" si="25"/>
        <v>1.8347903635039062E-2</v>
      </c>
    </row>
    <row r="57" spans="24:153" x14ac:dyDescent="0.25">
      <c r="X57" s="4" t="s">
        <v>106</v>
      </c>
      <c r="Y57" s="2">
        <v>29</v>
      </c>
      <c r="BD57" s="6">
        <v>268</v>
      </c>
      <c r="BE57" s="26">
        <v>3.0484588137764716E-2</v>
      </c>
      <c r="BG57">
        <f t="shared" si="27"/>
        <v>268</v>
      </c>
      <c r="BH57">
        <f t="shared" si="1"/>
        <v>3.0484588137764716E-2</v>
      </c>
      <c r="BM57">
        <v>36</v>
      </c>
      <c r="BN57" t="s">
        <v>358</v>
      </c>
      <c r="BP57" s="6" t="s">
        <v>106</v>
      </c>
      <c r="BQ57">
        <v>29</v>
      </c>
      <c r="BR57" t="str">
        <f t="shared" si="2"/>
        <v>MAC-0054</v>
      </c>
      <c r="BS57">
        <f t="shared" si="3"/>
        <v>29</v>
      </c>
      <c r="CH57" s="6">
        <v>4869</v>
      </c>
      <c r="CI57" s="26">
        <v>1.9417475728155338</v>
      </c>
      <c r="CJ57">
        <f t="shared" si="28"/>
        <v>4869</v>
      </c>
      <c r="CK57">
        <f t="shared" si="15"/>
        <v>1.9417475728155338</v>
      </c>
      <c r="CM57" s="6">
        <v>54</v>
      </c>
      <c r="CN57" s="26">
        <v>34.466019417475728</v>
      </c>
      <c r="CO57">
        <f t="shared" si="16"/>
        <v>54</v>
      </c>
      <c r="CP57" s="13">
        <f t="shared" si="17"/>
        <v>34.466019417475728</v>
      </c>
      <c r="DR57" t="s">
        <v>106</v>
      </c>
      <c r="DS57">
        <v>473</v>
      </c>
      <c r="DT57">
        <v>1824915</v>
      </c>
      <c r="DU57" t="str">
        <f t="shared" si="4"/>
        <v>MAC-0054</v>
      </c>
      <c r="DV57">
        <f t="shared" si="5"/>
        <v>473</v>
      </c>
      <c r="DW57">
        <f t="shared" si="6"/>
        <v>1824915</v>
      </c>
      <c r="EL57" s="6" t="s">
        <v>106</v>
      </c>
      <c r="EM57">
        <v>730</v>
      </c>
      <c r="EN57">
        <v>12472</v>
      </c>
      <c r="ET57" s="6">
        <v>68</v>
      </c>
      <c r="EU57" s="15">
        <v>1.7436631748184994E-2</v>
      </c>
      <c r="EV57">
        <f t="shared" si="24"/>
        <v>68</v>
      </c>
      <c r="EW57" s="38">
        <f t="shared" si="25"/>
        <v>1.7436631748184994E-2</v>
      </c>
    </row>
    <row r="58" spans="24:153" x14ac:dyDescent="0.25">
      <c r="X58" s="4" t="s">
        <v>107</v>
      </c>
      <c r="Y58" s="2">
        <v>98</v>
      </c>
      <c r="BD58" s="6">
        <v>269</v>
      </c>
      <c r="BE58" s="26">
        <v>3.0333860878739922E-2</v>
      </c>
      <c r="BG58">
        <f t="shared" si="27"/>
        <v>269</v>
      </c>
      <c r="BH58">
        <f t="shared" si="1"/>
        <v>3.0333860878739922E-2</v>
      </c>
      <c r="BM58">
        <v>36</v>
      </c>
      <c r="BN58" t="s">
        <v>602</v>
      </c>
      <c r="BP58" s="6" t="s">
        <v>107</v>
      </c>
      <c r="BQ58">
        <v>98</v>
      </c>
      <c r="BR58" t="str">
        <f t="shared" si="2"/>
        <v>MAC-0055</v>
      </c>
      <c r="BS58">
        <f t="shared" si="3"/>
        <v>98</v>
      </c>
      <c r="CH58" s="6">
        <v>4876</v>
      </c>
      <c r="CI58" s="26">
        <v>18.446601941747574</v>
      </c>
      <c r="CJ58">
        <f t="shared" si="28"/>
        <v>4876</v>
      </c>
      <c r="CK58">
        <f t="shared" si="15"/>
        <v>18.446601941747574</v>
      </c>
      <c r="CM58" s="6">
        <v>55</v>
      </c>
      <c r="CN58" s="26">
        <v>29.773462783171524</v>
      </c>
      <c r="CO58">
        <f t="shared" si="16"/>
        <v>55</v>
      </c>
      <c r="CP58" s="13">
        <f t="shared" si="17"/>
        <v>29.773462783171524</v>
      </c>
      <c r="DR58" t="s">
        <v>107</v>
      </c>
      <c r="DS58">
        <v>4600</v>
      </c>
      <c r="DT58">
        <v>14715827</v>
      </c>
      <c r="DU58" t="str">
        <f t="shared" si="4"/>
        <v>MAC-0055</v>
      </c>
      <c r="DV58">
        <f t="shared" si="5"/>
        <v>4600</v>
      </c>
      <c r="DW58">
        <f t="shared" si="6"/>
        <v>14715827</v>
      </c>
      <c r="EL58" s="6" t="s">
        <v>107</v>
      </c>
      <c r="EM58">
        <v>614</v>
      </c>
      <c r="EN58">
        <v>5313</v>
      </c>
      <c r="ET58" s="6">
        <v>69</v>
      </c>
      <c r="EU58" s="15">
        <v>1.7094983294395457E-2</v>
      </c>
      <c r="EV58">
        <f t="shared" si="24"/>
        <v>69</v>
      </c>
      <c r="EW58" s="38">
        <f t="shared" si="25"/>
        <v>1.7094983294395457E-2</v>
      </c>
    </row>
    <row r="59" spans="24:153" x14ac:dyDescent="0.25">
      <c r="X59" s="4" t="s">
        <v>108</v>
      </c>
      <c r="Y59" s="2">
        <v>89</v>
      </c>
      <c r="BD59" s="6">
        <v>272</v>
      </c>
      <c r="BE59" s="26">
        <v>2.9843997286909337E-2</v>
      </c>
      <c r="BG59">
        <f t="shared" si="27"/>
        <v>272</v>
      </c>
      <c r="BH59">
        <f t="shared" si="1"/>
        <v>2.9843997286909337E-2</v>
      </c>
      <c r="BM59">
        <v>36</v>
      </c>
      <c r="BN59" t="s">
        <v>1003</v>
      </c>
      <c r="BP59" s="6" t="s">
        <v>108</v>
      </c>
      <c r="BQ59">
        <v>89</v>
      </c>
      <c r="BR59" t="str">
        <f t="shared" si="2"/>
        <v>MAC-0056</v>
      </c>
      <c r="BS59">
        <f t="shared" si="3"/>
        <v>89</v>
      </c>
      <c r="CH59" s="6">
        <v>4904</v>
      </c>
      <c r="CI59" s="26">
        <v>32.038834951456316</v>
      </c>
      <c r="CJ59">
        <f t="shared" si="28"/>
        <v>4904</v>
      </c>
      <c r="CK59">
        <f t="shared" si="15"/>
        <v>32.038834951456316</v>
      </c>
      <c r="CM59" s="6">
        <v>56</v>
      </c>
      <c r="CN59" s="26">
        <v>42.071197411003233</v>
      </c>
      <c r="CO59">
        <f t="shared" si="16"/>
        <v>56</v>
      </c>
      <c r="CP59" s="13">
        <f t="shared" si="17"/>
        <v>42.071197411003233</v>
      </c>
      <c r="DR59" t="s">
        <v>108</v>
      </c>
      <c r="DS59">
        <v>447</v>
      </c>
      <c r="DT59">
        <v>1768385</v>
      </c>
      <c r="DU59" t="str">
        <f t="shared" si="4"/>
        <v>MAC-0056</v>
      </c>
      <c r="DV59">
        <f t="shared" si="5"/>
        <v>447</v>
      </c>
      <c r="DW59">
        <f t="shared" si="6"/>
        <v>1768385</v>
      </c>
      <c r="EL59" s="6" t="s">
        <v>108</v>
      </c>
      <c r="EM59">
        <v>569</v>
      </c>
      <c r="EN59">
        <v>5958</v>
      </c>
      <c r="ET59" s="6">
        <v>70</v>
      </c>
      <c r="EU59" s="15">
        <v>1.873087647901123E-2</v>
      </c>
      <c r="EV59">
        <f t="shared" si="24"/>
        <v>70</v>
      </c>
      <c r="EW59" s="38">
        <f t="shared" si="25"/>
        <v>1.873087647901123E-2</v>
      </c>
    </row>
    <row r="60" spans="24:153" x14ac:dyDescent="0.25">
      <c r="X60" s="4" t="s">
        <v>109</v>
      </c>
      <c r="Y60" s="2">
        <v>179</v>
      </c>
      <c r="BD60" s="6">
        <v>274</v>
      </c>
      <c r="BE60" s="26">
        <v>5.6786494837591378E-2</v>
      </c>
      <c r="BG60">
        <f t="shared" si="27"/>
        <v>274</v>
      </c>
      <c r="BH60">
        <f t="shared" si="1"/>
        <v>5.6786494837591378E-2</v>
      </c>
      <c r="BM60">
        <v>37</v>
      </c>
      <c r="BN60" t="s">
        <v>258</v>
      </c>
      <c r="BP60" s="6" t="s">
        <v>109</v>
      </c>
      <c r="BQ60">
        <v>179</v>
      </c>
      <c r="BR60" t="str">
        <f t="shared" si="2"/>
        <v>MAC-0057</v>
      </c>
      <c r="BS60">
        <f t="shared" si="3"/>
        <v>179</v>
      </c>
      <c r="CH60" s="6">
        <v>4914</v>
      </c>
      <c r="CI60" s="26">
        <v>2.5889967637540456</v>
      </c>
      <c r="CJ60">
        <f t="shared" si="28"/>
        <v>4914</v>
      </c>
      <c r="CK60">
        <f t="shared" si="15"/>
        <v>2.5889967637540456</v>
      </c>
      <c r="CM60" s="6">
        <v>57</v>
      </c>
      <c r="CN60" s="26">
        <v>39.644012944983814</v>
      </c>
      <c r="CO60">
        <f t="shared" si="16"/>
        <v>57</v>
      </c>
      <c r="CP60" s="13">
        <f t="shared" si="17"/>
        <v>39.644012944983814</v>
      </c>
      <c r="DR60" t="s">
        <v>109</v>
      </c>
      <c r="DS60">
        <v>1986</v>
      </c>
      <c r="DT60">
        <v>7471901</v>
      </c>
      <c r="DU60" t="str">
        <f t="shared" si="4"/>
        <v>MAC-0057</v>
      </c>
      <c r="DV60">
        <f t="shared" si="5"/>
        <v>1986</v>
      </c>
      <c r="DW60">
        <f t="shared" si="6"/>
        <v>7471901</v>
      </c>
      <c r="EL60" s="6" t="s">
        <v>109</v>
      </c>
      <c r="EM60">
        <v>565</v>
      </c>
      <c r="EN60">
        <v>5605</v>
      </c>
      <c r="ET60" s="6">
        <v>71</v>
      </c>
      <c r="EU60" s="15">
        <v>1.9644786092898235E-2</v>
      </c>
      <c r="EV60">
        <f t="shared" si="24"/>
        <v>71</v>
      </c>
      <c r="EW60" s="38">
        <f t="shared" si="25"/>
        <v>1.9644786092898235E-2</v>
      </c>
    </row>
    <row r="61" spans="24:153" x14ac:dyDescent="0.25">
      <c r="X61" s="4" t="s">
        <v>110</v>
      </c>
      <c r="Y61" s="2">
        <v>53</v>
      </c>
      <c r="BD61" s="6">
        <v>277</v>
      </c>
      <c r="BE61" s="26">
        <v>2.9542542768859748E-2</v>
      </c>
      <c r="BG61">
        <f t="shared" si="27"/>
        <v>277</v>
      </c>
      <c r="BH61">
        <f t="shared" si="1"/>
        <v>2.9542542768859748E-2</v>
      </c>
      <c r="BM61">
        <v>37</v>
      </c>
      <c r="BN61" t="s">
        <v>292</v>
      </c>
      <c r="BP61" s="6" t="s">
        <v>110</v>
      </c>
      <c r="BQ61">
        <v>53</v>
      </c>
      <c r="BR61" t="str">
        <f t="shared" si="2"/>
        <v>MAC-0058</v>
      </c>
      <c r="BS61">
        <f t="shared" si="3"/>
        <v>53</v>
      </c>
      <c r="CH61" s="6">
        <v>6030</v>
      </c>
      <c r="CI61" s="26">
        <v>20.064724919093852</v>
      </c>
      <c r="CJ61">
        <f t="shared" si="28"/>
        <v>6030</v>
      </c>
      <c r="CK61">
        <f t="shared" si="15"/>
        <v>20.064724919093852</v>
      </c>
      <c r="CM61" s="6">
        <v>58</v>
      </c>
      <c r="CN61" s="26">
        <v>41.921832213094341</v>
      </c>
      <c r="CO61">
        <f t="shared" si="16"/>
        <v>58</v>
      </c>
      <c r="CP61" s="13">
        <f t="shared" si="17"/>
        <v>41.921832213094341</v>
      </c>
      <c r="DR61" t="s">
        <v>110</v>
      </c>
      <c r="DS61">
        <v>100</v>
      </c>
      <c r="DT61">
        <v>2867948</v>
      </c>
      <c r="DU61" t="str">
        <f t="shared" si="4"/>
        <v>MAC-0058</v>
      </c>
      <c r="DV61">
        <f t="shared" si="5"/>
        <v>100</v>
      </c>
      <c r="DW61">
        <f t="shared" si="6"/>
        <v>2867948</v>
      </c>
      <c r="EL61" s="6" t="s">
        <v>110</v>
      </c>
      <c r="EM61">
        <v>968</v>
      </c>
      <c r="EN61">
        <v>15675</v>
      </c>
      <c r="ET61" s="6">
        <v>72</v>
      </c>
      <c r="EU61" s="15">
        <v>2.1632501821287717E-2</v>
      </c>
      <c r="EV61">
        <f t="shared" si="24"/>
        <v>72</v>
      </c>
      <c r="EW61" s="38">
        <f t="shared" si="25"/>
        <v>2.1632501821287717E-2</v>
      </c>
    </row>
    <row r="62" spans="24:153" x14ac:dyDescent="0.25">
      <c r="X62" s="4" t="s">
        <v>111</v>
      </c>
      <c r="Y62" s="2">
        <v>405</v>
      </c>
      <c r="BD62" s="6">
        <v>278</v>
      </c>
      <c r="BE62" s="26">
        <v>2.9391815509834954E-2</v>
      </c>
      <c r="BG62">
        <f t="shared" si="27"/>
        <v>278</v>
      </c>
      <c r="BH62">
        <f t="shared" si="1"/>
        <v>2.9391815509834954E-2</v>
      </c>
      <c r="BM62">
        <v>37</v>
      </c>
      <c r="BN62" t="s">
        <v>365</v>
      </c>
      <c r="BP62" s="6" t="s">
        <v>111</v>
      </c>
      <c r="BQ62">
        <v>405</v>
      </c>
      <c r="BR62" t="str">
        <f t="shared" si="2"/>
        <v>MAC-0059</v>
      </c>
      <c r="BS62">
        <f t="shared" si="3"/>
        <v>405</v>
      </c>
      <c r="CH62" s="6">
        <v>6054</v>
      </c>
      <c r="CI62" s="26">
        <v>29.126213592233007</v>
      </c>
      <c r="CJ62">
        <f t="shared" si="28"/>
        <v>6054</v>
      </c>
      <c r="CK62">
        <f t="shared" si="15"/>
        <v>29.126213592233007</v>
      </c>
      <c r="CM62" s="6">
        <v>59</v>
      </c>
      <c r="CN62" s="26">
        <v>31.585760517799354</v>
      </c>
      <c r="CO62">
        <f t="shared" si="16"/>
        <v>59</v>
      </c>
      <c r="CP62" s="13">
        <f t="shared" si="17"/>
        <v>31.585760517799354</v>
      </c>
      <c r="DR62" t="s">
        <v>111</v>
      </c>
      <c r="DS62">
        <v>934</v>
      </c>
      <c r="DT62">
        <v>6208941</v>
      </c>
      <c r="DU62" t="str">
        <f t="shared" si="4"/>
        <v>MAC-0059</v>
      </c>
      <c r="DV62">
        <f t="shared" si="5"/>
        <v>934</v>
      </c>
      <c r="DW62">
        <f t="shared" si="6"/>
        <v>6208941</v>
      </c>
      <c r="EL62" s="6" t="s">
        <v>111</v>
      </c>
      <c r="EM62">
        <v>590</v>
      </c>
      <c r="EN62">
        <v>9126</v>
      </c>
      <c r="ET62" s="6">
        <v>73</v>
      </c>
      <c r="EU62" s="15">
        <v>1.7404811549057538E-2</v>
      </c>
      <c r="EV62">
        <f t="shared" si="24"/>
        <v>73</v>
      </c>
      <c r="EW62" s="38">
        <f t="shared" si="25"/>
        <v>1.7404811549057538E-2</v>
      </c>
    </row>
    <row r="63" spans="24:153" x14ac:dyDescent="0.25">
      <c r="X63" s="4" t="s">
        <v>112</v>
      </c>
      <c r="Y63" s="2">
        <v>330</v>
      </c>
      <c r="BD63" s="6">
        <v>279</v>
      </c>
      <c r="BE63" s="26">
        <v>2.9617906398372147E-2</v>
      </c>
      <c r="BG63">
        <f t="shared" si="27"/>
        <v>279</v>
      </c>
      <c r="BH63">
        <f t="shared" si="1"/>
        <v>2.9617906398372147E-2</v>
      </c>
      <c r="BM63">
        <v>37</v>
      </c>
      <c r="BN63" t="s">
        <v>557</v>
      </c>
      <c r="BP63" s="6" t="s">
        <v>112</v>
      </c>
      <c r="BQ63">
        <v>330</v>
      </c>
      <c r="BR63" t="str">
        <f t="shared" si="2"/>
        <v>MAC-0060</v>
      </c>
      <c r="BS63">
        <f t="shared" si="3"/>
        <v>330</v>
      </c>
      <c r="CH63" s="6">
        <v>6128</v>
      </c>
      <c r="CI63" s="26">
        <v>37.216828478964402</v>
      </c>
      <c r="CJ63">
        <f t="shared" si="28"/>
        <v>6128</v>
      </c>
      <c r="CK63">
        <f t="shared" si="15"/>
        <v>37.216828478964402</v>
      </c>
      <c r="CM63" s="6">
        <v>60</v>
      </c>
      <c r="CN63" s="26">
        <v>35.876098012020343</v>
      </c>
      <c r="CO63">
        <f t="shared" si="16"/>
        <v>60</v>
      </c>
      <c r="CP63" s="13">
        <f t="shared" si="17"/>
        <v>35.876098012020343</v>
      </c>
      <c r="DR63" t="s">
        <v>112</v>
      </c>
      <c r="DS63">
        <v>3601</v>
      </c>
      <c r="DT63">
        <v>6497975</v>
      </c>
      <c r="DU63" t="str">
        <f t="shared" si="4"/>
        <v>MAC-0060</v>
      </c>
      <c r="DV63">
        <f t="shared" si="5"/>
        <v>3601</v>
      </c>
      <c r="DW63">
        <f t="shared" si="6"/>
        <v>6497975</v>
      </c>
      <c r="EL63" s="6" t="s">
        <v>112</v>
      </c>
      <c r="EM63">
        <v>525</v>
      </c>
      <c r="EN63">
        <v>2189</v>
      </c>
      <c r="ET63" s="6">
        <v>74</v>
      </c>
      <c r="EU63" s="15">
        <v>1.8548873313738789E-2</v>
      </c>
      <c r="EV63">
        <f t="shared" si="24"/>
        <v>74</v>
      </c>
      <c r="EW63" s="38">
        <f t="shared" si="25"/>
        <v>1.8548873313738789E-2</v>
      </c>
    </row>
    <row r="64" spans="24:153" x14ac:dyDescent="0.25">
      <c r="X64" s="4" t="s">
        <v>113</v>
      </c>
      <c r="Y64" s="2">
        <v>355</v>
      </c>
      <c r="BD64" s="6">
        <v>280</v>
      </c>
      <c r="BE64" s="26">
        <v>5.7464767503202951E-2</v>
      </c>
      <c r="BG64">
        <f t="shared" si="27"/>
        <v>280</v>
      </c>
      <c r="BH64">
        <f t="shared" si="1"/>
        <v>5.7464767503202951E-2</v>
      </c>
      <c r="BM64">
        <v>37</v>
      </c>
      <c r="BN64" t="s">
        <v>875</v>
      </c>
      <c r="BP64" s="6" t="s">
        <v>113</v>
      </c>
      <c r="BQ64">
        <v>355</v>
      </c>
      <c r="BR64" t="str">
        <f t="shared" si="2"/>
        <v>MAC-0061</v>
      </c>
      <c r="BS64">
        <f t="shared" si="3"/>
        <v>355</v>
      </c>
      <c r="CH64" s="6">
        <v>6208</v>
      </c>
      <c r="CI64" s="26">
        <v>17.15210355987055</v>
      </c>
      <c r="CJ64">
        <f t="shared" si="28"/>
        <v>6208</v>
      </c>
      <c r="CK64">
        <f t="shared" si="15"/>
        <v>17.15210355987055</v>
      </c>
      <c r="CM64" s="6">
        <v>61</v>
      </c>
      <c r="CN64" s="26">
        <v>45.376791493296345</v>
      </c>
      <c r="CO64">
        <f t="shared" si="16"/>
        <v>61</v>
      </c>
      <c r="CP64" s="13">
        <f t="shared" si="17"/>
        <v>45.376791493296345</v>
      </c>
      <c r="DR64" t="s">
        <v>113</v>
      </c>
      <c r="DS64">
        <v>537</v>
      </c>
      <c r="DT64">
        <v>4528298</v>
      </c>
      <c r="DU64" t="str">
        <f t="shared" si="4"/>
        <v>MAC-0061</v>
      </c>
      <c r="DV64">
        <f t="shared" si="5"/>
        <v>537</v>
      </c>
      <c r="DW64">
        <f t="shared" si="6"/>
        <v>4528298</v>
      </c>
      <c r="EL64" s="6" t="s">
        <v>113</v>
      </c>
      <c r="EM64">
        <v>740</v>
      </c>
      <c r="EN64">
        <v>9345</v>
      </c>
      <c r="ET64" s="6">
        <v>75</v>
      </c>
      <c r="EU64" s="15">
        <v>1.8522061253239189E-2</v>
      </c>
      <c r="EV64">
        <f t="shared" si="24"/>
        <v>75</v>
      </c>
      <c r="EW64" s="38">
        <f t="shared" si="25"/>
        <v>1.8522061253239189E-2</v>
      </c>
    </row>
    <row r="65" spans="24:153" x14ac:dyDescent="0.25">
      <c r="X65" s="4" t="s">
        <v>114</v>
      </c>
      <c r="Y65" s="2">
        <v>494</v>
      </c>
      <c r="BD65" s="6">
        <v>282</v>
      </c>
      <c r="BE65" s="26">
        <v>2.9391815509834954E-2</v>
      </c>
      <c r="BG65">
        <f t="shared" si="27"/>
        <v>282</v>
      </c>
      <c r="BH65">
        <f t="shared" si="1"/>
        <v>2.9391815509834954E-2</v>
      </c>
      <c r="BM65">
        <v>38</v>
      </c>
      <c r="BN65" t="s">
        <v>215</v>
      </c>
      <c r="BP65" s="6" t="s">
        <v>114</v>
      </c>
      <c r="BQ65">
        <v>494</v>
      </c>
      <c r="BR65" t="str">
        <f t="shared" si="2"/>
        <v>MAC-0062</v>
      </c>
      <c r="BS65">
        <f t="shared" si="3"/>
        <v>494</v>
      </c>
      <c r="CH65" s="6">
        <v>6218</v>
      </c>
      <c r="CI65" s="26">
        <v>11.003236245954692</v>
      </c>
      <c r="CJ65">
        <f t="shared" si="28"/>
        <v>6218</v>
      </c>
      <c r="CK65">
        <f t="shared" si="15"/>
        <v>11.003236245954692</v>
      </c>
      <c r="CM65" s="6">
        <v>62</v>
      </c>
      <c r="CN65" s="26">
        <v>47.846651730146874</v>
      </c>
      <c r="CO65">
        <f t="shared" si="16"/>
        <v>62</v>
      </c>
      <c r="CP65" s="13">
        <f t="shared" si="17"/>
        <v>47.846651730146874</v>
      </c>
      <c r="DR65" t="s">
        <v>114</v>
      </c>
      <c r="DS65">
        <v>2516</v>
      </c>
      <c r="DT65">
        <v>1020652</v>
      </c>
      <c r="DU65" t="str">
        <f t="shared" si="4"/>
        <v>MAC-0062</v>
      </c>
      <c r="DV65">
        <f t="shared" si="5"/>
        <v>2516</v>
      </c>
      <c r="DW65">
        <f t="shared" si="6"/>
        <v>1020652</v>
      </c>
      <c r="EL65" s="6" t="s">
        <v>114</v>
      </c>
      <c r="EM65">
        <v>433</v>
      </c>
      <c r="EN65">
        <v>1433</v>
      </c>
      <c r="ET65" s="6">
        <v>76</v>
      </c>
      <c r="EU65" s="15">
        <v>1.8478219911070917E-2</v>
      </c>
      <c r="EV65">
        <f t="shared" si="24"/>
        <v>76</v>
      </c>
      <c r="EW65" s="38">
        <f t="shared" si="25"/>
        <v>1.8478219911070917E-2</v>
      </c>
    </row>
    <row r="66" spans="24:153" x14ac:dyDescent="0.25">
      <c r="X66" s="4" t="s">
        <v>115</v>
      </c>
      <c r="Y66" s="2">
        <v>166</v>
      </c>
      <c r="BD66" s="6">
        <v>284</v>
      </c>
      <c r="BE66" s="26">
        <v>3.0899088100082898E-2</v>
      </c>
      <c r="BG66">
        <f t="shared" si="27"/>
        <v>284</v>
      </c>
      <c r="BH66">
        <f t="shared" si="1"/>
        <v>3.0899088100082898E-2</v>
      </c>
      <c r="BM66">
        <v>38</v>
      </c>
      <c r="BN66" t="s">
        <v>249</v>
      </c>
      <c r="BP66" s="6" t="s">
        <v>115</v>
      </c>
      <c r="BQ66">
        <v>166</v>
      </c>
      <c r="BR66" t="str">
        <f t="shared" si="2"/>
        <v>MAC-0063</v>
      </c>
      <c r="BS66">
        <f t="shared" si="3"/>
        <v>166</v>
      </c>
      <c r="CH66" s="6">
        <v>6332</v>
      </c>
      <c r="CI66" s="26">
        <v>17.79935275080906</v>
      </c>
      <c r="CJ66">
        <f t="shared" si="28"/>
        <v>6332</v>
      </c>
      <c r="CK66">
        <f t="shared" si="15"/>
        <v>17.79935275080906</v>
      </c>
      <c r="CM66" s="6">
        <v>63</v>
      </c>
      <c r="CN66" s="26">
        <v>40.668824163969795</v>
      </c>
      <c r="CO66">
        <f t="shared" si="16"/>
        <v>63</v>
      </c>
      <c r="CP66" s="13">
        <f t="shared" si="17"/>
        <v>40.668824163969795</v>
      </c>
      <c r="DR66" t="s">
        <v>115</v>
      </c>
      <c r="DS66">
        <v>8102</v>
      </c>
      <c r="DT66">
        <v>25275866</v>
      </c>
      <c r="DU66" t="str">
        <f t="shared" si="4"/>
        <v>MAC-0063</v>
      </c>
      <c r="DV66">
        <f t="shared" si="5"/>
        <v>8102</v>
      </c>
      <c r="DW66">
        <f t="shared" si="6"/>
        <v>25275866</v>
      </c>
      <c r="EL66" s="6" t="s">
        <v>115</v>
      </c>
      <c r="EM66">
        <v>472</v>
      </c>
      <c r="EN66">
        <v>141</v>
      </c>
      <c r="ET66" s="6">
        <v>77</v>
      </c>
      <c r="EU66" s="15">
        <v>1.7394867736830206E-2</v>
      </c>
      <c r="EV66">
        <f t="shared" si="24"/>
        <v>77</v>
      </c>
      <c r="EW66" s="38">
        <f t="shared" si="25"/>
        <v>1.7394867736830206E-2</v>
      </c>
    </row>
    <row r="67" spans="24:153" x14ac:dyDescent="0.25">
      <c r="X67" s="4" t="s">
        <v>116</v>
      </c>
      <c r="Y67" s="2">
        <v>792</v>
      </c>
      <c r="BD67" s="6">
        <v>285</v>
      </c>
      <c r="BE67" s="26">
        <v>2.9542542768859748E-2</v>
      </c>
      <c r="BG67">
        <f t="shared" si="27"/>
        <v>285</v>
      </c>
      <c r="BH67">
        <f t="shared" si="1"/>
        <v>2.9542542768859748E-2</v>
      </c>
      <c r="BM67">
        <v>39</v>
      </c>
      <c r="BN67" t="s">
        <v>200</v>
      </c>
      <c r="BP67" s="6" t="s">
        <v>116</v>
      </c>
      <c r="BQ67">
        <v>792</v>
      </c>
      <c r="BR67" t="str">
        <f t="shared" si="2"/>
        <v>MAC-0064</v>
      </c>
      <c r="BS67">
        <f t="shared" si="3"/>
        <v>792</v>
      </c>
      <c r="CH67" s="6">
        <v>6336</v>
      </c>
      <c r="CI67" s="26">
        <v>15.210355987055015</v>
      </c>
      <c r="CJ67">
        <f t="shared" si="28"/>
        <v>6336</v>
      </c>
      <c r="CK67">
        <f t="shared" si="15"/>
        <v>15.210355987055015</v>
      </c>
      <c r="CM67" s="6">
        <v>64</v>
      </c>
      <c r="CN67" s="26">
        <v>45.995145631067956</v>
      </c>
      <c r="CO67">
        <f t="shared" si="16"/>
        <v>64</v>
      </c>
      <c r="CP67" s="13">
        <f t="shared" si="17"/>
        <v>45.995145631067956</v>
      </c>
      <c r="DR67" t="s">
        <v>116</v>
      </c>
      <c r="DS67">
        <v>40425</v>
      </c>
      <c r="DT67">
        <v>44671325</v>
      </c>
      <c r="DU67" t="str">
        <f t="shared" si="4"/>
        <v>MAC-0064</v>
      </c>
      <c r="DV67">
        <f t="shared" si="5"/>
        <v>40425</v>
      </c>
      <c r="DW67">
        <f t="shared" si="6"/>
        <v>44671325</v>
      </c>
      <c r="EL67" s="6" t="s">
        <v>116</v>
      </c>
      <c r="EM67">
        <v>0</v>
      </c>
      <c r="EN67">
        <v>410</v>
      </c>
      <c r="ET67" s="6">
        <v>78</v>
      </c>
      <c r="EU67" s="15">
        <v>1.4888749983375674E-2</v>
      </c>
      <c r="EV67">
        <f t="shared" si="24"/>
        <v>78</v>
      </c>
      <c r="EW67" s="38">
        <f t="shared" si="25"/>
        <v>1.4888749983375674E-2</v>
      </c>
    </row>
    <row r="68" spans="24:153" x14ac:dyDescent="0.25">
      <c r="X68" s="4" t="s">
        <v>117</v>
      </c>
      <c r="Y68" s="2">
        <v>183</v>
      </c>
      <c r="BD68" s="6">
        <v>287</v>
      </c>
      <c r="BE68" s="26">
        <v>2.9429497324591151E-2</v>
      </c>
      <c r="BG68">
        <f t="shared" si="27"/>
        <v>287</v>
      </c>
      <c r="BH68">
        <f t="shared" ref="BH68:BH131" si="29">IFERROR(VLOOKUP(BG68,$BD$3:$BE$552,2,FALSE),"")</f>
        <v>2.9429497324591151E-2</v>
      </c>
      <c r="BM68">
        <v>39</v>
      </c>
      <c r="BN68" t="s">
        <v>486</v>
      </c>
      <c r="BP68" s="6" t="s">
        <v>117</v>
      </c>
      <c r="BQ68">
        <v>183</v>
      </c>
      <c r="BR68" t="str">
        <f t="shared" ref="BR68:BR131" si="30">IF(OR(BP68="",BP68="Genel Toplam",BP68="(blank)"),"",BP68)</f>
        <v>MAC-0065</v>
      </c>
      <c r="BS68">
        <f t="shared" ref="BS68:BS131" si="31">IFERROR(VLOOKUP(BR68,$BP$3:$BQ$1004,2,FALSE),"")</f>
        <v>183</v>
      </c>
      <c r="CH68" s="6">
        <v>6582</v>
      </c>
      <c r="CI68" s="26">
        <v>9.7087378640776691</v>
      </c>
      <c r="CJ68">
        <f t="shared" si="28"/>
        <v>6582</v>
      </c>
      <c r="CK68">
        <f t="shared" si="15"/>
        <v>9.7087378640776691</v>
      </c>
      <c r="CM68" s="6">
        <v>65</v>
      </c>
      <c r="CN68" s="26">
        <v>42.502696871628906</v>
      </c>
      <c r="CO68">
        <f t="shared" si="16"/>
        <v>65</v>
      </c>
      <c r="CP68" s="13">
        <f t="shared" si="17"/>
        <v>42.502696871628906</v>
      </c>
      <c r="DR68" t="s">
        <v>117</v>
      </c>
      <c r="DS68">
        <v>3372</v>
      </c>
      <c r="DT68">
        <v>11785269</v>
      </c>
      <c r="DU68" t="str">
        <f t="shared" ref="DU68:DU131" si="32">IF(OR(DR68="",DR68="Genel Toplam",DR68="(blank)"),"",DR68)</f>
        <v>MAC-0065</v>
      </c>
      <c r="DV68">
        <f t="shared" ref="DV68:DV131" si="33">IFERROR(VLOOKUP(DU68,$DR$3:$DT$1004,2,FALSE),"")</f>
        <v>3372</v>
      </c>
      <c r="DW68">
        <f t="shared" ref="DW68:DW131" si="34">IFERROR(VLOOKUP(DU68,$DR$3:$DT$1004,3,FALSE),"")</f>
        <v>11785269</v>
      </c>
      <c r="EL68" s="6" t="s">
        <v>117</v>
      </c>
      <c r="EM68">
        <v>463</v>
      </c>
      <c r="EN68">
        <v>728</v>
      </c>
      <c r="ET68" s="6">
        <v>79</v>
      </c>
      <c r="EU68" s="15">
        <v>1.9573989956083556E-2</v>
      </c>
      <c r="EV68">
        <f t="shared" si="24"/>
        <v>79</v>
      </c>
      <c r="EW68" s="38">
        <f t="shared" si="25"/>
        <v>1.9573989956083556E-2</v>
      </c>
    </row>
    <row r="69" spans="24:153" x14ac:dyDescent="0.25">
      <c r="X69" s="4" t="s">
        <v>118</v>
      </c>
      <c r="Y69" s="2">
        <v>528</v>
      </c>
      <c r="BD69" s="6">
        <v>289</v>
      </c>
      <c r="BE69" s="26">
        <v>2.950486095410355E-2</v>
      </c>
      <c r="BG69">
        <f t="shared" si="27"/>
        <v>289</v>
      </c>
      <c r="BH69">
        <f t="shared" si="29"/>
        <v>2.950486095410355E-2</v>
      </c>
      <c r="BM69">
        <v>39</v>
      </c>
      <c r="BN69" t="s">
        <v>620</v>
      </c>
      <c r="BP69" s="6" t="s">
        <v>118</v>
      </c>
      <c r="BQ69">
        <v>528</v>
      </c>
      <c r="BR69" t="str">
        <f t="shared" si="30"/>
        <v>MAC-0066</v>
      </c>
      <c r="BS69">
        <f t="shared" si="31"/>
        <v>528</v>
      </c>
      <c r="CH69" s="6">
        <v>6614</v>
      </c>
      <c r="CI69" s="26">
        <v>22.330097087378643</v>
      </c>
      <c r="CJ69">
        <f t="shared" ref="CJ69:CJ132" si="35">IF(OR(CH69="",CH69="Grand Total",CH69="(blank)"),"",CH69)</f>
        <v>6614</v>
      </c>
      <c r="CK69">
        <f t="shared" ref="CK69:CK132" si="36">IFERROR(VLOOKUP(CJ69,$CH$3:$CI$983,2,FALSE),"")</f>
        <v>22.330097087378643</v>
      </c>
      <c r="CM69" s="6">
        <v>66</v>
      </c>
      <c r="CN69" s="26">
        <v>47.968356706220789</v>
      </c>
      <c r="CO69">
        <f t="shared" ref="CO69:CO132" si="37">IF(OR(CM69="",CM69="Grand Total",CM69="(blank)"),"",CM69)</f>
        <v>66</v>
      </c>
      <c r="CP69" s="13">
        <f t="shared" ref="CP69:CP132" si="38">IFERROR(VLOOKUP(CO69,$CM$3:$CN$983,2,FALSE),"")</f>
        <v>47.968356706220789</v>
      </c>
      <c r="DR69" t="s">
        <v>118</v>
      </c>
      <c r="DS69">
        <v>2382</v>
      </c>
      <c r="DT69">
        <v>5290525</v>
      </c>
      <c r="DU69" t="str">
        <f t="shared" si="32"/>
        <v>MAC-0066</v>
      </c>
      <c r="DV69">
        <f t="shared" si="33"/>
        <v>2382</v>
      </c>
      <c r="DW69">
        <f t="shared" si="34"/>
        <v>5290525</v>
      </c>
      <c r="EL69" s="6" t="s">
        <v>118</v>
      </c>
      <c r="EM69">
        <v>403</v>
      </c>
      <c r="EN69">
        <v>1221</v>
      </c>
      <c r="ET69" s="6">
        <v>80</v>
      </c>
      <c r="EU69" s="15">
        <v>1.9286808852714346E-2</v>
      </c>
      <c r="EV69">
        <f t="shared" ref="EV69:EV132" si="39">IF(OR(ET69="",ET69="Genel Toplam",ET69="(blank)"),"",ET69)</f>
        <v>80</v>
      </c>
      <c r="EW69" s="38">
        <f t="shared" ref="EW69:EW132" si="40">IFERROR(VLOOKUP(EV69,$ET$3:$EU$163,2,FALSE),"")</f>
        <v>1.9286808852714346E-2</v>
      </c>
    </row>
    <row r="70" spans="24:153" x14ac:dyDescent="0.25">
      <c r="X70" s="4" t="s">
        <v>119</v>
      </c>
      <c r="Y70" s="2">
        <v>140</v>
      </c>
      <c r="BD70" s="6">
        <v>290</v>
      </c>
      <c r="BE70" s="26">
        <v>2.9241088250810159E-2</v>
      </c>
      <c r="BG70">
        <f t="shared" si="27"/>
        <v>290</v>
      </c>
      <c r="BH70">
        <f t="shared" si="29"/>
        <v>2.9241088250810159E-2</v>
      </c>
      <c r="BM70">
        <v>40</v>
      </c>
      <c r="BN70" t="s">
        <v>946</v>
      </c>
      <c r="BP70" s="6" t="s">
        <v>119</v>
      </c>
      <c r="BQ70">
        <v>140</v>
      </c>
      <c r="BR70" t="str">
        <f t="shared" si="30"/>
        <v>MAC-0067</v>
      </c>
      <c r="BS70">
        <f t="shared" si="31"/>
        <v>140</v>
      </c>
      <c r="CH70" s="6">
        <v>6702</v>
      </c>
      <c r="CI70" s="26">
        <v>34.95145631067961</v>
      </c>
      <c r="CJ70">
        <f t="shared" si="35"/>
        <v>6702</v>
      </c>
      <c r="CK70">
        <f t="shared" si="36"/>
        <v>34.95145631067961</v>
      </c>
      <c r="CM70" s="6">
        <v>67</v>
      </c>
      <c r="CN70" s="26">
        <v>29.311141932501151</v>
      </c>
      <c r="CO70">
        <f t="shared" si="37"/>
        <v>67</v>
      </c>
      <c r="CP70" s="13">
        <f t="shared" si="38"/>
        <v>29.311141932501151</v>
      </c>
      <c r="DR70" t="s">
        <v>119</v>
      </c>
      <c r="DS70">
        <v>14427</v>
      </c>
      <c r="DT70">
        <v>4395043</v>
      </c>
      <c r="DU70" t="str">
        <f t="shared" si="32"/>
        <v>MAC-0067</v>
      </c>
      <c r="DV70">
        <f t="shared" si="33"/>
        <v>14427</v>
      </c>
      <c r="DW70">
        <f t="shared" si="34"/>
        <v>4395043</v>
      </c>
      <c r="EL70" s="6" t="s">
        <v>119</v>
      </c>
      <c r="EM70">
        <v>339</v>
      </c>
      <c r="EN70">
        <v>350</v>
      </c>
      <c r="ET70" s="6">
        <v>81</v>
      </c>
      <c r="EU70" s="15">
        <v>1.4452688768763832E-2</v>
      </c>
      <c r="EV70">
        <f t="shared" si="39"/>
        <v>81</v>
      </c>
      <c r="EW70" s="38">
        <f t="shared" si="40"/>
        <v>1.4452688768763832E-2</v>
      </c>
    </row>
    <row r="71" spans="24:153" x14ac:dyDescent="0.25">
      <c r="X71" s="4" t="s">
        <v>120</v>
      </c>
      <c r="Y71" s="2">
        <v>757</v>
      </c>
      <c r="BD71" s="6">
        <v>292</v>
      </c>
      <c r="BE71" s="26">
        <v>2.9693270027884543E-2</v>
      </c>
      <c r="BG71">
        <f t="shared" si="27"/>
        <v>292</v>
      </c>
      <c r="BH71">
        <f t="shared" si="29"/>
        <v>2.9693270027884543E-2</v>
      </c>
      <c r="BM71">
        <v>41</v>
      </c>
      <c r="BN71" t="s">
        <v>481</v>
      </c>
      <c r="BP71" s="6" t="s">
        <v>120</v>
      </c>
      <c r="BQ71">
        <v>757</v>
      </c>
      <c r="BR71" t="str">
        <f t="shared" si="30"/>
        <v>MAC-0068</v>
      </c>
      <c r="BS71">
        <f t="shared" si="31"/>
        <v>757</v>
      </c>
      <c r="CH71" s="6">
        <v>6750</v>
      </c>
      <c r="CI71" s="26">
        <v>22.653721682847898</v>
      </c>
      <c r="CJ71">
        <f t="shared" si="35"/>
        <v>6750</v>
      </c>
      <c r="CK71">
        <f t="shared" si="36"/>
        <v>22.653721682847898</v>
      </c>
      <c r="CM71" s="6">
        <v>68</v>
      </c>
      <c r="CN71" s="26">
        <v>44.606256742179077</v>
      </c>
      <c r="CO71">
        <f t="shared" si="37"/>
        <v>68</v>
      </c>
      <c r="CP71" s="13">
        <f t="shared" si="38"/>
        <v>44.606256742179077</v>
      </c>
      <c r="DR71" t="s">
        <v>120</v>
      </c>
      <c r="DS71">
        <v>5273</v>
      </c>
      <c r="DT71">
        <v>770818</v>
      </c>
      <c r="DU71" t="str">
        <f t="shared" si="32"/>
        <v>MAC-0068</v>
      </c>
      <c r="DV71">
        <f t="shared" si="33"/>
        <v>5273</v>
      </c>
      <c r="DW71">
        <f t="shared" si="34"/>
        <v>770818</v>
      </c>
      <c r="EL71" s="6" t="s">
        <v>120</v>
      </c>
      <c r="EM71">
        <v>85</v>
      </c>
      <c r="EN71">
        <v>2150</v>
      </c>
      <c r="ET71" s="6">
        <v>82</v>
      </c>
      <c r="EU71" s="15">
        <v>1.5850341534266472E-2</v>
      </c>
      <c r="EV71">
        <f t="shared" si="39"/>
        <v>82</v>
      </c>
      <c r="EW71" s="38">
        <f t="shared" si="40"/>
        <v>1.5850341534266472E-2</v>
      </c>
    </row>
    <row r="72" spans="24:153" x14ac:dyDescent="0.25">
      <c r="X72" s="4" t="s">
        <v>121</v>
      </c>
      <c r="Y72" s="2">
        <v>186</v>
      </c>
      <c r="BD72" s="6">
        <v>293</v>
      </c>
      <c r="BE72" s="26">
        <v>3.0032406360690329E-2</v>
      </c>
      <c r="BG72">
        <f t="shared" si="27"/>
        <v>293</v>
      </c>
      <c r="BH72">
        <f t="shared" si="29"/>
        <v>3.0032406360690329E-2</v>
      </c>
      <c r="BM72">
        <v>42</v>
      </c>
      <c r="BN72" t="s">
        <v>457</v>
      </c>
      <c r="BP72" s="6" t="s">
        <v>121</v>
      </c>
      <c r="BQ72">
        <v>186</v>
      </c>
      <c r="BR72" t="str">
        <f t="shared" si="30"/>
        <v>MAC-0069</v>
      </c>
      <c r="BS72">
        <f t="shared" si="31"/>
        <v>186</v>
      </c>
      <c r="CH72" s="6">
        <v>6776</v>
      </c>
      <c r="CI72" s="26">
        <v>14.563106796116504</v>
      </c>
      <c r="CJ72">
        <f t="shared" si="35"/>
        <v>6776</v>
      </c>
      <c r="CK72">
        <f t="shared" si="36"/>
        <v>14.563106796116504</v>
      </c>
      <c r="CM72" s="6">
        <v>69</v>
      </c>
      <c r="CN72" s="26">
        <v>39.522653721682843</v>
      </c>
      <c r="CO72">
        <f t="shared" si="37"/>
        <v>69</v>
      </c>
      <c r="CP72" s="13">
        <f t="shared" si="38"/>
        <v>39.522653721682843</v>
      </c>
      <c r="DR72" t="s">
        <v>121</v>
      </c>
      <c r="DS72">
        <v>12267</v>
      </c>
      <c r="DT72">
        <v>1293168</v>
      </c>
      <c r="DU72" t="str">
        <f t="shared" si="32"/>
        <v>MAC-0069</v>
      </c>
      <c r="DV72">
        <f t="shared" si="33"/>
        <v>12267</v>
      </c>
      <c r="DW72">
        <f t="shared" si="34"/>
        <v>1293168</v>
      </c>
      <c r="EL72" s="6" t="s">
        <v>121</v>
      </c>
      <c r="EM72">
        <v>150</v>
      </c>
      <c r="EN72">
        <v>401</v>
      </c>
      <c r="ET72" s="6">
        <v>83</v>
      </c>
      <c r="EU72" s="15">
        <v>1.8254745815225126E-2</v>
      </c>
      <c r="EV72">
        <f t="shared" si="39"/>
        <v>83</v>
      </c>
      <c r="EW72" s="38">
        <f t="shared" si="40"/>
        <v>1.8254745815225126E-2</v>
      </c>
    </row>
    <row r="73" spans="24:153" x14ac:dyDescent="0.25">
      <c r="X73" s="4" t="s">
        <v>122</v>
      </c>
      <c r="Y73" s="2">
        <v>413</v>
      </c>
      <c r="BD73" s="6">
        <v>295</v>
      </c>
      <c r="BE73" s="26">
        <v>5.7803903836008738E-2</v>
      </c>
      <c r="BG73">
        <f t="shared" ref="BG73:BG136" si="41">IF(OR(BD73="",BD73="Grand Total",BD73="(blank)"),"",BD73)</f>
        <v>295</v>
      </c>
      <c r="BH73">
        <f t="shared" si="29"/>
        <v>5.7803903836008738E-2</v>
      </c>
      <c r="BM73">
        <v>42</v>
      </c>
      <c r="BN73" t="s">
        <v>598</v>
      </c>
      <c r="BP73" s="6" t="s">
        <v>122</v>
      </c>
      <c r="BQ73">
        <v>413</v>
      </c>
      <c r="BR73" t="str">
        <f t="shared" si="30"/>
        <v>MAC-0070</v>
      </c>
      <c r="BS73">
        <f t="shared" si="31"/>
        <v>413</v>
      </c>
      <c r="CH73" s="6">
        <v>6910</v>
      </c>
      <c r="CI73" s="26">
        <v>26.860841423948216</v>
      </c>
      <c r="CJ73">
        <f t="shared" si="35"/>
        <v>6910</v>
      </c>
      <c r="CK73">
        <f t="shared" si="36"/>
        <v>26.860841423948216</v>
      </c>
      <c r="CM73" s="6">
        <v>70</v>
      </c>
      <c r="CN73" s="26">
        <v>45.469255663430417</v>
      </c>
      <c r="CO73">
        <f t="shared" si="37"/>
        <v>70</v>
      </c>
      <c r="CP73" s="13">
        <f t="shared" si="38"/>
        <v>45.469255663430417</v>
      </c>
      <c r="DR73" t="s">
        <v>122</v>
      </c>
      <c r="DS73">
        <v>3565</v>
      </c>
      <c r="DT73">
        <v>5371134</v>
      </c>
      <c r="DU73" t="str">
        <f t="shared" si="32"/>
        <v>MAC-0070</v>
      </c>
      <c r="DV73">
        <f t="shared" si="33"/>
        <v>3565</v>
      </c>
      <c r="DW73">
        <f t="shared" si="34"/>
        <v>5371134</v>
      </c>
      <c r="EL73" s="6" t="s">
        <v>122</v>
      </c>
      <c r="EM73">
        <v>231</v>
      </c>
      <c r="EN73">
        <v>2011</v>
      </c>
      <c r="ET73" s="6">
        <v>84</v>
      </c>
      <c r="EU73" s="15">
        <v>1.5537468284472583E-2</v>
      </c>
      <c r="EV73">
        <f t="shared" si="39"/>
        <v>84</v>
      </c>
      <c r="EW73" s="38">
        <f t="shared" si="40"/>
        <v>1.5537468284472583E-2</v>
      </c>
    </row>
    <row r="74" spans="24:153" x14ac:dyDescent="0.25">
      <c r="X74" s="4" t="s">
        <v>123</v>
      </c>
      <c r="Y74" s="2">
        <v>467</v>
      </c>
      <c r="BD74" s="6">
        <v>296</v>
      </c>
      <c r="BE74" s="26">
        <v>2.8035270178611803E-2</v>
      </c>
      <c r="BG74">
        <f t="shared" si="41"/>
        <v>296</v>
      </c>
      <c r="BH74">
        <f t="shared" si="29"/>
        <v>2.8035270178611803E-2</v>
      </c>
      <c r="BM74">
        <v>42</v>
      </c>
      <c r="BN74" t="s">
        <v>761</v>
      </c>
      <c r="BP74" s="6" t="s">
        <v>123</v>
      </c>
      <c r="BQ74">
        <v>467</v>
      </c>
      <c r="BR74" t="str">
        <f t="shared" si="30"/>
        <v>MAC-0071</v>
      </c>
      <c r="BS74">
        <f t="shared" si="31"/>
        <v>467</v>
      </c>
      <c r="CH74" s="6">
        <v>6924</v>
      </c>
      <c r="CI74" s="26">
        <v>11.974110032362459</v>
      </c>
      <c r="CJ74">
        <f t="shared" si="35"/>
        <v>6924</v>
      </c>
      <c r="CK74">
        <f t="shared" si="36"/>
        <v>11.974110032362459</v>
      </c>
      <c r="CM74" s="6">
        <v>71</v>
      </c>
      <c r="CN74" s="26">
        <v>47.747074931540951</v>
      </c>
      <c r="CO74">
        <f t="shared" si="37"/>
        <v>71</v>
      </c>
      <c r="CP74" s="13">
        <f t="shared" si="38"/>
        <v>47.747074931540951</v>
      </c>
      <c r="DR74" t="s">
        <v>123</v>
      </c>
      <c r="DS74">
        <v>6701</v>
      </c>
      <c r="DT74">
        <v>37421108</v>
      </c>
      <c r="DU74" t="str">
        <f t="shared" si="32"/>
        <v>MAC-0071</v>
      </c>
      <c r="DV74">
        <f t="shared" si="33"/>
        <v>6701</v>
      </c>
      <c r="DW74">
        <f t="shared" si="34"/>
        <v>37421108</v>
      </c>
      <c r="EL74" s="6" t="s">
        <v>123</v>
      </c>
      <c r="EM74">
        <v>582</v>
      </c>
      <c r="EN74">
        <v>1051</v>
      </c>
      <c r="ET74" s="6">
        <v>85</v>
      </c>
      <c r="EU74" s="15">
        <v>2.0357600422036326E-2</v>
      </c>
      <c r="EV74">
        <f t="shared" si="39"/>
        <v>85</v>
      </c>
      <c r="EW74" s="38">
        <f t="shared" si="40"/>
        <v>2.0357600422036326E-2</v>
      </c>
    </row>
    <row r="75" spans="24:153" x14ac:dyDescent="0.25">
      <c r="X75" s="4" t="s">
        <v>124</v>
      </c>
      <c r="Y75" s="2">
        <v>209</v>
      </c>
      <c r="BD75" s="6">
        <v>297</v>
      </c>
      <c r="BE75" s="26">
        <v>2.9278770065566357E-2</v>
      </c>
      <c r="BG75">
        <f t="shared" si="41"/>
        <v>297</v>
      </c>
      <c r="BH75">
        <f t="shared" si="29"/>
        <v>2.9278770065566357E-2</v>
      </c>
      <c r="BM75">
        <v>42</v>
      </c>
      <c r="BN75" t="s">
        <v>855</v>
      </c>
      <c r="BP75" s="6" t="s">
        <v>124</v>
      </c>
      <c r="BQ75">
        <v>209</v>
      </c>
      <c r="BR75" t="str">
        <f t="shared" si="30"/>
        <v>MAC-0072</v>
      </c>
      <c r="BS75">
        <f t="shared" si="31"/>
        <v>209</v>
      </c>
      <c r="CH75" s="6">
        <v>6958</v>
      </c>
      <c r="CI75" s="26">
        <v>17.79935275080906</v>
      </c>
      <c r="CJ75">
        <f t="shared" si="35"/>
        <v>6958</v>
      </c>
      <c r="CK75">
        <f t="shared" si="36"/>
        <v>17.79935275080906</v>
      </c>
      <c r="CM75" s="6">
        <v>72</v>
      </c>
      <c r="CN75" s="26">
        <v>55.048543689320375</v>
      </c>
      <c r="CO75">
        <f t="shared" si="37"/>
        <v>72</v>
      </c>
      <c r="CP75" s="13">
        <f t="shared" si="38"/>
        <v>55.048543689320375</v>
      </c>
      <c r="DR75" t="s">
        <v>124</v>
      </c>
      <c r="DS75">
        <v>835</v>
      </c>
      <c r="DT75">
        <v>2019738</v>
      </c>
      <c r="DU75" t="str">
        <f t="shared" si="32"/>
        <v>MAC-0072</v>
      </c>
      <c r="DV75">
        <f t="shared" si="33"/>
        <v>835</v>
      </c>
      <c r="DW75">
        <f t="shared" si="34"/>
        <v>2019738</v>
      </c>
      <c r="EL75" s="6" t="s">
        <v>124</v>
      </c>
      <c r="EM75">
        <v>641</v>
      </c>
      <c r="EN75">
        <v>6166</v>
      </c>
      <c r="ET75" s="6">
        <v>86</v>
      </c>
      <c r="EU75" s="15">
        <v>1.9877157283894793E-2</v>
      </c>
      <c r="EV75">
        <f t="shared" si="39"/>
        <v>86</v>
      </c>
      <c r="EW75" s="38">
        <f t="shared" si="40"/>
        <v>1.9877157283894793E-2</v>
      </c>
    </row>
    <row r="76" spans="24:153" x14ac:dyDescent="0.25">
      <c r="X76" s="4" t="s">
        <v>125</v>
      </c>
      <c r="Y76" s="2">
        <v>254</v>
      </c>
      <c r="BD76" s="6">
        <v>298</v>
      </c>
      <c r="BE76" s="26">
        <v>5.6296631245760793E-2</v>
      </c>
      <c r="BG76">
        <f t="shared" si="41"/>
        <v>298</v>
      </c>
      <c r="BH76">
        <f t="shared" si="29"/>
        <v>5.6296631245760793E-2</v>
      </c>
      <c r="BM76">
        <v>43</v>
      </c>
      <c r="BN76" t="s">
        <v>765</v>
      </c>
      <c r="BP76" s="6" t="s">
        <v>125</v>
      </c>
      <c r="BQ76">
        <v>254</v>
      </c>
      <c r="BR76" t="str">
        <f t="shared" si="30"/>
        <v>MAC-0073</v>
      </c>
      <c r="BS76">
        <f t="shared" si="31"/>
        <v>254</v>
      </c>
      <c r="CH76" s="6">
        <v>6988</v>
      </c>
      <c r="CI76" s="26">
        <v>24.919093851132686</v>
      </c>
      <c r="CJ76">
        <f t="shared" si="35"/>
        <v>6988</v>
      </c>
      <c r="CK76">
        <f t="shared" si="36"/>
        <v>24.919093851132686</v>
      </c>
      <c r="CM76" s="6">
        <v>73</v>
      </c>
      <c r="CN76" s="26">
        <v>44.714131607335496</v>
      </c>
      <c r="CO76">
        <f t="shared" si="37"/>
        <v>73</v>
      </c>
      <c r="CP76" s="13">
        <f t="shared" si="38"/>
        <v>44.714131607335496</v>
      </c>
      <c r="DR76" t="s">
        <v>125</v>
      </c>
      <c r="DS76">
        <v>217</v>
      </c>
      <c r="DT76">
        <v>3358648</v>
      </c>
      <c r="DU76" t="str">
        <f t="shared" si="32"/>
        <v>MAC-0073</v>
      </c>
      <c r="DV76">
        <f t="shared" si="33"/>
        <v>217</v>
      </c>
      <c r="DW76">
        <f t="shared" si="34"/>
        <v>3358648</v>
      </c>
      <c r="EL76" s="6" t="s">
        <v>125</v>
      </c>
      <c r="EM76">
        <v>757</v>
      </c>
      <c r="EN76">
        <v>7905</v>
      </c>
      <c r="ET76" s="6">
        <v>87</v>
      </c>
      <c r="EU76" s="15">
        <v>1.7672771120657169E-2</v>
      </c>
      <c r="EV76">
        <f t="shared" si="39"/>
        <v>87</v>
      </c>
      <c r="EW76" s="38">
        <f t="shared" si="40"/>
        <v>1.7672771120657169E-2</v>
      </c>
    </row>
    <row r="77" spans="24:153" x14ac:dyDescent="0.25">
      <c r="X77" s="4" t="s">
        <v>126</v>
      </c>
      <c r="Y77" s="2">
        <v>196</v>
      </c>
      <c r="BD77" s="6">
        <v>299</v>
      </c>
      <c r="BE77" s="26">
        <v>5.7125631170397165E-2</v>
      </c>
      <c r="BG77">
        <f t="shared" si="41"/>
        <v>299</v>
      </c>
      <c r="BH77">
        <f t="shared" si="29"/>
        <v>5.7125631170397165E-2</v>
      </c>
      <c r="BM77">
        <v>43</v>
      </c>
      <c r="BN77" t="s">
        <v>888</v>
      </c>
      <c r="BP77" s="6" t="s">
        <v>126</v>
      </c>
      <c r="BQ77">
        <v>196</v>
      </c>
      <c r="BR77" t="str">
        <f t="shared" si="30"/>
        <v>MAC-0074</v>
      </c>
      <c r="BS77">
        <f t="shared" si="31"/>
        <v>196</v>
      </c>
      <c r="CH77" s="6">
        <v>7058</v>
      </c>
      <c r="CI77" s="26">
        <v>4.8543689320388346</v>
      </c>
      <c r="CJ77">
        <f t="shared" si="35"/>
        <v>7058</v>
      </c>
      <c r="CK77">
        <f t="shared" si="36"/>
        <v>4.8543689320388346</v>
      </c>
      <c r="CM77" s="6">
        <v>74</v>
      </c>
      <c r="CN77" s="26">
        <v>46.019417475728154</v>
      </c>
      <c r="CO77">
        <f t="shared" si="37"/>
        <v>74</v>
      </c>
      <c r="CP77" s="13">
        <f t="shared" si="38"/>
        <v>46.019417475728154</v>
      </c>
      <c r="DR77" t="s">
        <v>126</v>
      </c>
      <c r="DS77">
        <v>1926</v>
      </c>
      <c r="DT77">
        <v>6705977</v>
      </c>
      <c r="DU77" t="str">
        <f t="shared" si="32"/>
        <v>MAC-0074</v>
      </c>
      <c r="DV77">
        <f t="shared" si="33"/>
        <v>1926</v>
      </c>
      <c r="DW77">
        <f t="shared" si="34"/>
        <v>6705977</v>
      </c>
      <c r="EL77" s="6" t="s">
        <v>126</v>
      </c>
      <c r="EM77">
        <v>546</v>
      </c>
      <c r="EN77">
        <v>4902</v>
      </c>
      <c r="ET77" s="6">
        <v>88</v>
      </c>
      <c r="EU77" s="15">
        <v>1.8443154889006122E-2</v>
      </c>
      <c r="EV77">
        <f t="shared" si="39"/>
        <v>88</v>
      </c>
      <c r="EW77" s="38">
        <f t="shared" si="40"/>
        <v>1.8443154889006122E-2</v>
      </c>
    </row>
    <row r="78" spans="24:153" x14ac:dyDescent="0.25">
      <c r="X78" s="4" t="s">
        <v>127</v>
      </c>
      <c r="Y78" s="2">
        <v>393</v>
      </c>
      <c r="BD78" s="6">
        <v>300</v>
      </c>
      <c r="BE78" s="26">
        <v>5.7728540206496343E-2</v>
      </c>
      <c r="BG78">
        <f t="shared" si="41"/>
        <v>300</v>
      </c>
      <c r="BH78">
        <f t="shared" si="29"/>
        <v>5.7728540206496343E-2</v>
      </c>
      <c r="BM78">
        <v>43</v>
      </c>
      <c r="BN78" t="s">
        <v>954</v>
      </c>
      <c r="BP78" s="6" t="s">
        <v>127</v>
      </c>
      <c r="BQ78">
        <v>393</v>
      </c>
      <c r="BR78" t="str">
        <f t="shared" si="30"/>
        <v>MAC-0075</v>
      </c>
      <c r="BS78">
        <f t="shared" si="31"/>
        <v>393</v>
      </c>
      <c r="CH78" s="6">
        <v>7094</v>
      </c>
      <c r="CI78" s="26">
        <v>33.980582524271846</v>
      </c>
      <c r="CJ78">
        <f t="shared" si="35"/>
        <v>7094</v>
      </c>
      <c r="CK78">
        <f t="shared" si="36"/>
        <v>33.980582524271846</v>
      </c>
      <c r="CM78" s="6">
        <v>75</v>
      </c>
      <c r="CN78" s="26">
        <v>45.954692556634306</v>
      </c>
      <c r="CO78">
        <f t="shared" si="37"/>
        <v>75</v>
      </c>
      <c r="CP78" s="13">
        <f t="shared" si="38"/>
        <v>45.954692556634306</v>
      </c>
      <c r="DR78" t="s">
        <v>127</v>
      </c>
      <c r="DS78">
        <v>8872</v>
      </c>
      <c r="DT78">
        <v>29111087</v>
      </c>
      <c r="DU78" t="str">
        <f t="shared" si="32"/>
        <v>MAC-0075</v>
      </c>
      <c r="DV78">
        <f t="shared" si="33"/>
        <v>8872</v>
      </c>
      <c r="DW78">
        <f t="shared" si="34"/>
        <v>29111087</v>
      </c>
      <c r="EL78" s="6" t="s">
        <v>127</v>
      </c>
      <c r="EM78">
        <v>279</v>
      </c>
      <c r="EN78">
        <v>1356</v>
      </c>
      <c r="ET78" s="6">
        <v>89</v>
      </c>
      <c r="EU78" s="15">
        <v>1.937787323837516E-2</v>
      </c>
      <c r="EV78">
        <f t="shared" si="39"/>
        <v>89</v>
      </c>
      <c r="EW78" s="38">
        <f t="shared" si="40"/>
        <v>1.937787323837516E-2</v>
      </c>
    </row>
    <row r="79" spans="24:153" x14ac:dyDescent="0.25">
      <c r="X79" s="4" t="s">
        <v>128</v>
      </c>
      <c r="Y79" s="2">
        <v>163</v>
      </c>
      <c r="BD79" s="6">
        <v>301</v>
      </c>
      <c r="BE79" s="26">
        <v>5.8067676539302129E-2</v>
      </c>
      <c r="BG79">
        <f t="shared" si="41"/>
        <v>301</v>
      </c>
      <c r="BH79">
        <f t="shared" si="29"/>
        <v>5.8067676539302129E-2</v>
      </c>
      <c r="BM79">
        <v>45</v>
      </c>
      <c r="BN79" t="s">
        <v>228</v>
      </c>
      <c r="BP79" s="6" t="s">
        <v>128</v>
      </c>
      <c r="BQ79">
        <v>163</v>
      </c>
      <c r="BR79" t="str">
        <f t="shared" si="30"/>
        <v>MAC-0076</v>
      </c>
      <c r="BS79">
        <f t="shared" si="31"/>
        <v>163</v>
      </c>
      <c r="CH79" s="6">
        <v>7244</v>
      </c>
      <c r="CI79" s="26">
        <v>30.420711974110031</v>
      </c>
      <c r="CJ79">
        <f t="shared" si="35"/>
        <v>7244</v>
      </c>
      <c r="CK79">
        <f t="shared" si="36"/>
        <v>30.420711974110031</v>
      </c>
      <c r="CM79" s="6">
        <v>76</v>
      </c>
      <c r="CN79" s="26">
        <v>51.410078594544608</v>
      </c>
      <c r="CO79">
        <f t="shared" si="37"/>
        <v>76</v>
      </c>
      <c r="CP79" s="13">
        <f t="shared" si="38"/>
        <v>51.410078594544608</v>
      </c>
      <c r="DR79" t="s">
        <v>128</v>
      </c>
      <c r="DS79">
        <v>13808</v>
      </c>
      <c r="DT79">
        <v>14405619</v>
      </c>
      <c r="DU79" t="str">
        <f t="shared" si="32"/>
        <v>MAC-0076</v>
      </c>
      <c r="DV79">
        <f t="shared" si="33"/>
        <v>13808</v>
      </c>
      <c r="DW79">
        <f t="shared" si="34"/>
        <v>14405619</v>
      </c>
      <c r="EL79" s="6" t="s">
        <v>128</v>
      </c>
      <c r="EM79">
        <v>265</v>
      </c>
      <c r="EN79">
        <v>219</v>
      </c>
      <c r="ET79" s="6">
        <v>90</v>
      </c>
      <c r="EU79" s="15">
        <v>2.6427512749013993E-2</v>
      </c>
      <c r="EV79">
        <f t="shared" si="39"/>
        <v>90</v>
      </c>
      <c r="EW79" s="38">
        <f t="shared" si="40"/>
        <v>2.6427512749013993E-2</v>
      </c>
    </row>
    <row r="80" spans="24:153" x14ac:dyDescent="0.25">
      <c r="X80" s="4" t="s">
        <v>129</v>
      </c>
      <c r="Y80" s="2">
        <v>148</v>
      </c>
      <c r="BD80" s="6">
        <v>302</v>
      </c>
      <c r="BE80" s="26">
        <v>5.8218403798326927E-2</v>
      </c>
      <c r="BG80">
        <f t="shared" si="41"/>
        <v>302</v>
      </c>
      <c r="BH80">
        <f t="shared" si="29"/>
        <v>5.8218403798326927E-2</v>
      </c>
      <c r="BM80">
        <v>45</v>
      </c>
      <c r="BN80" t="s">
        <v>247</v>
      </c>
      <c r="BP80" s="6" t="s">
        <v>129</v>
      </c>
      <c r="BQ80">
        <v>148</v>
      </c>
      <c r="BR80" t="str">
        <f t="shared" si="30"/>
        <v>MAC-0077</v>
      </c>
      <c r="BS80">
        <f t="shared" si="31"/>
        <v>148</v>
      </c>
      <c r="CH80" s="6">
        <v>7398</v>
      </c>
      <c r="CI80" s="26">
        <v>14.563106796116504</v>
      </c>
      <c r="CJ80">
        <f t="shared" si="35"/>
        <v>7398</v>
      </c>
      <c r="CK80">
        <f t="shared" si="36"/>
        <v>14.563106796116504</v>
      </c>
      <c r="CM80" s="6">
        <v>77</v>
      </c>
      <c r="CN80" s="26">
        <v>55.533980582524272</v>
      </c>
      <c r="CO80">
        <f t="shared" si="37"/>
        <v>77</v>
      </c>
      <c r="CP80" s="13">
        <f t="shared" si="38"/>
        <v>55.533980582524272</v>
      </c>
      <c r="DR80" t="s">
        <v>129</v>
      </c>
      <c r="DS80">
        <v>0</v>
      </c>
      <c r="DT80">
        <v>1469902</v>
      </c>
      <c r="DU80" t="str">
        <f t="shared" si="32"/>
        <v>MAC-0077</v>
      </c>
      <c r="DV80">
        <f t="shared" si="33"/>
        <v>0</v>
      </c>
      <c r="DW80">
        <f t="shared" si="34"/>
        <v>1469902</v>
      </c>
      <c r="EL80" s="6" t="s">
        <v>129</v>
      </c>
      <c r="EM80">
        <v>769</v>
      </c>
      <c r="EN80">
        <v>15110</v>
      </c>
      <c r="ET80" s="6">
        <v>91</v>
      </c>
      <c r="EU80" s="15">
        <v>2.916572462129776E-2</v>
      </c>
      <c r="EV80">
        <f t="shared" si="39"/>
        <v>91</v>
      </c>
      <c r="EW80" s="38">
        <f t="shared" si="40"/>
        <v>2.916572462129776E-2</v>
      </c>
    </row>
    <row r="81" spans="24:153" x14ac:dyDescent="0.25">
      <c r="X81" s="4" t="s">
        <v>130</v>
      </c>
      <c r="Y81" s="2">
        <v>299</v>
      </c>
      <c r="BD81" s="6">
        <v>305</v>
      </c>
      <c r="BE81" s="26">
        <v>5.7389403873690556E-2</v>
      </c>
      <c r="BG81">
        <f t="shared" si="41"/>
        <v>305</v>
      </c>
      <c r="BH81">
        <f t="shared" si="29"/>
        <v>5.7389403873690556E-2</v>
      </c>
      <c r="BM81">
        <v>45</v>
      </c>
      <c r="BN81" t="s">
        <v>501</v>
      </c>
      <c r="BP81" s="6" t="s">
        <v>130</v>
      </c>
      <c r="BQ81">
        <v>299</v>
      </c>
      <c r="BR81" t="str">
        <f t="shared" si="30"/>
        <v>MAC-0078</v>
      </c>
      <c r="BS81">
        <f t="shared" si="31"/>
        <v>299</v>
      </c>
      <c r="CH81" s="6">
        <v>7482</v>
      </c>
      <c r="CI81" s="26">
        <v>33.656957928802591</v>
      </c>
      <c r="CJ81">
        <f t="shared" si="35"/>
        <v>7482</v>
      </c>
      <c r="CK81">
        <f t="shared" si="36"/>
        <v>33.656957928802591</v>
      </c>
      <c r="CM81" s="6">
        <v>78</v>
      </c>
      <c r="CN81" s="26">
        <v>48.72348076231571</v>
      </c>
      <c r="CO81">
        <f t="shared" si="37"/>
        <v>78</v>
      </c>
      <c r="CP81" s="13">
        <f t="shared" si="38"/>
        <v>48.72348076231571</v>
      </c>
      <c r="DR81" t="s">
        <v>130</v>
      </c>
      <c r="DS81">
        <v>2370</v>
      </c>
      <c r="DT81">
        <v>14961758</v>
      </c>
      <c r="DU81" t="str">
        <f t="shared" si="32"/>
        <v>MAC-0078</v>
      </c>
      <c r="DV81">
        <f t="shared" si="33"/>
        <v>2370</v>
      </c>
      <c r="DW81">
        <f t="shared" si="34"/>
        <v>14961758</v>
      </c>
      <c r="EL81" s="6" t="s">
        <v>130</v>
      </c>
      <c r="EM81">
        <v>538</v>
      </c>
      <c r="EN81">
        <v>10281</v>
      </c>
      <c r="ET81" s="6">
        <v>92</v>
      </c>
      <c r="EU81" s="15">
        <v>1.8087271082975358E-2</v>
      </c>
      <c r="EV81">
        <f t="shared" si="39"/>
        <v>92</v>
      </c>
      <c r="EW81" s="38">
        <f t="shared" si="40"/>
        <v>1.8087271082975358E-2</v>
      </c>
    </row>
    <row r="82" spans="24:153" x14ac:dyDescent="0.25">
      <c r="X82" s="4" t="s">
        <v>131</v>
      </c>
      <c r="Y82" s="2">
        <v>64</v>
      </c>
      <c r="BD82" s="6">
        <v>306</v>
      </c>
      <c r="BE82" s="26">
        <v>5.5693722209661622E-2</v>
      </c>
      <c r="BG82">
        <f t="shared" si="41"/>
        <v>306</v>
      </c>
      <c r="BH82">
        <f t="shared" si="29"/>
        <v>5.5693722209661622E-2</v>
      </c>
      <c r="BM82">
        <v>45</v>
      </c>
      <c r="BN82" t="s">
        <v>662</v>
      </c>
      <c r="BP82" s="6" t="s">
        <v>131</v>
      </c>
      <c r="BQ82">
        <v>64</v>
      </c>
      <c r="BR82" t="str">
        <f t="shared" si="30"/>
        <v>MAC-0079</v>
      </c>
      <c r="BS82">
        <f t="shared" si="31"/>
        <v>64</v>
      </c>
      <c r="CH82" s="6">
        <v>7536</v>
      </c>
      <c r="CI82" s="26">
        <v>25.889967637540451</v>
      </c>
      <c r="CJ82">
        <f t="shared" si="35"/>
        <v>7536</v>
      </c>
      <c r="CK82">
        <f t="shared" si="36"/>
        <v>25.889967637540451</v>
      </c>
      <c r="CM82" s="6">
        <v>79</v>
      </c>
      <c r="CN82" s="26">
        <v>42.920711974110027</v>
      </c>
      <c r="CO82">
        <f t="shared" si="37"/>
        <v>79</v>
      </c>
      <c r="CP82" s="13">
        <f t="shared" si="38"/>
        <v>42.920711974110027</v>
      </c>
      <c r="DR82" t="s">
        <v>131</v>
      </c>
      <c r="DS82">
        <v>678</v>
      </c>
      <c r="DT82">
        <v>5945379</v>
      </c>
      <c r="DU82" t="str">
        <f t="shared" si="32"/>
        <v>MAC-0079</v>
      </c>
      <c r="DV82">
        <f t="shared" si="33"/>
        <v>678</v>
      </c>
      <c r="DW82">
        <f t="shared" si="34"/>
        <v>5945379</v>
      </c>
      <c r="EL82" s="6" t="s">
        <v>131</v>
      </c>
      <c r="EM82">
        <v>882</v>
      </c>
      <c r="EN82">
        <v>6563</v>
      </c>
      <c r="ET82" s="6">
        <v>93</v>
      </c>
      <c r="EU82" s="15">
        <v>2.0244554977767729E-2</v>
      </c>
      <c r="EV82">
        <f t="shared" si="39"/>
        <v>93</v>
      </c>
      <c r="EW82" s="38">
        <f t="shared" si="40"/>
        <v>2.0244554977767729E-2</v>
      </c>
    </row>
    <row r="83" spans="24:153" x14ac:dyDescent="0.25">
      <c r="X83" s="4" t="s">
        <v>132</v>
      </c>
      <c r="Y83" s="2">
        <v>245</v>
      </c>
      <c r="BD83" s="6">
        <v>308</v>
      </c>
      <c r="BE83" s="26">
        <v>5.9348858241012888E-2</v>
      </c>
      <c r="BG83">
        <f t="shared" si="41"/>
        <v>308</v>
      </c>
      <c r="BH83">
        <f t="shared" si="29"/>
        <v>5.9348858241012888E-2</v>
      </c>
      <c r="BM83">
        <v>46</v>
      </c>
      <c r="BN83" t="s">
        <v>268</v>
      </c>
      <c r="BP83" s="6" t="s">
        <v>132</v>
      </c>
      <c r="BQ83">
        <v>245</v>
      </c>
      <c r="BR83" t="str">
        <f t="shared" si="30"/>
        <v>MAC-0080</v>
      </c>
      <c r="BS83">
        <f t="shared" si="31"/>
        <v>245</v>
      </c>
      <c r="CH83" s="6">
        <v>7550</v>
      </c>
      <c r="CI83" s="26">
        <v>19.417475728155338</v>
      </c>
      <c r="CJ83">
        <f t="shared" si="35"/>
        <v>7550</v>
      </c>
      <c r="CK83">
        <f t="shared" si="36"/>
        <v>19.417475728155338</v>
      </c>
      <c r="CM83" s="6">
        <v>80</v>
      </c>
      <c r="CN83" s="26">
        <v>52.508090614886733</v>
      </c>
      <c r="CO83">
        <f t="shared" si="37"/>
        <v>80</v>
      </c>
      <c r="CP83" s="13">
        <f t="shared" si="38"/>
        <v>52.508090614886733</v>
      </c>
      <c r="DR83" t="s">
        <v>132</v>
      </c>
      <c r="DS83">
        <v>179</v>
      </c>
      <c r="DT83">
        <v>2609772</v>
      </c>
      <c r="DU83" t="str">
        <f t="shared" si="32"/>
        <v>MAC-0080</v>
      </c>
      <c r="DV83">
        <f t="shared" si="33"/>
        <v>179</v>
      </c>
      <c r="DW83">
        <f t="shared" si="34"/>
        <v>2609772</v>
      </c>
      <c r="EL83" s="6" t="s">
        <v>132</v>
      </c>
      <c r="EM83">
        <v>778</v>
      </c>
      <c r="EN83">
        <v>12526</v>
      </c>
      <c r="ET83" s="6">
        <v>94</v>
      </c>
      <c r="EU83" s="15">
        <v>2.0913407189690255E-2</v>
      </c>
      <c r="EV83">
        <f t="shared" si="39"/>
        <v>94</v>
      </c>
      <c r="EW83" s="38">
        <f t="shared" si="40"/>
        <v>2.0913407189690255E-2</v>
      </c>
    </row>
    <row r="84" spans="24:153" x14ac:dyDescent="0.25">
      <c r="X84" s="4" t="s">
        <v>133</v>
      </c>
      <c r="Y84" s="2">
        <v>297</v>
      </c>
      <c r="BD84" s="6">
        <v>309</v>
      </c>
      <c r="BE84" s="26">
        <v>2.780917929007461E-2</v>
      </c>
      <c r="BG84">
        <f t="shared" si="41"/>
        <v>309</v>
      </c>
      <c r="BH84">
        <f t="shared" si="29"/>
        <v>2.780917929007461E-2</v>
      </c>
      <c r="BM84">
        <v>46</v>
      </c>
      <c r="BN84" t="s">
        <v>381</v>
      </c>
      <c r="BP84" s="6" t="s">
        <v>133</v>
      </c>
      <c r="BQ84">
        <v>297</v>
      </c>
      <c r="BR84" t="str">
        <f t="shared" si="30"/>
        <v>MAC-0081</v>
      </c>
      <c r="BS84">
        <f t="shared" si="31"/>
        <v>297</v>
      </c>
      <c r="CH84" s="6">
        <v>7618</v>
      </c>
      <c r="CI84" s="26">
        <v>28.802588996763756</v>
      </c>
      <c r="CJ84">
        <f t="shared" si="35"/>
        <v>7618</v>
      </c>
      <c r="CK84">
        <f t="shared" si="36"/>
        <v>28.802588996763756</v>
      </c>
      <c r="CM84" s="6">
        <v>81</v>
      </c>
      <c r="CN84" s="26">
        <v>30.258899676375403</v>
      </c>
      <c r="CO84">
        <f t="shared" si="37"/>
        <v>81</v>
      </c>
      <c r="CP84" s="13">
        <f t="shared" si="38"/>
        <v>30.258899676375403</v>
      </c>
      <c r="DR84" t="s">
        <v>133</v>
      </c>
      <c r="DS84">
        <v>6037</v>
      </c>
      <c r="DT84">
        <v>8634787</v>
      </c>
      <c r="DU84" t="str">
        <f t="shared" si="32"/>
        <v>MAC-0081</v>
      </c>
      <c r="DV84">
        <f t="shared" si="33"/>
        <v>6037</v>
      </c>
      <c r="DW84">
        <f t="shared" si="34"/>
        <v>8634787</v>
      </c>
      <c r="EL84" s="6" t="s">
        <v>133</v>
      </c>
      <c r="EM84">
        <v>606</v>
      </c>
      <c r="EN84">
        <v>3495</v>
      </c>
      <c r="ET84" s="6">
        <v>95</v>
      </c>
      <c r="EU84" s="15">
        <v>1.4025171452257141E-2</v>
      </c>
      <c r="EV84">
        <f t="shared" si="39"/>
        <v>95</v>
      </c>
      <c r="EW84" s="38">
        <f t="shared" si="40"/>
        <v>1.4025171452257141E-2</v>
      </c>
    </row>
    <row r="85" spans="24:153" x14ac:dyDescent="0.25">
      <c r="X85" s="4" t="s">
        <v>134</v>
      </c>
      <c r="Y85" s="2">
        <v>599</v>
      </c>
      <c r="BD85" s="6">
        <v>311</v>
      </c>
      <c r="BE85" s="26">
        <v>5.6221267616248398E-2</v>
      </c>
      <c r="BG85">
        <f t="shared" si="41"/>
        <v>311</v>
      </c>
      <c r="BH85">
        <f t="shared" si="29"/>
        <v>5.6221267616248398E-2</v>
      </c>
      <c r="BM85">
        <v>46</v>
      </c>
      <c r="BN85" t="s">
        <v>413</v>
      </c>
      <c r="BP85" s="6" t="s">
        <v>134</v>
      </c>
      <c r="BQ85">
        <v>599</v>
      </c>
      <c r="BR85" t="str">
        <f t="shared" si="30"/>
        <v>MAC-0082</v>
      </c>
      <c r="BS85">
        <f t="shared" si="31"/>
        <v>599</v>
      </c>
      <c r="CH85" s="6">
        <v>7650</v>
      </c>
      <c r="CI85" s="26">
        <v>33.656957928802591</v>
      </c>
      <c r="CJ85">
        <f t="shared" si="35"/>
        <v>7650</v>
      </c>
      <c r="CK85">
        <f t="shared" si="36"/>
        <v>33.656957928802591</v>
      </c>
      <c r="CM85" s="6">
        <v>82</v>
      </c>
      <c r="CN85" s="26">
        <v>41.693635382955769</v>
      </c>
      <c r="CO85">
        <f t="shared" si="37"/>
        <v>82</v>
      </c>
      <c r="CP85" s="13">
        <f t="shared" si="38"/>
        <v>41.693635382955769</v>
      </c>
      <c r="DR85" t="s">
        <v>134</v>
      </c>
      <c r="DS85">
        <v>16188</v>
      </c>
      <c r="DT85">
        <v>20367444</v>
      </c>
      <c r="DU85" t="str">
        <f t="shared" si="32"/>
        <v>MAC-0082</v>
      </c>
      <c r="DV85">
        <f t="shared" si="33"/>
        <v>16188</v>
      </c>
      <c r="DW85">
        <f t="shared" si="34"/>
        <v>20367444</v>
      </c>
      <c r="EL85" s="6" t="s">
        <v>134</v>
      </c>
      <c r="EM85">
        <v>383</v>
      </c>
      <c r="EN85">
        <v>101</v>
      </c>
      <c r="ET85" s="6">
        <v>96</v>
      </c>
      <c r="EU85" s="15">
        <v>1.2491521591679856E-2</v>
      </c>
      <c r="EV85">
        <f t="shared" si="39"/>
        <v>96</v>
      </c>
      <c r="EW85" s="38">
        <f t="shared" si="40"/>
        <v>1.2491521591679856E-2</v>
      </c>
    </row>
    <row r="86" spans="24:153" x14ac:dyDescent="0.25">
      <c r="X86" s="4" t="s">
        <v>135</v>
      </c>
      <c r="Y86" s="2">
        <v>364</v>
      </c>
      <c r="BD86" s="6">
        <v>312</v>
      </c>
      <c r="BE86" s="26">
        <v>2.8638179214710981E-2</v>
      </c>
      <c r="BG86">
        <f t="shared" si="41"/>
        <v>312</v>
      </c>
      <c r="BH86">
        <f t="shared" si="29"/>
        <v>2.8638179214710981E-2</v>
      </c>
      <c r="BM86">
        <v>46</v>
      </c>
      <c r="BN86" t="s">
        <v>458</v>
      </c>
      <c r="BP86" s="6" t="s">
        <v>135</v>
      </c>
      <c r="BQ86">
        <v>364</v>
      </c>
      <c r="BR86" t="str">
        <f t="shared" si="30"/>
        <v>MAC-0083</v>
      </c>
      <c r="BS86">
        <f t="shared" si="31"/>
        <v>364</v>
      </c>
      <c r="CH86" s="6">
        <v>7684</v>
      </c>
      <c r="CI86" s="26">
        <v>13.592233009708737</v>
      </c>
      <c r="CJ86">
        <f t="shared" si="35"/>
        <v>7684</v>
      </c>
      <c r="CK86">
        <f t="shared" si="36"/>
        <v>13.592233009708737</v>
      </c>
      <c r="CM86" s="6">
        <v>83</v>
      </c>
      <c r="CN86" s="26">
        <v>44.719035010297141</v>
      </c>
      <c r="CO86">
        <f t="shared" si="37"/>
        <v>83</v>
      </c>
      <c r="CP86" s="13">
        <f t="shared" si="38"/>
        <v>44.719035010297141</v>
      </c>
      <c r="DR86" t="s">
        <v>135</v>
      </c>
      <c r="DS86">
        <v>266</v>
      </c>
      <c r="DT86">
        <v>2974305</v>
      </c>
      <c r="DU86" t="str">
        <f t="shared" si="32"/>
        <v>MAC-0083</v>
      </c>
      <c r="DV86">
        <f t="shared" si="33"/>
        <v>266</v>
      </c>
      <c r="DW86">
        <f t="shared" si="34"/>
        <v>2974305</v>
      </c>
      <c r="EL86" s="6" t="s">
        <v>135</v>
      </c>
      <c r="EM86">
        <v>664</v>
      </c>
      <c r="EN86">
        <v>7564</v>
      </c>
      <c r="ET86" s="6">
        <v>97</v>
      </c>
      <c r="EU86" s="15">
        <v>2.0552738391309496E-2</v>
      </c>
      <c r="EV86">
        <f t="shared" si="39"/>
        <v>97</v>
      </c>
      <c r="EW86" s="38">
        <f t="shared" si="40"/>
        <v>2.0552738391309496E-2</v>
      </c>
    </row>
    <row r="87" spans="24:153" x14ac:dyDescent="0.25">
      <c r="X87" s="4" t="s">
        <v>136</v>
      </c>
      <c r="Y87" s="2">
        <v>195</v>
      </c>
      <c r="BD87" s="6">
        <v>313</v>
      </c>
      <c r="BE87" s="26">
        <v>5.919813098198809E-2</v>
      </c>
      <c r="BG87">
        <f t="shared" si="41"/>
        <v>313</v>
      </c>
      <c r="BH87">
        <f t="shared" si="29"/>
        <v>5.919813098198809E-2</v>
      </c>
      <c r="BM87">
        <v>47</v>
      </c>
      <c r="BN87" t="s">
        <v>276</v>
      </c>
      <c r="BP87" s="6" t="s">
        <v>136</v>
      </c>
      <c r="BQ87">
        <v>195</v>
      </c>
      <c r="BR87" t="str">
        <f t="shared" si="30"/>
        <v>MAC-0084</v>
      </c>
      <c r="BS87">
        <f t="shared" si="31"/>
        <v>195</v>
      </c>
      <c r="CH87" s="6">
        <v>7786</v>
      </c>
      <c r="CI87" s="26">
        <v>8.7378640776699026</v>
      </c>
      <c r="CJ87">
        <f t="shared" si="35"/>
        <v>7786</v>
      </c>
      <c r="CK87">
        <f t="shared" si="36"/>
        <v>8.7378640776699026</v>
      </c>
      <c r="CM87" s="6">
        <v>84</v>
      </c>
      <c r="CN87" s="26">
        <v>46.709816612729242</v>
      </c>
      <c r="CO87">
        <f t="shared" si="37"/>
        <v>84</v>
      </c>
      <c r="CP87" s="13">
        <f t="shared" si="38"/>
        <v>46.709816612729242</v>
      </c>
      <c r="DR87" t="s">
        <v>136</v>
      </c>
      <c r="DS87">
        <v>1769</v>
      </c>
      <c r="DT87">
        <v>11264447</v>
      </c>
      <c r="DU87" t="str">
        <f t="shared" si="32"/>
        <v>MAC-0084</v>
      </c>
      <c r="DV87">
        <f t="shared" si="33"/>
        <v>1769</v>
      </c>
      <c r="DW87">
        <f t="shared" si="34"/>
        <v>11264447</v>
      </c>
      <c r="EL87" s="6" t="s">
        <v>136</v>
      </c>
      <c r="EM87">
        <v>824</v>
      </c>
      <c r="EN87">
        <v>3598</v>
      </c>
      <c r="ET87" s="6">
        <v>98</v>
      </c>
      <c r="EU87" s="15">
        <v>1.7729293842791469E-2</v>
      </c>
      <c r="EV87">
        <f t="shared" si="39"/>
        <v>98</v>
      </c>
      <c r="EW87" s="38">
        <f t="shared" si="40"/>
        <v>1.7729293842791469E-2</v>
      </c>
    </row>
    <row r="88" spans="24:153" x14ac:dyDescent="0.25">
      <c r="X88" s="4" t="s">
        <v>137</v>
      </c>
      <c r="Y88" s="2">
        <v>190</v>
      </c>
      <c r="BD88" s="6">
        <v>314</v>
      </c>
      <c r="BE88" s="26">
        <v>5.9085085537719496E-2</v>
      </c>
      <c r="BG88">
        <f t="shared" si="41"/>
        <v>314</v>
      </c>
      <c r="BH88">
        <f t="shared" si="29"/>
        <v>5.9085085537719496E-2</v>
      </c>
      <c r="BM88">
        <v>47</v>
      </c>
      <c r="BN88" t="s">
        <v>766</v>
      </c>
      <c r="BP88" s="6" t="s">
        <v>137</v>
      </c>
      <c r="BQ88">
        <v>190</v>
      </c>
      <c r="BR88" t="str">
        <f t="shared" si="30"/>
        <v>MAC-0085</v>
      </c>
      <c r="BS88">
        <f t="shared" si="31"/>
        <v>190</v>
      </c>
      <c r="CH88" s="6">
        <v>7788</v>
      </c>
      <c r="CI88" s="26">
        <v>22.330097087378643</v>
      </c>
      <c r="CJ88">
        <f t="shared" si="35"/>
        <v>7788</v>
      </c>
      <c r="CK88">
        <f t="shared" si="36"/>
        <v>22.330097087378643</v>
      </c>
      <c r="CM88" s="6">
        <v>85</v>
      </c>
      <c r="CN88" s="26">
        <v>51.132686084142392</v>
      </c>
      <c r="CO88">
        <f t="shared" si="37"/>
        <v>85</v>
      </c>
      <c r="CP88" s="13">
        <f t="shared" si="38"/>
        <v>51.132686084142392</v>
      </c>
      <c r="DR88" t="s">
        <v>137</v>
      </c>
      <c r="DS88">
        <v>1075</v>
      </c>
      <c r="DT88">
        <v>1950933</v>
      </c>
      <c r="DU88" t="str">
        <f t="shared" si="32"/>
        <v>MAC-0085</v>
      </c>
      <c r="DV88">
        <f t="shared" si="33"/>
        <v>1075</v>
      </c>
      <c r="DW88">
        <f t="shared" si="34"/>
        <v>1950933</v>
      </c>
      <c r="EL88" s="6" t="s">
        <v>137</v>
      </c>
      <c r="EM88">
        <v>436</v>
      </c>
      <c r="EN88">
        <v>3765</v>
      </c>
      <c r="ET88" s="6">
        <v>99</v>
      </c>
      <c r="EU88" s="15">
        <v>2.5209134071896903E-2</v>
      </c>
      <c r="EV88">
        <f t="shared" si="39"/>
        <v>99</v>
      </c>
      <c r="EW88" s="38">
        <f t="shared" si="40"/>
        <v>2.5209134071896903E-2</v>
      </c>
    </row>
    <row r="89" spans="24:153" x14ac:dyDescent="0.25">
      <c r="X89" s="4" t="s">
        <v>138</v>
      </c>
      <c r="Y89" s="2">
        <v>280</v>
      </c>
      <c r="BD89" s="6">
        <v>315</v>
      </c>
      <c r="BE89" s="26">
        <v>2.7846861104830808E-2</v>
      </c>
      <c r="BG89">
        <f t="shared" si="41"/>
        <v>315</v>
      </c>
      <c r="BH89">
        <f t="shared" si="29"/>
        <v>2.7846861104830808E-2</v>
      </c>
      <c r="BM89">
        <v>48</v>
      </c>
      <c r="BN89" t="s">
        <v>166</v>
      </c>
      <c r="BP89" s="6" t="s">
        <v>138</v>
      </c>
      <c r="BQ89">
        <v>280</v>
      </c>
      <c r="BR89" t="str">
        <f t="shared" si="30"/>
        <v>MAC-0086</v>
      </c>
      <c r="BS89">
        <f t="shared" si="31"/>
        <v>280</v>
      </c>
      <c r="CH89" s="6">
        <v>7872</v>
      </c>
      <c r="CI89" s="26">
        <v>16.50485436893204</v>
      </c>
      <c r="CJ89">
        <f t="shared" si="35"/>
        <v>7872</v>
      </c>
      <c r="CK89">
        <f t="shared" si="36"/>
        <v>16.50485436893204</v>
      </c>
      <c r="CM89" s="6">
        <v>86</v>
      </c>
      <c r="CN89" s="26">
        <v>34.245366284201232</v>
      </c>
      <c r="CO89">
        <f t="shared" si="37"/>
        <v>86</v>
      </c>
      <c r="CP89" s="13">
        <f t="shared" si="38"/>
        <v>34.245366284201232</v>
      </c>
      <c r="DR89" t="s">
        <v>138</v>
      </c>
      <c r="DS89">
        <v>5281</v>
      </c>
      <c r="DT89">
        <v>28120789</v>
      </c>
      <c r="DU89" t="str">
        <f t="shared" si="32"/>
        <v>MAC-0086</v>
      </c>
      <c r="DV89">
        <f t="shared" si="33"/>
        <v>5281</v>
      </c>
      <c r="DW89">
        <f t="shared" si="34"/>
        <v>28120789</v>
      </c>
      <c r="EL89" s="6" t="s">
        <v>138</v>
      </c>
      <c r="EM89">
        <v>351</v>
      </c>
      <c r="EN89">
        <v>123</v>
      </c>
      <c r="ET89" s="6">
        <v>100</v>
      </c>
      <c r="EU89" s="15">
        <v>1.9971361820785287E-2</v>
      </c>
      <c r="EV89">
        <f t="shared" si="39"/>
        <v>100</v>
      </c>
      <c r="EW89" s="38">
        <f t="shared" si="40"/>
        <v>1.9971361820785287E-2</v>
      </c>
    </row>
    <row r="90" spans="24:153" x14ac:dyDescent="0.25">
      <c r="X90" s="4" t="s">
        <v>139</v>
      </c>
      <c r="Y90" s="2">
        <v>17</v>
      </c>
      <c r="BD90" s="6">
        <v>316</v>
      </c>
      <c r="BE90" s="26">
        <v>2.5774361293239883E-2</v>
      </c>
      <c r="BG90">
        <f t="shared" si="41"/>
        <v>316</v>
      </c>
      <c r="BH90">
        <f t="shared" si="29"/>
        <v>2.5774361293239883E-2</v>
      </c>
      <c r="BM90">
        <v>48</v>
      </c>
      <c r="BN90" t="s">
        <v>472</v>
      </c>
      <c r="BP90" s="6" t="s">
        <v>139</v>
      </c>
      <c r="BQ90">
        <v>17</v>
      </c>
      <c r="BR90" t="str">
        <f t="shared" si="30"/>
        <v>MAC-0087</v>
      </c>
      <c r="BS90">
        <f t="shared" si="31"/>
        <v>17</v>
      </c>
      <c r="CH90" s="6">
        <v>7876</v>
      </c>
      <c r="CI90" s="26">
        <v>12.621359223300971</v>
      </c>
      <c r="CJ90">
        <f t="shared" si="35"/>
        <v>7876</v>
      </c>
      <c r="CK90">
        <f t="shared" si="36"/>
        <v>12.621359223300971</v>
      </c>
      <c r="CM90" s="6">
        <v>87</v>
      </c>
      <c r="CN90" s="26">
        <v>44.886731391585769</v>
      </c>
      <c r="CO90">
        <f t="shared" si="37"/>
        <v>87</v>
      </c>
      <c r="CP90" s="13">
        <f t="shared" si="38"/>
        <v>44.886731391585769</v>
      </c>
      <c r="DR90" t="s">
        <v>139</v>
      </c>
      <c r="DS90">
        <v>169</v>
      </c>
      <c r="DT90">
        <v>854433</v>
      </c>
      <c r="DU90" t="str">
        <f t="shared" si="32"/>
        <v>MAC-0087</v>
      </c>
      <c r="DV90">
        <f t="shared" si="33"/>
        <v>169</v>
      </c>
      <c r="DW90">
        <f t="shared" si="34"/>
        <v>854433</v>
      </c>
      <c r="EL90" s="6" t="s">
        <v>139</v>
      </c>
      <c r="EM90">
        <v>828</v>
      </c>
      <c r="EN90">
        <v>8475</v>
      </c>
      <c r="ET90" s="6">
        <v>101</v>
      </c>
      <c r="EU90" s="15">
        <v>1.6090134900896828E-2</v>
      </c>
      <c r="EV90">
        <f t="shared" si="39"/>
        <v>101</v>
      </c>
      <c r="EW90" s="38">
        <f t="shared" si="40"/>
        <v>1.6090134900896828E-2</v>
      </c>
    </row>
    <row r="91" spans="24:153" x14ac:dyDescent="0.25">
      <c r="X91" s="4" t="s">
        <v>140</v>
      </c>
      <c r="Y91" s="2">
        <v>308</v>
      </c>
      <c r="BD91" s="6">
        <v>318</v>
      </c>
      <c r="BE91" s="26">
        <v>8.274926520461226E-2</v>
      </c>
      <c r="BG91">
        <f t="shared" si="41"/>
        <v>318</v>
      </c>
      <c r="BH91">
        <f t="shared" si="29"/>
        <v>8.274926520461226E-2</v>
      </c>
      <c r="BM91">
        <v>48</v>
      </c>
      <c r="BN91" t="s">
        <v>572</v>
      </c>
      <c r="BP91" s="6" t="s">
        <v>140</v>
      </c>
      <c r="BQ91">
        <v>308</v>
      </c>
      <c r="BR91" t="str">
        <f t="shared" si="30"/>
        <v>MAC-0088</v>
      </c>
      <c r="BS91">
        <f t="shared" si="31"/>
        <v>308</v>
      </c>
      <c r="CH91" s="6">
        <v>7934</v>
      </c>
      <c r="CI91" s="26">
        <v>17.475728155339805</v>
      </c>
      <c r="CJ91">
        <f t="shared" si="35"/>
        <v>7934</v>
      </c>
      <c r="CK91">
        <f t="shared" si="36"/>
        <v>17.475728155339805</v>
      </c>
      <c r="CM91" s="6">
        <v>88</v>
      </c>
      <c r="CN91" s="26">
        <v>38.576051779935277</v>
      </c>
      <c r="CO91">
        <f t="shared" si="37"/>
        <v>88</v>
      </c>
      <c r="CP91" s="13">
        <f t="shared" si="38"/>
        <v>38.576051779935277</v>
      </c>
      <c r="DR91" t="s">
        <v>140</v>
      </c>
      <c r="DS91">
        <v>633</v>
      </c>
      <c r="DT91">
        <v>3092264</v>
      </c>
      <c r="DU91" t="str">
        <f t="shared" si="32"/>
        <v>MAC-0088</v>
      </c>
      <c r="DV91">
        <f t="shared" si="33"/>
        <v>633</v>
      </c>
      <c r="DW91">
        <f t="shared" si="34"/>
        <v>3092264</v>
      </c>
      <c r="EL91" s="6" t="s">
        <v>140</v>
      </c>
      <c r="EM91">
        <v>658</v>
      </c>
      <c r="EN91">
        <v>7646</v>
      </c>
      <c r="ET91" s="6">
        <v>102</v>
      </c>
      <c r="EU91" s="15">
        <v>1.7022759816112745E-2</v>
      </c>
      <c r="EV91">
        <f t="shared" si="39"/>
        <v>102</v>
      </c>
      <c r="EW91" s="38">
        <f t="shared" si="40"/>
        <v>1.7022759816112745E-2</v>
      </c>
    </row>
    <row r="92" spans="24:153" x14ac:dyDescent="0.25">
      <c r="X92" s="4" t="s">
        <v>141</v>
      </c>
      <c r="Y92" s="2">
        <v>311</v>
      </c>
      <c r="BD92" s="6">
        <v>319</v>
      </c>
      <c r="BE92" s="26">
        <v>5.4261813248926066E-2</v>
      </c>
      <c r="BG92">
        <f t="shared" si="41"/>
        <v>319</v>
      </c>
      <c r="BH92">
        <f t="shared" si="29"/>
        <v>5.4261813248926066E-2</v>
      </c>
      <c r="BM92">
        <v>48</v>
      </c>
      <c r="BN92" t="s">
        <v>714</v>
      </c>
      <c r="BP92" s="6" t="s">
        <v>141</v>
      </c>
      <c r="BQ92">
        <v>311</v>
      </c>
      <c r="BR92" t="str">
        <f t="shared" si="30"/>
        <v>MAC-0089</v>
      </c>
      <c r="BS92">
        <f t="shared" si="31"/>
        <v>311</v>
      </c>
      <c r="CH92" s="6">
        <v>7966</v>
      </c>
      <c r="CI92" s="26">
        <v>13.915857605177994</v>
      </c>
      <c r="CJ92">
        <f t="shared" si="35"/>
        <v>7966</v>
      </c>
      <c r="CK92">
        <f t="shared" si="36"/>
        <v>13.915857605177994</v>
      </c>
      <c r="CM92" s="6">
        <v>89</v>
      </c>
      <c r="CN92" s="26">
        <v>50.121359223300971</v>
      </c>
      <c r="CO92">
        <f t="shared" si="37"/>
        <v>89</v>
      </c>
      <c r="CP92" s="13">
        <f t="shared" si="38"/>
        <v>50.121359223300971</v>
      </c>
      <c r="DR92" t="s">
        <v>141</v>
      </c>
      <c r="DS92">
        <v>353</v>
      </c>
      <c r="DT92">
        <v>3494399</v>
      </c>
      <c r="DU92" t="str">
        <f t="shared" si="32"/>
        <v>MAC-0089</v>
      </c>
      <c r="DV92">
        <f t="shared" si="33"/>
        <v>353</v>
      </c>
      <c r="DW92">
        <f t="shared" si="34"/>
        <v>3494399</v>
      </c>
      <c r="EL92" s="6" t="s">
        <v>141</v>
      </c>
      <c r="EM92">
        <v>682</v>
      </c>
      <c r="EN92">
        <v>7236</v>
      </c>
      <c r="ET92" s="6">
        <v>103</v>
      </c>
      <c r="EU92" s="15">
        <v>2.476448865777376E-2</v>
      </c>
      <c r="EV92">
        <f t="shared" si="39"/>
        <v>103</v>
      </c>
      <c r="EW92" s="38">
        <f t="shared" si="40"/>
        <v>2.476448865777376E-2</v>
      </c>
    </row>
    <row r="93" spans="24:153" x14ac:dyDescent="0.25">
      <c r="X93" s="4" t="s">
        <v>142</v>
      </c>
      <c r="Y93" s="2">
        <v>181</v>
      </c>
      <c r="BD93" s="6">
        <v>320</v>
      </c>
      <c r="BE93" s="26">
        <v>0.11131208078981084</v>
      </c>
      <c r="BG93">
        <f t="shared" si="41"/>
        <v>320</v>
      </c>
      <c r="BH93">
        <f t="shared" si="29"/>
        <v>0.11131208078981084</v>
      </c>
      <c r="BM93">
        <v>48</v>
      </c>
      <c r="BN93" t="s">
        <v>858</v>
      </c>
      <c r="BP93" s="6" t="s">
        <v>142</v>
      </c>
      <c r="BQ93">
        <v>181</v>
      </c>
      <c r="BR93" t="str">
        <f t="shared" si="30"/>
        <v>MAC-0090</v>
      </c>
      <c r="BS93">
        <f t="shared" si="31"/>
        <v>181</v>
      </c>
      <c r="CH93" s="6">
        <v>7986</v>
      </c>
      <c r="CI93" s="26">
        <v>5.5016181229773462</v>
      </c>
      <c r="CJ93">
        <f t="shared" si="35"/>
        <v>7986</v>
      </c>
      <c r="CK93">
        <f t="shared" si="36"/>
        <v>5.5016181229773462</v>
      </c>
      <c r="CM93" s="6">
        <v>90</v>
      </c>
      <c r="CN93" s="26">
        <v>38.673139158576056</v>
      </c>
      <c r="CO93">
        <f t="shared" si="37"/>
        <v>90</v>
      </c>
      <c r="CP93" s="13">
        <f t="shared" si="38"/>
        <v>38.673139158576056</v>
      </c>
      <c r="DR93" t="s">
        <v>142</v>
      </c>
      <c r="DS93">
        <v>2571</v>
      </c>
      <c r="DT93">
        <v>8894749</v>
      </c>
      <c r="DU93" t="str">
        <f t="shared" si="32"/>
        <v>MAC-0090</v>
      </c>
      <c r="DV93">
        <f t="shared" si="33"/>
        <v>2571</v>
      </c>
      <c r="DW93">
        <f t="shared" si="34"/>
        <v>8894749</v>
      </c>
      <c r="EL93" s="6" t="s">
        <v>142</v>
      </c>
      <c r="EM93">
        <v>582</v>
      </c>
      <c r="EN93">
        <v>6557</v>
      </c>
      <c r="ET93" s="6">
        <v>104</v>
      </c>
      <c r="EU93" s="15">
        <v>2.5585952219458887E-2</v>
      </c>
      <c r="EV93">
        <f t="shared" si="39"/>
        <v>104</v>
      </c>
      <c r="EW93" s="38">
        <f t="shared" si="40"/>
        <v>2.5585952219458887E-2</v>
      </c>
    </row>
    <row r="94" spans="24:153" x14ac:dyDescent="0.25">
      <c r="X94" s="4" t="s">
        <v>143</v>
      </c>
      <c r="Y94" s="2">
        <v>54</v>
      </c>
      <c r="BD94" s="6">
        <v>321</v>
      </c>
      <c r="BE94" s="26">
        <v>5.6032858542467402E-2</v>
      </c>
      <c r="BG94">
        <f t="shared" si="41"/>
        <v>321</v>
      </c>
      <c r="BH94">
        <f t="shared" si="29"/>
        <v>5.6032858542467402E-2</v>
      </c>
      <c r="BM94">
        <v>48</v>
      </c>
      <c r="BN94" t="s">
        <v>977</v>
      </c>
      <c r="BP94" s="6" t="s">
        <v>143</v>
      </c>
      <c r="BQ94">
        <v>54</v>
      </c>
      <c r="BR94" t="str">
        <f t="shared" si="30"/>
        <v>MAC-0091</v>
      </c>
      <c r="BS94">
        <f t="shared" si="31"/>
        <v>54</v>
      </c>
      <c r="CH94" s="6">
        <v>7988</v>
      </c>
      <c r="CI94" s="26">
        <v>19.417475728155338</v>
      </c>
      <c r="CJ94">
        <f t="shared" si="35"/>
        <v>7988</v>
      </c>
      <c r="CK94">
        <f t="shared" si="36"/>
        <v>19.417475728155338</v>
      </c>
      <c r="CM94" s="6">
        <v>91</v>
      </c>
      <c r="CN94" s="26">
        <v>46.33225458468177</v>
      </c>
      <c r="CO94">
        <f t="shared" si="37"/>
        <v>91</v>
      </c>
      <c r="CP94" s="13">
        <f t="shared" si="38"/>
        <v>46.33225458468177</v>
      </c>
      <c r="DR94" t="s">
        <v>143</v>
      </c>
      <c r="DS94">
        <v>247</v>
      </c>
      <c r="DT94">
        <v>1362244</v>
      </c>
      <c r="DU94" t="str">
        <f t="shared" si="32"/>
        <v>MAC-0091</v>
      </c>
      <c r="DV94">
        <f t="shared" si="33"/>
        <v>247</v>
      </c>
      <c r="DW94">
        <f t="shared" si="34"/>
        <v>1362244</v>
      </c>
      <c r="EL94" s="6" t="s">
        <v>143</v>
      </c>
      <c r="EM94">
        <v>743</v>
      </c>
      <c r="EN94">
        <v>10705</v>
      </c>
      <c r="ET94" s="6">
        <v>105</v>
      </c>
      <c r="EU94" s="15">
        <v>1.8495490742834172E-2</v>
      </c>
      <c r="EV94">
        <f t="shared" si="39"/>
        <v>105</v>
      </c>
      <c r="EW94" s="38">
        <f t="shared" si="40"/>
        <v>1.8495490742834172E-2</v>
      </c>
    </row>
    <row r="95" spans="24:153" x14ac:dyDescent="0.25">
      <c r="X95" s="4" t="s">
        <v>144</v>
      </c>
      <c r="Y95" s="2">
        <v>421</v>
      </c>
      <c r="BD95" s="6">
        <v>322</v>
      </c>
      <c r="BE95" s="26">
        <v>5.3583540583314493E-2</v>
      </c>
      <c r="BG95">
        <f t="shared" si="41"/>
        <v>322</v>
      </c>
      <c r="BH95">
        <f t="shared" si="29"/>
        <v>5.3583540583314493E-2</v>
      </c>
      <c r="BM95">
        <v>49</v>
      </c>
      <c r="BN95" t="s">
        <v>217</v>
      </c>
      <c r="BP95" s="6" t="s">
        <v>144</v>
      </c>
      <c r="BQ95">
        <v>421</v>
      </c>
      <c r="BR95" t="str">
        <f t="shared" si="30"/>
        <v>MAC-0092</v>
      </c>
      <c r="BS95">
        <f t="shared" si="31"/>
        <v>421</v>
      </c>
      <c r="CH95" s="6">
        <v>8090</v>
      </c>
      <c r="CI95" s="26">
        <v>22.006472491909385</v>
      </c>
      <c r="CJ95">
        <f t="shared" si="35"/>
        <v>8090</v>
      </c>
      <c r="CK95">
        <f t="shared" si="36"/>
        <v>22.006472491909385</v>
      </c>
      <c r="CM95" s="6">
        <v>92</v>
      </c>
      <c r="CN95" s="26">
        <v>59.466019417475735</v>
      </c>
      <c r="CO95">
        <f t="shared" si="37"/>
        <v>92</v>
      </c>
      <c r="CP95" s="13">
        <f t="shared" si="38"/>
        <v>59.466019417475735</v>
      </c>
      <c r="DR95" t="s">
        <v>144</v>
      </c>
      <c r="DS95">
        <v>4178</v>
      </c>
      <c r="DT95">
        <v>1508308</v>
      </c>
      <c r="DU95" t="str">
        <f t="shared" si="32"/>
        <v>MAC-0092</v>
      </c>
      <c r="DV95">
        <f t="shared" si="33"/>
        <v>4178</v>
      </c>
      <c r="DW95">
        <f t="shared" si="34"/>
        <v>1508308</v>
      </c>
      <c r="EL95" s="6" t="s">
        <v>144</v>
      </c>
      <c r="EM95">
        <v>362</v>
      </c>
      <c r="EN95">
        <v>228</v>
      </c>
      <c r="ET95" s="6">
        <v>106</v>
      </c>
      <c r="EU95" s="15">
        <v>2.0054261813248923E-2</v>
      </c>
      <c r="EV95">
        <f t="shared" si="39"/>
        <v>106</v>
      </c>
      <c r="EW95" s="38">
        <f t="shared" si="40"/>
        <v>2.0054261813248923E-2</v>
      </c>
    </row>
    <row r="96" spans="24:153" x14ac:dyDescent="0.25">
      <c r="X96" s="4" t="s">
        <v>145</v>
      </c>
      <c r="Y96" s="2">
        <v>378</v>
      </c>
      <c r="BD96" s="6">
        <v>323</v>
      </c>
      <c r="BE96" s="26">
        <v>5.6673449393322778E-2</v>
      </c>
      <c r="BG96">
        <f t="shared" si="41"/>
        <v>323</v>
      </c>
      <c r="BH96">
        <f t="shared" si="29"/>
        <v>5.6673449393322778E-2</v>
      </c>
      <c r="BM96">
        <v>49</v>
      </c>
      <c r="BN96" t="s">
        <v>243</v>
      </c>
      <c r="BP96" s="6" t="s">
        <v>145</v>
      </c>
      <c r="BQ96">
        <v>378</v>
      </c>
      <c r="BR96" t="str">
        <f t="shared" si="30"/>
        <v>MAC-0093</v>
      </c>
      <c r="BS96">
        <f t="shared" si="31"/>
        <v>378</v>
      </c>
      <c r="CH96" s="6">
        <v>8148</v>
      </c>
      <c r="CI96" s="26">
        <v>3.8834951456310676</v>
      </c>
      <c r="CJ96">
        <f t="shared" si="35"/>
        <v>8148</v>
      </c>
      <c r="CK96">
        <f t="shared" si="36"/>
        <v>3.8834951456310676</v>
      </c>
      <c r="CM96" s="6">
        <v>93</v>
      </c>
      <c r="CN96" s="26">
        <v>43.365695792880253</v>
      </c>
      <c r="CO96">
        <f t="shared" si="37"/>
        <v>93</v>
      </c>
      <c r="CP96" s="13">
        <f t="shared" si="38"/>
        <v>43.365695792880253</v>
      </c>
      <c r="DR96" t="s">
        <v>145</v>
      </c>
      <c r="DS96">
        <v>10453</v>
      </c>
      <c r="DT96">
        <v>54314505</v>
      </c>
      <c r="DU96" t="str">
        <f t="shared" si="32"/>
        <v>MAC-0093</v>
      </c>
      <c r="DV96">
        <f t="shared" si="33"/>
        <v>10453</v>
      </c>
      <c r="DW96">
        <f t="shared" si="34"/>
        <v>54314505</v>
      </c>
      <c r="EL96" s="6" t="s">
        <v>145</v>
      </c>
      <c r="EM96">
        <v>318</v>
      </c>
      <c r="EN96">
        <v>1410</v>
      </c>
      <c r="ET96" s="6">
        <v>107</v>
      </c>
      <c r="EU96" s="15">
        <v>1.7701032481724319E-2</v>
      </c>
      <c r="EV96">
        <f t="shared" si="39"/>
        <v>107</v>
      </c>
      <c r="EW96" s="38">
        <f t="shared" si="40"/>
        <v>1.7701032481724319E-2</v>
      </c>
    </row>
    <row r="97" spans="24:153" x14ac:dyDescent="0.25">
      <c r="X97" s="4" t="s">
        <v>146</v>
      </c>
      <c r="Y97" s="2">
        <v>272</v>
      </c>
      <c r="BD97" s="6">
        <v>325</v>
      </c>
      <c r="BE97" s="26">
        <v>5.516617680307484E-2</v>
      </c>
      <c r="BG97">
        <f t="shared" si="41"/>
        <v>325</v>
      </c>
      <c r="BH97">
        <f t="shared" si="29"/>
        <v>5.516617680307484E-2</v>
      </c>
      <c r="BM97">
        <v>49</v>
      </c>
      <c r="BN97" t="s">
        <v>653</v>
      </c>
      <c r="BP97" s="6" t="s">
        <v>146</v>
      </c>
      <c r="BQ97">
        <v>272</v>
      </c>
      <c r="BR97" t="str">
        <f t="shared" si="30"/>
        <v>MAC-0094</v>
      </c>
      <c r="BS97">
        <f t="shared" si="31"/>
        <v>272</v>
      </c>
      <c r="CH97" s="6">
        <v>8168</v>
      </c>
      <c r="CI97" s="26">
        <v>22.653721682847898</v>
      </c>
      <c r="CJ97">
        <f t="shared" si="35"/>
        <v>8168</v>
      </c>
      <c r="CK97">
        <f t="shared" si="36"/>
        <v>22.653721682847898</v>
      </c>
      <c r="CM97" s="6">
        <v>94</v>
      </c>
      <c r="CN97" s="26">
        <v>40.372168284789645</v>
      </c>
      <c r="CO97">
        <f t="shared" si="37"/>
        <v>94</v>
      </c>
      <c r="CP97" s="13">
        <f t="shared" si="38"/>
        <v>40.372168284789645</v>
      </c>
      <c r="DR97" t="s">
        <v>146</v>
      </c>
      <c r="DS97">
        <v>3538</v>
      </c>
      <c r="DT97">
        <v>20704352</v>
      </c>
      <c r="DU97" t="str">
        <f t="shared" si="32"/>
        <v>MAC-0094</v>
      </c>
      <c r="DV97">
        <f t="shared" si="33"/>
        <v>3538</v>
      </c>
      <c r="DW97">
        <f t="shared" si="34"/>
        <v>20704352</v>
      </c>
      <c r="EL97" s="6" t="s">
        <v>146</v>
      </c>
      <c r="EM97">
        <v>598</v>
      </c>
      <c r="EN97">
        <v>3682</v>
      </c>
      <c r="ET97" s="6">
        <v>108</v>
      </c>
      <c r="EU97" s="15">
        <v>2.134405650118967E-2</v>
      </c>
      <c r="EV97">
        <f t="shared" si="39"/>
        <v>108</v>
      </c>
      <c r="EW97" s="38">
        <f t="shared" si="40"/>
        <v>2.134405650118967E-2</v>
      </c>
    </row>
    <row r="98" spans="24:153" x14ac:dyDescent="0.25">
      <c r="X98" s="4" t="s">
        <v>147</v>
      </c>
      <c r="Y98" s="2">
        <v>691</v>
      </c>
      <c r="BD98" s="6">
        <v>326</v>
      </c>
      <c r="BE98" s="26">
        <v>0.11112367171602984</v>
      </c>
      <c r="BG98">
        <f t="shared" si="41"/>
        <v>326</v>
      </c>
      <c r="BH98">
        <f t="shared" si="29"/>
        <v>0.11112367171602984</v>
      </c>
      <c r="BM98">
        <v>50</v>
      </c>
      <c r="BN98" t="s">
        <v>623</v>
      </c>
      <c r="BP98" s="6" t="s">
        <v>147</v>
      </c>
      <c r="BQ98">
        <v>691</v>
      </c>
      <c r="BR98" t="str">
        <f t="shared" si="30"/>
        <v>MAC-0095</v>
      </c>
      <c r="BS98">
        <f t="shared" si="31"/>
        <v>691</v>
      </c>
      <c r="CH98" s="6">
        <v>8180</v>
      </c>
      <c r="CI98" s="26">
        <v>23.624595469255663</v>
      </c>
      <c r="CJ98">
        <f t="shared" si="35"/>
        <v>8180</v>
      </c>
      <c r="CK98">
        <f t="shared" si="36"/>
        <v>23.624595469255663</v>
      </c>
      <c r="CM98" s="6">
        <v>95</v>
      </c>
      <c r="CN98" s="26">
        <v>57.065803667745421</v>
      </c>
      <c r="CO98">
        <f t="shared" si="37"/>
        <v>95</v>
      </c>
      <c r="CP98" s="13">
        <f t="shared" si="38"/>
        <v>57.065803667745421</v>
      </c>
      <c r="DR98" t="s">
        <v>147</v>
      </c>
      <c r="DS98">
        <v>2736</v>
      </c>
      <c r="DT98">
        <v>6208523</v>
      </c>
      <c r="DU98" t="str">
        <f t="shared" si="32"/>
        <v>MAC-0095</v>
      </c>
      <c r="DV98">
        <f t="shared" si="33"/>
        <v>2736</v>
      </c>
      <c r="DW98">
        <f t="shared" si="34"/>
        <v>6208523</v>
      </c>
      <c r="EL98" s="6" t="s">
        <v>147</v>
      </c>
      <c r="EM98">
        <v>327</v>
      </c>
      <c r="EN98">
        <v>2290</v>
      </c>
      <c r="ET98" s="6">
        <v>109</v>
      </c>
      <c r="EU98" s="15">
        <v>2.5812043107996081E-2</v>
      </c>
      <c r="EV98">
        <f t="shared" si="39"/>
        <v>109</v>
      </c>
      <c r="EW98" s="38">
        <f t="shared" si="40"/>
        <v>2.5812043107996081E-2</v>
      </c>
    </row>
    <row r="99" spans="24:153" x14ac:dyDescent="0.25">
      <c r="X99" s="4" t="s">
        <v>148</v>
      </c>
      <c r="Y99" s="2">
        <v>245</v>
      </c>
      <c r="BD99" s="6">
        <v>327</v>
      </c>
      <c r="BE99" s="26">
        <v>0.13889516919134826</v>
      </c>
      <c r="BG99">
        <f t="shared" si="41"/>
        <v>327</v>
      </c>
      <c r="BH99">
        <f t="shared" si="29"/>
        <v>0.13889516919134826</v>
      </c>
      <c r="BM99">
        <v>50</v>
      </c>
      <c r="BN99" t="s">
        <v>910</v>
      </c>
      <c r="BP99" s="6" t="s">
        <v>148</v>
      </c>
      <c r="BQ99">
        <v>245</v>
      </c>
      <c r="BR99" t="str">
        <f t="shared" si="30"/>
        <v>MAC-0096</v>
      </c>
      <c r="BS99">
        <f t="shared" si="31"/>
        <v>245</v>
      </c>
      <c r="CH99" s="6">
        <v>8196</v>
      </c>
      <c r="CI99" s="26">
        <v>25.5663430420712</v>
      </c>
      <c r="CJ99">
        <f t="shared" si="35"/>
        <v>8196</v>
      </c>
      <c r="CK99">
        <f t="shared" si="36"/>
        <v>25.5663430420712</v>
      </c>
      <c r="CM99" s="6">
        <v>96</v>
      </c>
      <c r="CN99" s="26">
        <v>48.478964401294505</v>
      </c>
      <c r="CO99">
        <f t="shared" si="37"/>
        <v>96</v>
      </c>
      <c r="CP99" s="13">
        <f t="shared" si="38"/>
        <v>48.478964401294505</v>
      </c>
      <c r="DR99" t="s">
        <v>148</v>
      </c>
      <c r="DS99">
        <v>1916</v>
      </c>
      <c r="DT99">
        <v>7678507</v>
      </c>
      <c r="DU99" t="str">
        <f t="shared" si="32"/>
        <v>MAC-0096</v>
      </c>
      <c r="DV99">
        <f t="shared" si="33"/>
        <v>1916</v>
      </c>
      <c r="DW99">
        <f t="shared" si="34"/>
        <v>7678507</v>
      </c>
      <c r="EL99" s="6" t="s">
        <v>148</v>
      </c>
      <c r="EM99">
        <v>595</v>
      </c>
      <c r="EN99">
        <v>5591</v>
      </c>
      <c r="ET99" s="6">
        <v>110</v>
      </c>
      <c r="EU99" s="15">
        <v>1.5995930364006331E-2</v>
      </c>
      <c r="EV99">
        <f t="shared" si="39"/>
        <v>110</v>
      </c>
      <c r="EW99" s="38">
        <f t="shared" si="40"/>
        <v>1.5995930364006331E-2</v>
      </c>
    </row>
    <row r="100" spans="24:153" x14ac:dyDescent="0.25">
      <c r="X100" s="4" t="s">
        <v>149</v>
      </c>
      <c r="Y100" s="2">
        <v>335</v>
      </c>
      <c r="BD100" s="6">
        <v>328</v>
      </c>
      <c r="BE100" s="26">
        <v>5.5090813173562438E-2</v>
      </c>
      <c r="BG100">
        <f t="shared" si="41"/>
        <v>328</v>
      </c>
      <c r="BH100">
        <f t="shared" si="29"/>
        <v>5.5090813173562438E-2</v>
      </c>
      <c r="BM100">
        <v>51</v>
      </c>
      <c r="BN100" t="s">
        <v>57</v>
      </c>
      <c r="BP100" s="6" t="s">
        <v>149</v>
      </c>
      <c r="BQ100">
        <v>335</v>
      </c>
      <c r="BR100" t="str">
        <f t="shared" si="30"/>
        <v>MAC-0097</v>
      </c>
      <c r="BS100">
        <f t="shared" si="31"/>
        <v>335</v>
      </c>
      <c r="CH100" s="6">
        <v>8310</v>
      </c>
      <c r="CI100" s="26">
        <v>23.948220064724918</v>
      </c>
      <c r="CJ100">
        <f t="shared" si="35"/>
        <v>8310</v>
      </c>
      <c r="CK100">
        <f t="shared" si="36"/>
        <v>23.948220064724918</v>
      </c>
      <c r="CM100" s="6">
        <v>97</v>
      </c>
      <c r="CN100" s="26">
        <v>52.872168284789645</v>
      </c>
      <c r="CO100">
        <f t="shared" si="37"/>
        <v>97</v>
      </c>
      <c r="CP100" s="13">
        <f t="shared" si="38"/>
        <v>52.872168284789645</v>
      </c>
      <c r="DR100" t="s">
        <v>149</v>
      </c>
      <c r="DS100">
        <v>10852</v>
      </c>
      <c r="DT100">
        <v>35555697</v>
      </c>
      <c r="DU100" t="str">
        <f t="shared" si="32"/>
        <v>MAC-0097</v>
      </c>
      <c r="DV100">
        <f t="shared" si="33"/>
        <v>10852</v>
      </c>
      <c r="DW100">
        <f t="shared" si="34"/>
        <v>35555697</v>
      </c>
      <c r="EL100" s="6" t="s">
        <v>149</v>
      </c>
      <c r="EM100">
        <v>487</v>
      </c>
      <c r="EN100">
        <v>423</v>
      </c>
      <c r="ET100" s="6">
        <v>111</v>
      </c>
      <c r="EU100" s="15">
        <v>2.1817770743839022E-2</v>
      </c>
      <c r="EV100">
        <f t="shared" si="39"/>
        <v>111</v>
      </c>
      <c r="EW100" s="38">
        <f t="shared" si="40"/>
        <v>2.1817770743839022E-2</v>
      </c>
    </row>
    <row r="101" spans="24:153" x14ac:dyDescent="0.25">
      <c r="X101" s="4" t="s">
        <v>150</v>
      </c>
      <c r="Y101" s="2">
        <v>64</v>
      </c>
      <c r="BD101" s="6">
        <v>329</v>
      </c>
      <c r="BE101" s="26">
        <v>2.6829452106413444E-2</v>
      </c>
      <c r="BG101">
        <f t="shared" si="41"/>
        <v>329</v>
      </c>
      <c r="BH101">
        <f t="shared" si="29"/>
        <v>2.6829452106413444E-2</v>
      </c>
      <c r="BM101">
        <v>51</v>
      </c>
      <c r="BN101" t="s">
        <v>320</v>
      </c>
      <c r="BP101" s="6" t="s">
        <v>150</v>
      </c>
      <c r="BQ101">
        <v>64</v>
      </c>
      <c r="BR101" t="str">
        <f t="shared" si="30"/>
        <v>MAC-0098</v>
      </c>
      <c r="BS101">
        <f t="shared" si="31"/>
        <v>64</v>
      </c>
      <c r="CH101" s="6">
        <v>8382</v>
      </c>
      <c r="CI101" s="26">
        <v>13.268608414239482</v>
      </c>
      <c r="CJ101">
        <f t="shared" si="35"/>
        <v>8382</v>
      </c>
      <c r="CK101">
        <f t="shared" si="36"/>
        <v>13.268608414239482</v>
      </c>
      <c r="CM101" s="6">
        <v>98</v>
      </c>
      <c r="CN101" s="26">
        <v>51.348435814455236</v>
      </c>
      <c r="CO101">
        <f t="shared" si="37"/>
        <v>98</v>
      </c>
      <c r="CP101" s="13">
        <f t="shared" si="38"/>
        <v>51.348435814455236</v>
      </c>
      <c r="DR101" t="s">
        <v>150</v>
      </c>
      <c r="DS101">
        <v>450</v>
      </c>
      <c r="DT101">
        <v>3796688</v>
      </c>
      <c r="DU101" t="str">
        <f t="shared" si="32"/>
        <v>MAC-0098</v>
      </c>
      <c r="DV101">
        <f t="shared" si="33"/>
        <v>450</v>
      </c>
      <c r="DW101">
        <f t="shared" si="34"/>
        <v>3796688</v>
      </c>
      <c r="EL101" s="6" t="s">
        <v>150</v>
      </c>
      <c r="EM101">
        <v>926</v>
      </c>
      <c r="EN101">
        <v>10060</v>
      </c>
      <c r="ET101" s="6">
        <v>112</v>
      </c>
      <c r="EU101" s="15">
        <v>2.0279096641294247E-2</v>
      </c>
      <c r="EV101">
        <f t="shared" si="39"/>
        <v>112</v>
      </c>
      <c r="EW101" s="38">
        <f t="shared" si="40"/>
        <v>2.0279096641294247E-2</v>
      </c>
    </row>
    <row r="102" spans="24:153" x14ac:dyDescent="0.25">
      <c r="X102" s="4" t="s">
        <v>151</v>
      </c>
      <c r="Y102" s="2">
        <v>414</v>
      </c>
      <c r="BD102" s="6">
        <v>333</v>
      </c>
      <c r="BE102" s="26">
        <v>8.3917401462054411E-2</v>
      </c>
      <c r="BG102">
        <f t="shared" si="41"/>
        <v>333</v>
      </c>
      <c r="BH102">
        <f t="shared" si="29"/>
        <v>8.3917401462054411E-2</v>
      </c>
      <c r="BM102">
        <v>51</v>
      </c>
      <c r="BN102" t="s">
        <v>363</v>
      </c>
      <c r="BP102" s="6" t="s">
        <v>151</v>
      </c>
      <c r="BQ102">
        <v>414</v>
      </c>
      <c r="BR102" t="str">
        <f t="shared" si="30"/>
        <v>MAC-0099</v>
      </c>
      <c r="BS102">
        <f t="shared" si="31"/>
        <v>414</v>
      </c>
      <c r="CH102" s="6">
        <v>8474</v>
      </c>
      <c r="CI102" s="26">
        <v>13.592233009708737</v>
      </c>
      <c r="CJ102">
        <f t="shared" si="35"/>
        <v>8474</v>
      </c>
      <c r="CK102">
        <f t="shared" si="36"/>
        <v>13.592233009708737</v>
      </c>
      <c r="CM102" s="6">
        <v>99</v>
      </c>
      <c r="CN102" s="26">
        <v>68.478964401294505</v>
      </c>
      <c r="CO102">
        <f t="shared" si="37"/>
        <v>99</v>
      </c>
      <c r="CP102" s="13">
        <f t="shared" si="38"/>
        <v>68.478964401294505</v>
      </c>
      <c r="DR102" t="s">
        <v>151</v>
      </c>
      <c r="DS102">
        <v>1052</v>
      </c>
      <c r="DT102">
        <v>5708733</v>
      </c>
      <c r="DU102" t="str">
        <f t="shared" si="32"/>
        <v>MAC-0099</v>
      </c>
      <c r="DV102">
        <f t="shared" si="33"/>
        <v>1052</v>
      </c>
      <c r="DW102">
        <f t="shared" si="34"/>
        <v>5708733</v>
      </c>
      <c r="EL102" s="6" t="s">
        <v>151</v>
      </c>
      <c r="EM102">
        <v>584</v>
      </c>
      <c r="EN102">
        <v>4982</v>
      </c>
      <c r="ET102" s="6">
        <v>113</v>
      </c>
      <c r="EU102" s="15">
        <v>1.5920566734493932E-2</v>
      </c>
      <c r="EV102">
        <f t="shared" si="39"/>
        <v>113</v>
      </c>
      <c r="EW102" s="38">
        <f t="shared" si="40"/>
        <v>1.5920566734493932E-2</v>
      </c>
    </row>
    <row r="103" spans="24:153" x14ac:dyDescent="0.25">
      <c r="X103" s="4" t="s">
        <v>152</v>
      </c>
      <c r="Y103" s="2">
        <v>369</v>
      </c>
      <c r="BD103" s="6">
        <v>337</v>
      </c>
      <c r="BE103" s="26">
        <v>8.0752129022533717E-2</v>
      </c>
      <c r="BG103">
        <f t="shared" si="41"/>
        <v>337</v>
      </c>
      <c r="BH103">
        <f t="shared" si="29"/>
        <v>8.0752129022533717E-2</v>
      </c>
      <c r="BM103">
        <v>52</v>
      </c>
      <c r="BN103" t="s">
        <v>81</v>
      </c>
      <c r="BP103" s="6" t="s">
        <v>152</v>
      </c>
      <c r="BQ103">
        <v>369</v>
      </c>
      <c r="BR103" t="str">
        <f t="shared" si="30"/>
        <v>MAC-0100</v>
      </c>
      <c r="BS103">
        <f t="shared" si="31"/>
        <v>369</v>
      </c>
      <c r="CH103" s="6">
        <v>8752</v>
      </c>
      <c r="CI103" s="26">
        <v>25.889967637540451</v>
      </c>
      <c r="CJ103">
        <f t="shared" si="35"/>
        <v>8752</v>
      </c>
      <c r="CK103">
        <f t="shared" si="36"/>
        <v>25.889967637540451</v>
      </c>
      <c r="CM103" s="6">
        <v>100</v>
      </c>
      <c r="CN103" s="26">
        <v>50.947757743874249</v>
      </c>
      <c r="CO103">
        <f t="shared" si="37"/>
        <v>100</v>
      </c>
      <c r="CP103" s="13">
        <f t="shared" si="38"/>
        <v>50.947757743874249</v>
      </c>
      <c r="DR103" t="s">
        <v>152</v>
      </c>
      <c r="DS103">
        <v>641</v>
      </c>
      <c r="DT103">
        <v>3839744</v>
      </c>
      <c r="DU103" t="str">
        <f t="shared" si="32"/>
        <v>MAC-0100</v>
      </c>
      <c r="DV103">
        <f t="shared" si="33"/>
        <v>641</v>
      </c>
      <c r="DW103">
        <f t="shared" si="34"/>
        <v>3839744</v>
      </c>
      <c r="EL103" s="6" t="s">
        <v>152</v>
      </c>
      <c r="EM103">
        <v>677</v>
      </c>
      <c r="EN103">
        <v>6549</v>
      </c>
      <c r="ET103" s="6">
        <v>114</v>
      </c>
      <c r="EU103" s="15">
        <v>1.8982214183435077E-2</v>
      </c>
      <c r="EV103">
        <f t="shared" si="39"/>
        <v>114</v>
      </c>
      <c r="EW103" s="38">
        <f t="shared" si="40"/>
        <v>1.8982214183435077E-2</v>
      </c>
    </row>
    <row r="104" spans="24:153" x14ac:dyDescent="0.25">
      <c r="X104" s="4" t="s">
        <v>153</v>
      </c>
      <c r="Y104" s="2">
        <v>869</v>
      </c>
      <c r="BD104" s="6">
        <v>338</v>
      </c>
      <c r="BE104" s="26">
        <v>2.588740673750848E-2</v>
      </c>
      <c r="BG104">
        <f t="shared" si="41"/>
        <v>338</v>
      </c>
      <c r="BH104">
        <f t="shared" si="29"/>
        <v>2.588740673750848E-2</v>
      </c>
      <c r="BM104">
        <v>52</v>
      </c>
      <c r="BN104" t="s">
        <v>889</v>
      </c>
      <c r="BP104" s="6" t="s">
        <v>153</v>
      </c>
      <c r="BQ104">
        <v>869</v>
      </c>
      <c r="BR104" t="str">
        <f t="shared" si="30"/>
        <v>MAC-0101</v>
      </c>
      <c r="BS104">
        <f t="shared" si="31"/>
        <v>869</v>
      </c>
      <c r="CH104" s="6">
        <v>8874</v>
      </c>
      <c r="CI104" s="26">
        <v>13.268608414239482</v>
      </c>
      <c r="CJ104">
        <f t="shared" si="35"/>
        <v>8874</v>
      </c>
      <c r="CK104">
        <f t="shared" si="36"/>
        <v>13.268608414239482</v>
      </c>
      <c r="CM104" s="6">
        <v>101</v>
      </c>
      <c r="CN104" s="26">
        <v>49.773462783171524</v>
      </c>
      <c r="CO104">
        <f t="shared" si="37"/>
        <v>101</v>
      </c>
      <c r="CP104" s="13">
        <f t="shared" si="38"/>
        <v>49.773462783171524</v>
      </c>
      <c r="DR104" t="s">
        <v>153</v>
      </c>
      <c r="DS104">
        <v>4597</v>
      </c>
      <c r="DT104">
        <v>7348849</v>
      </c>
      <c r="DU104" t="str">
        <f t="shared" si="32"/>
        <v>MAC-0101</v>
      </c>
      <c r="DV104">
        <f t="shared" si="33"/>
        <v>4597</v>
      </c>
      <c r="DW104">
        <f t="shared" si="34"/>
        <v>7348849</v>
      </c>
      <c r="EL104" s="6" t="s">
        <v>153</v>
      </c>
      <c r="EM104">
        <v>87</v>
      </c>
      <c r="EN104">
        <v>608</v>
      </c>
      <c r="ET104" s="6">
        <v>115</v>
      </c>
      <c r="EU104" s="15">
        <v>1.5958248549250133E-2</v>
      </c>
      <c r="EV104">
        <f t="shared" si="39"/>
        <v>115</v>
      </c>
      <c r="EW104" s="38">
        <f t="shared" si="40"/>
        <v>1.5958248549250133E-2</v>
      </c>
    </row>
    <row r="105" spans="24:153" x14ac:dyDescent="0.25">
      <c r="X105" s="4" t="s">
        <v>154</v>
      </c>
      <c r="Y105" s="2">
        <v>202</v>
      </c>
      <c r="BD105" s="6">
        <v>339</v>
      </c>
      <c r="BE105" s="26">
        <v>5.305599517672771E-2</v>
      </c>
      <c r="BG105">
        <f t="shared" si="41"/>
        <v>339</v>
      </c>
      <c r="BH105">
        <f t="shared" si="29"/>
        <v>5.305599517672771E-2</v>
      </c>
      <c r="BM105">
        <v>53</v>
      </c>
      <c r="BN105" t="s">
        <v>110</v>
      </c>
      <c r="BP105" s="6" t="s">
        <v>154</v>
      </c>
      <c r="BQ105">
        <v>202</v>
      </c>
      <c r="BR105" t="str">
        <f t="shared" si="30"/>
        <v>MAC-0102</v>
      </c>
      <c r="BS105">
        <f t="shared" si="31"/>
        <v>202</v>
      </c>
      <c r="CH105" s="6">
        <v>8880</v>
      </c>
      <c r="CI105" s="26">
        <v>16.181229773462782</v>
      </c>
      <c r="CJ105">
        <f t="shared" si="35"/>
        <v>8880</v>
      </c>
      <c r="CK105">
        <f t="shared" si="36"/>
        <v>16.181229773462782</v>
      </c>
      <c r="CM105" s="6">
        <v>102</v>
      </c>
      <c r="CN105" s="26">
        <v>56.634304207119747</v>
      </c>
      <c r="CO105">
        <f t="shared" si="37"/>
        <v>102</v>
      </c>
      <c r="CP105" s="13">
        <f t="shared" si="38"/>
        <v>56.634304207119747</v>
      </c>
      <c r="DR105" t="s">
        <v>154</v>
      </c>
      <c r="DS105">
        <v>4655</v>
      </c>
      <c r="DT105">
        <v>15460958</v>
      </c>
      <c r="DU105" t="str">
        <f t="shared" si="32"/>
        <v>MAC-0102</v>
      </c>
      <c r="DV105">
        <f t="shared" si="33"/>
        <v>4655</v>
      </c>
      <c r="DW105">
        <f t="shared" si="34"/>
        <v>15460958</v>
      </c>
      <c r="EL105" s="6" t="s">
        <v>154</v>
      </c>
      <c r="EM105">
        <v>547</v>
      </c>
      <c r="EN105">
        <v>1290</v>
      </c>
      <c r="ET105" s="6">
        <v>117</v>
      </c>
      <c r="EU105" s="15">
        <v>1.3301680608938127E-2</v>
      </c>
      <c r="EV105">
        <f t="shared" si="39"/>
        <v>117</v>
      </c>
      <c r="EW105" s="38">
        <f t="shared" si="40"/>
        <v>1.3301680608938127E-2</v>
      </c>
    </row>
    <row r="106" spans="24:153" x14ac:dyDescent="0.25">
      <c r="X106" s="4" t="s">
        <v>155</v>
      </c>
      <c r="Y106" s="2">
        <v>155</v>
      </c>
      <c r="BD106" s="6">
        <v>340</v>
      </c>
      <c r="BE106" s="26">
        <v>5.2264677066847537E-2</v>
      </c>
      <c r="BG106">
        <f t="shared" si="41"/>
        <v>340</v>
      </c>
      <c r="BH106">
        <f t="shared" si="29"/>
        <v>5.2264677066847537E-2</v>
      </c>
      <c r="BM106">
        <v>53</v>
      </c>
      <c r="BN106" t="s">
        <v>547</v>
      </c>
      <c r="BP106" s="6" t="s">
        <v>155</v>
      </c>
      <c r="BQ106">
        <v>155</v>
      </c>
      <c r="BR106" t="str">
        <f t="shared" si="30"/>
        <v>MAC-0103</v>
      </c>
      <c r="BS106">
        <f t="shared" si="31"/>
        <v>155</v>
      </c>
      <c r="CH106" s="6">
        <v>8932</v>
      </c>
      <c r="CI106" s="26">
        <v>28.155339805825243</v>
      </c>
      <c r="CJ106">
        <f t="shared" si="35"/>
        <v>8932</v>
      </c>
      <c r="CK106">
        <f t="shared" si="36"/>
        <v>28.155339805825243</v>
      </c>
      <c r="CM106" s="6">
        <v>103</v>
      </c>
      <c r="CN106" s="26">
        <v>64.817383263985207</v>
      </c>
      <c r="CO106">
        <f t="shared" si="37"/>
        <v>103</v>
      </c>
      <c r="CP106" s="13">
        <f t="shared" si="38"/>
        <v>64.817383263985207</v>
      </c>
      <c r="DR106" t="s">
        <v>155</v>
      </c>
      <c r="DS106">
        <v>733</v>
      </c>
      <c r="DT106">
        <v>4365188</v>
      </c>
      <c r="DU106" t="str">
        <f t="shared" si="32"/>
        <v>MAC-0103</v>
      </c>
      <c r="DV106">
        <f t="shared" si="33"/>
        <v>733</v>
      </c>
      <c r="DW106">
        <f t="shared" si="34"/>
        <v>4365188</v>
      </c>
      <c r="EL106" s="6" t="s">
        <v>155</v>
      </c>
      <c r="EM106">
        <v>770</v>
      </c>
      <c r="EN106">
        <v>8099</v>
      </c>
      <c r="ET106" s="6">
        <v>118</v>
      </c>
      <c r="EU106" s="15">
        <v>1.878438465596503E-2</v>
      </c>
      <c r="EV106">
        <f t="shared" si="39"/>
        <v>118</v>
      </c>
      <c r="EW106" s="38">
        <f t="shared" si="40"/>
        <v>1.878438465596503E-2</v>
      </c>
    </row>
    <row r="107" spans="24:153" x14ac:dyDescent="0.25">
      <c r="X107" s="4" t="s">
        <v>156</v>
      </c>
      <c r="Y107" s="2">
        <v>254</v>
      </c>
      <c r="BD107" s="6">
        <v>341</v>
      </c>
      <c r="BE107" s="26">
        <v>2.667872484738865E-2</v>
      </c>
      <c r="BG107">
        <f t="shared" si="41"/>
        <v>341</v>
      </c>
      <c r="BH107">
        <f t="shared" si="29"/>
        <v>2.667872484738865E-2</v>
      </c>
      <c r="BM107">
        <v>53</v>
      </c>
      <c r="BN107" t="s">
        <v>818</v>
      </c>
      <c r="BP107" s="6" t="s">
        <v>156</v>
      </c>
      <c r="BQ107">
        <v>254</v>
      </c>
      <c r="BR107" t="str">
        <f t="shared" si="30"/>
        <v>MAC-0104</v>
      </c>
      <c r="BS107">
        <f t="shared" si="31"/>
        <v>254</v>
      </c>
      <c r="CH107" s="6">
        <v>9006</v>
      </c>
      <c r="CI107" s="26">
        <v>28.155339805825243</v>
      </c>
      <c r="CJ107">
        <f t="shared" si="35"/>
        <v>9006</v>
      </c>
      <c r="CK107">
        <f t="shared" si="36"/>
        <v>28.155339805825243</v>
      </c>
      <c r="CM107" s="6">
        <v>104</v>
      </c>
      <c r="CN107" s="26">
        <v>50.017979144192729</v>
      </c>
      <c r="CO107">
        <f t="shared" si="37"/>
        <v>104</v>
      </c>
      <c r="CP107" s="13">
        <f t="shared" si="38"/>
        <v>50.017979144192729</v>
      </c>
      <c r="DR107" t="s">
        <v>156</v>
      </c>
      <c r="DS107">
        <v>1046</v>
      </c>
      <c r="DT107">
        <v>9776192</v>
      </c>
      <c r="DU107" t="str">
        <f t="shared" si="32"/>
        <v>MAC-0104</v>
      </c>
      <c r="DV107">
        <f t="shared" si="33"/>
        <v>1046</v>
      </c>
      <c r="DW107">
        <f t="shared" si="34"/>
        <v>9776192</v>
      </c>
      <c r="EL107" s="6" t="s">
        <v>156</v>
      </c>
      <c r="EM107">
        <v>730</v>
      </c>
      <c r="EN107">
        <v>10419</v>
      </c>
      <c r="ET107" s="6">
        <v>119</v>
      </c>
      <c r="EU107" s="15">
        <v>9.0624764488657777E-3</v>
      </c>
      <c r="EV107">
        <f t="shared" si="39"/>
        <v>119</v>
      </c>
      <c r="EW107" s="38">
        <f>IFERROR(VLOOKUP(EV107,$ET$3:$EU$163,2,FALSE),"")</f>
        <v>9.0624764488657777E-3</v>
      </c>
    </row>
    <row r="108" spans="24:153" x14ac:dyDescent="0.25">
      <c r="X108" s="4" t="s">
        <v>157</v>
      </c>
      <c r="Y108" s="2">
        <v>60</v>
      </c>
      <c r="BD108" s="6">
        <v>342</v>
      </c>
      <c r="BE108" s="26">
        <v>5.561835858014922E-2</v>
      </c>
      <c r="BG108">
        <f t="shared" si="41"/>
        <v>342</v>
      </c>
      <c r="BH108">
        <f t="shared" si="29"/>
        <v>5.561835858014922E-2</v>
      </c>
      <c r="BM108">
        <v>54</v>
      </c>
      <c r="BN108" t="s">
        <v>143</v>
      </c>
      <c r="BP108" s="6" t="s">
        <v>157</v>
      </c>
      <c r="BQ108">
        <v>60</v>
      </c>
      <c r="BR108" t="str">
        <f t="shared" si="30"/>
        <v>MAC-0105</v>
      </c>
      <c r="BS108">
        <f t="shared" si="31"/>
        <v>60</v>
      </c>
      <c r="CH108" s="6">
        <v>9042</v>
      </c>
      <c r="CI108" s="26">
        <v>29.773462783171524</v>
      </c>
      <c r="CJ108">
        <f t="shared" si="35"/>
        <v>9042</v>
      </c>
      <c r="CK108">
        <f t="shared" si="36"/>
        <v>29.773462783171524</v>
      </c>
      <c r="CM108" s="6">
        <v>105</v>
      </c>
      <c r="CN108" s="26">
        <v>63.969795037756199</v>
      </c>
      <c r="CO108">
        <f t="shared" si="37"/>
        <v>105</v>
      </c>
      <c r="CP108" s="13">
        <f t="shared" si="38"/>
        <v>63.969795037756199</v>
      </c>
      <c r="DR108" t="s">
        <v>157</v>
      </c>
      <c r="DS108">
        <v>517</v>
      </c>
      <c r="DT108">
        <v>2200482</v>
      </c>
      <c r="DU108" t="str">
        <f t="shared" si="32"/>
        <v>MAC-0105</v>
      </c>
      <c r="DV108">
        <f t="shared" si="33"/>
        <v>517</v>
      </c>
      <c r="DW108">
        <f t="shared" si="34"/>
        <v>2200482</v>
      </c>
      <c r="EL108" s="6" t="s">
        <v>157</v>
      </c>
      <c r="EM108">
        <v>730</v>
      </c>
      <c r="EN108">
        <v>5192</v>
      </c>
      <c r="ET108" s="6">
        <v>120</v>
      </c>
      <c r="EU108" s="15">
        <v>2.0222573919159947E-2</v>
      </c>
      <c r="EV108">
        <f t="shared" si="39"/>
        <v>120</v>
      </c>
      <c r="EW108">
        <f t="shared" si="40"/>
        <v>2.0222573919159947E-2</v>
      </c>
    </row>
    <row r="109" spans="24:153" x14ac:dyDescent="0.25">
      <c r="X109" s="4" t="s">
        <v>158</v>
      </c>
      <c r="Y109" s="2">
        <v>402</v>
      </c>
      <c r="BD109" s="6">
        <v>343</v>
      </c>
      <c r="BE109" s="26">
        <v>8.1241992614364308E-2</v>
      </c>
      <c r="BG109">
        <f t="shared" si="41"/>
        <v>343</v>
      </c>
      <c r="BH109">
        <f t="shared" si="29"/>
        <v>8.1241992614364308E-2</v>
      </c>
      <c r="BM109">
        <v>54</v>
      </c>
      <c r="BN109" t="s">
        <v>560</v>
      </c>
      <c r="BP109" s="6" t="s">
        <v>158</v>
      </c>
      <c r="BQ109">
        <v>402</v>
      </c>
      <c r="BR109" t="str">
        <f t="shared" si="30"/>
        <v>MAC-0106</v>
      </c>
      <c r="BS109">
        <f t="shared" si="31"/>
        <v>402</v>
      </c>
      <c r="CH109" s="6">
        <v>9070</v>
      </c>
      <c r="CI109" s="26">
        <v>20.064724919093852</v>
      </c>
      <c r="CJ109">
        <f t="shared" si="35"/>
        <v>9070</v>
      </c>
      <c r="CK109">
        <f t="shared" si="36"/>
        <v>20.064724919093852</v>
      </c>
      <c r="CM109" s="6">
        <v>106</v>
      </c>
      <c r="CN109" s="26">
        <v>49.150485436893206</v>
      </c>
      <c r="CO109">
        <f t="shared" si="37"/>
        <v>106</v>
      </c>
      <c r="CP109" s="13">
        <f t="shared" si="38"/>
        <v>49.150485436893206</v>
      </c>
      <c r="DR109" t="s">
        <v>158</v>
      </c>
      <c r="DS109">
        <v>9077</v>
      </c>
      <c r="DT109">
        <v>30319619</v>
      </c>
      <c r="DU109" t="str">
        <f t="shared" si="32"/>
        <v>MAC-0106</v>
      </c>
      <c r="DV109">
        <f t="shared" si="33"/>
        <v>9077</v>
      </c>
      <c r="DW109">
        <f t="shared" si="34"/>
        <v>30319619</v>
      </c>
      <c r="EL109" s="6" t="s">
        <v>158</v>
      </c>
      <c r="EM109">
        <v>495</v>
      </c>
      <c r="EN109">
        <v>934</v>
      </c>
      <c r="ET109" s="6">
        <v>121</v>
      </c>
      <c r="EU109" s="15">
        <v>2.6301906699826665E-2</v>
      </c>
      <c r="EV109">
        <f t="shared" si="39"/>
        <v>121</v>
      </c>
      <c r="EW109">
        <f t="shared" si="40"/>
        <v>2.6301906699826665E-2</v>
      </c>
    </row>
    <row r="110" spans="24:153" x14ac:dyDescent="0.25">
      <c r="X110" s="4" t="s">
        <v>159</v>
      </c>
      <c r="Y110" s="2">
        <v>259</v>
      </c>
      <c r="BD110" s="6">
        <v>344</v>
      </c>
      <c r="BE110" s="26">
        <v>2.6716406662144847E-2</v>
      </c>
      <c r="BG110">
        <f t="shared" si="41"/>
        <v>344</v>
      </c>
      <c r="BH110">
        <f t="shared" si="29"/>
        <v>2.6716406662144847E-2</v>
      </c>
      <c r="BM110">
        <v>54</v>
      </c>
      <c r="BN110" t="s">
        <v>700</v>
      </c>
      <c r="BP110" s="6" t="s">
        <v>159</v>
      </c>
      <c r="BQ110">
        <v>259</v>
      </c>
      <c r="BR110" t="str">
        <f t="shared" si="30"/>
        <v>MAC-0107</v>
      </c>
      <c r="BS110">
        <f t="shared" si="31"/>
        <v>259</v>
      </c>
      <c r="CH110" s="6">
        <v>9082</v>
      </c>
      <c r="CI110" s="26">
        <v>0</v>
      </c>
      <c r="CJ110">
        <f t="shared" si="35"/>
        <v>9082</v>
      </c>
      <c r="CK110">
        <f t="shared" si="36"/>
        <v>0</v>
      </c>
      <c r="CM110" s="6">
        <v>107</v>
      </c>
      <c r="CN110" s="26">
        <v>38.834951456310677</v>
      </c>
      <c r="CO110">
        <f t="shared" si="37"/>
        <v>107</v>
      </c>
      <c r="CP110" s="13">
        <f t="shared" si="38"/>
        <v>38.834951456310677</v>
      </c>
      <c r="DR110" t="s">
        <v>159</v>
      </c>
      <c r="DS110">
        <v>606</v>
      </c>
      <c r="DT110">
        <v>433424</v>
      </c>
      <c r="DU110" t="str">
        <f t="shared" si="32"/>
        <v>MAC-0107</v>
      </c>
      <c r="DV110">
        <f t="shared" si="33"/>
        <v>606</v>
      </c>
      <c r="DW110">
        <f t="shared" si="34"/>
        <v>433424</v>
      </c>
      <c r="EL110" s="6" t="s">
        <v>159</v>
      </c>
      <c r="EM110">
        <v>698</v>
      </c>
      <c r="EN110">
        <v>5836</v>
      </c>
      <c r="ET110" s="6">
        <v>123</v>
      </c>
      <c r="EU110" s="15">
        <v>1.6504634863215011E-2</v>
      </c>
      <c r="EV110">
        <f t="shared" si="39"/>
        <v>123</v>
      </c>
      <c r="EW110">
        <f t="shared" si="40"/>
        <v>1.6504634863215011E-2</v>
      </c>
    </row>
    <row r="111" spans="24:153" x14ac:dyDescent="0.25">
      <c r="X111" s="4" t="s">
        <v>160</v>
      </c>
      <c r="Y111" s="2">
        <v>62</v>
      </c>
      <c r="BD111" s="6">
        <v>347</v>
      </c>
      <c r="BE111" s="26">
        <v>5.4224131434169869E-2</v>
      </c>
      <c r="BG111">
        <f t="shared" si="41"/>
        <v>347</v>
      </c>
      <c r="BH111">
        <f t="shared" si="29"/>
        <v>5.4224131434169869E-2</v>
      </c>
      <c r="BM111">
        <v>54</v>
      </c>
      <c r="BN111" t="s">
        <v>834</v>
      </c>
      <c r="BP111" s="6" t="s">
        <v>160</v>
      </c>
      <c r="BQ111">
        <v>62</v>
      </c>
      <c r="BR111" t="str">
        <f t="shared" si="30"/>
        <v>MAC-0108</v>
      </c>
      <c r="BS111">
        <f t="shared" si="31"/>
        <v>62</v>
      </c>
      <c r="CH111" s="6">
        <v>9134</v>
      </c>
      <c r="CI111" s="26">
        <v>38.511326860841422</v>
      </c>
      <c r="CJ111">
        <f t="shared" si="35"/>
        <v>9134</v>
      </c>
      <c r="CK111">
        <f t="shared" si="36"/>
        <v>38.511326860841422</v>
      </c>
      <c r="CM111" s="6">
        <v>108</v>
      </c>
      <c r="CN111" s="26">
        <v>48.774849745723529</v>
      </c>
      <c r="CO111">
        <f t="shared" si="37"/>
        <v>108</v>
      </c>
      <c r="CP111" s="13">
        <f t="shared" si="38"/>
        <v>48.774849745723529</v>
      </c>
      <c r="DR111" t="s">
        <v>160</v>
      </c>
      <c r="DS111">
        <v>27211</v>
      </c>
      <c r="DT111">
        <v>13653738</v>
      </c>
      <c r="DU111" t="str">
        <f t="shared" si="32"/>
        <v>MAC-0108</v>
      </c>
      <c r="DV111">
        <f t="shared" si="33"/>
        <v>27211</v>
      </c>
      <c r="DW111">
        <f t="shared" si="34"/>
        <v>13653738</v>
      </c>
      <c r="EL111" s="6" t="s">
        <v>160</v>
      </c>
      <c r="EM111">
        <v>464</v>
      </c>
      <c r="EN111">
        <v>409</v>
      </c>
      <c r="ET111" s="6">
        <v>124</v>
      </c>
      <c r="EU111" s="15">
        <v>1.8464089230537342E-2</v>
      </c>
      <c r="EV111">
        <f t="shared" si="39"/>
        <v>124</v>
      </c>
      <c r="EW111">
        <f t="shared" si="40"/>
        <v>1.8464089230537342E-2</v>
      </c>
    </row>
    <row r="112" spans="24:153" x14ac:dyDescent="0.25">
      <c r="X112" s="4" t="s">
        <v>161</v>
      </c>
      <c r="Y112" s="2">
        <v>85</v>
      </c>
      <c r="BD112" s="6">
        <v>348</v>
      </c>
      <c r="BE112" s="26">
        <v>7.8114401989599819E-2</v>
      </c>
      <c r="BG112">
        <f t="shared" si="41"/>
        <v>348</v>
      </c>
      <c r="BH112">
        <f t="shared" si="29"/>
        <v>7.8114401989599819E-2</v>
      </c>
      <c r="BM112">
        <v>54</v>
      </c>
      <c r="BN112" t="s">
        <v>1002</v>
      </c>
      <c r="BP112" s="6" t="s">
        <v>161</v>
      </c>
      <c r="BQ112">
        <v>85</v>
      </c>
      <c r="BR112" t="str">
        <f t="shared" si="30"/>
        <v>MAC-0109</v>
      </c>
      <c r="BS112">
        <f t="shared" si="31"/>
        <v>85</v>
      </c>
      <c r="CH112" s="6">
        <v>9135</v>
      </c>
      <c r="CI112" s="26">
        <v>25.242718446601941</v>
      </c>
      <c r="CJ112">
        <f t="shared" si="35"/>
        <v>9135</v>
      </c>
      <c r="CK112">
        <f t="shared" si="36"/>
        <v>25.242718446601941</v>
      </c>
      <c r="CM112" s="6">
        <v>109</v>
      </c>
      <c r="CN112" s="26">
        <v>49.083063646170444</v>
      </c>
      <c r="CO112">
        <f t="shared" si="37"/>
        <v>109</v>
      </c>
      <c r="CP112" s="13">
        <f t="shared" si="38"/>
        <v>49.083063646170444</v>
      </c>
      <c r="DR112" t="s">
        <v>161</v>
      </c>
      <c r="DS112">
        <v>857</v>
      </c>
      <c r="DT112">
        <v>1562279</v>
      </c>
      <c r="DU112" t="str">
        <f t="shared" si="32"/>
        <v>MAC-0109</v>
      </c>
      <c r="DV112">
        <f t="shared" si="33"/>
        <v>857</v>
      </c>
      <c r="DW112">
        <f t="shared" si="34"/>
        <v>1562279</v>
      </c>
      <c r="EL112" s="6" t="s">
        <v>161</v>
      </c>
      <c r="EM112">
        <v>627</v>
      </c>
      <c r="EN112">
        <v>6398</v>
      </c>
      <c r="ET112" s="6">
        <v>125</v>
      </c>
      <c r="EU112" s="15">
        <v>1.5267415278719823E-2</v>
      </c>
      <c r="EV112">
        <f t="shared" si="39"/>
        <v>125</v>
      </c>
      <c r="EW112">
        <f t="shared" si="40"/>
        <v>1.5267415278719823E-2</v>
      </c>
    </row>
    <row r="113" spans="24:153" x14ac:dyDescent="0.25">
      <c r="X113" s="4" t="s">
        <v>162</v>
      </c>
      <c r="Y113" s="2">
        <v>785</v>
      </c>
      <c r="BD113" s="6">
        <v>349</v>
      </c>
      <c r="BE113" s="26">
        <v>2.6075815811289472E-2</v>
      </c>
      <c r="BG113">
        <f t="shared" si="41"/>
        <v>349</v>
      </c>
      <c r="BH113">
        <f t="shared" si="29"/>
        <v>2.6075815811289472E-2</v>
      </c>
      <c r="BM113">
        <v>55</v>
      </c>
      <c r="BN113" t="s">
        <v>266</v>
      </c>
      <c r="BP113" s="6" t="s">
        <v>162</v>
      </c>
      <c r="BQ113">
        <v>785</v>
      </c>
      <c r="BR113" t="str">
        <f t="shared" si="30"/>
        <v>MAC-0110</v>
      </c>
      <c r="BS113">
        <f t="shared" si="31"/>
        <v>785</v>
      </c>
      <c r="CH113" s="6">
        <v>9183</v>
      </c>
      <c r="CI113" s="26">
        <v>26.21359223300971</v>
      </c>
      <c r="CJ113">
        <f t="shared" si="35"/>
        <v>9183</v>
      </c>
      <c r="CK113">
        <f t="shared" si="36"/>
        <v>26.21359223300971</v>
      </c>
      <c r="CM113" s="6">
        <v>110</v>
      </c>
      <c r="CN113" s="26">
        <v>63.807982740021572</v>
      </c>
      <c r="CO113">
        <f t="shared" si="37"/>
        <v>110</v>
      </c>
      <c r="CP113" s="13">
        <f t="shared" si="38"/>
        <v>63.807982740021572</v>
      </c>
      <c r="DR113" t="s">
        <v>162</v>
      </c>
      <c r="DS113">
        <v>2682</v>
      </c>
      <c r="DT113">
        <v>4337711</v>
      </c>
      <c r="DU113" t="str">
        <f t="shared" si="32"/>
        <v>MAC-0110</v>
      </c>
      <c r="DV113">
        <f t="shared" si="33"/>
        <v>2682</v>
      </c>
      <c r="DW113">
        <f t="shared" si="34"/>
        <v>4337711</v>
      </c>
      <c r="EL113" s="6" t="s">
        <v>162</v>
      </c>
      <c r="EM113">
        <v>109</v>
      </c>
      <c r="EN113">
        <v>789</v>
      </c>
      <c r="ET113" s="6">
        <v>126</v>
      </c>
      <c r="EU113" s="15">
        <v>3.1841133468987863E-2</v>
      </c>
      <c r="EV113">
        <f t="shared" si="39"/>
        <v>126</v>
      </c>
      <c r="EW113">
        <f t="shared" si="40"/>
        <v>3.1841133468987863E-2</v>
      </c>
    </row>
    <row r="114" spans="24:153" x14ac:dyDescent="0.25">
      <c r="X114" s="4" t="s">
        <v>163</v>
      </c>
      <c r="Y114" s="2">
        <v>335</v>
      </c>
      <c r="BD114" s="6">
        <v>350</v>
      </c>
      <c r="BE114" s="26">
        <v>2.724395206873163E-2</v>
      </c>
      <c r="BG114">
        <f t="shared" si="41"/>
        <v>350</v>
      </c>
      <c r="BH114">
        <f t="shared" si="29"/>
        <v>2.724395206873163E-2</v>
      </c>
      <c r="BM114">
        <v>55</v>
      </c>
      <c r="BN114" t="s">
        <v>549</v>
      </c>
      <c r="BP114" s="6" t="s">
        <v>163</v>
      </c>
      <c r="BQ114">
        <v>335</v>
      </c>
      <c r="BR114" t="str">
        <f t="shared" si="30"/>
        <v>MAC-0111</v>
      </c>
      <c r="BS114">
        <f t="shared" si="31"/>
        <v>335</v>
      </c>
      <c r="CH114" s="6">
        <v>9204</v>
      </c>
      <c r="CI114" s="26">
        <v>45.954692556634299</v>
      </c>
      <c r="CJ114">
        <f t="shared" si="35"/>
        <v>9204</v>
      </c>
      <c r="CK114">
        <f t="shared" si="36"/>
        <v>45.954692556634299</v>
      </c>
      <c r="CM114" s="6">
        <v>111</v>
      </c>
      <c r="CN114" s="26">
        <v>49.784250269687163</v>
      </c>
      <c r="CO114">
        <f t="shared" si="37"/>
        <v>111</v>
      </c>
      <c r="CP114" s="13">
        <f t="shared" si="38"/>
        <v>49.784250269687163</v>
      </c>
      <c r="DR114" t="s">
        <v>163</v>
      </c>
      <c r="DS114">
        <v>12701</v>
      </c>
      <c r="DT114">
        <v>16036272</v>
      </c>
      <c r="DU114" t="str">
        <f t="shared" si="32"/>
        <v>MAC-0111</v>
      </c>
      <c r="DV114">
        <f t="shared" si="33"/>
        <v>12701</v>
      </c>
      <c r="DW114">
        <f t="shared" si="34"/>
        <v>16036272</v>
      </c>
      <c r="EL114" s="6" t="s">
        <v>163</v>
      </c>
      <c r="EM114">
        <v>475</v>
      </c>
      <c r="EN114">
        <v>919</v>
      </c>
      <c r="ET114" s="6">
        <v>127</v>
      </c>
      <c r="EU114" s="15">
        <v>2.80917929007461E-2</v>
      </c>
      <c r="EV114">
        <f t="shared" si="39"/>
        <v>127</v>
      </c>
      <c r="EW114">
        <f t="shared" si="40"/>
        <v>2.80917929007461E-2</v>
      </c>
    </row>
    <row r="115" spans="24:153" x14ac:dyDescent="0.25">
      <c r="X115" s="4" t="s">
        <v>164</v>
      </c>
      <c r="Y115" s="2">
        <v>248</v>
      </c>
      <c r="BD115" s="6">
        <v>351</v>
      </c>
      <c r="BE115" s="26">
        <v>0.10603662672394303</v>
      </c>
      <c r="BG115">
        <f t="shared" si="41"/>
        <v>351</v>
      </c>
      <c r="BH115">
        <f t="shared" si="29"/>
        <v>0.10603662672394303</v>
      </c>
      <c r="BM115">
        <v>55</v>
      </c>
      <c r="BN115" t="s">
        <v>595</v>
      </c>
      <c r="BP115" s="6" t="s">
        <v>164</v>
      </c>
      <c r="BQ115">
        <v>248</v>
      </c>
      <c r="BR115" t="str">
        <f t="shared" si="30"/>
        <v>MAC-0112</v>
      </c>
      <c r="BS115">
        <f t="shared" si="31"/>
        <v>248</v>
      </c>
      <c r="CH115" s="6">
        <v>9258</v>
      </c>
      <c r="CI115" s="26">
        <v>13.592233009708737</v>
      </c>
      <c r="CJ115">
        <f t="shared" si="35"/>
        <v>9258</v>
      </c>
      <c r="CK115">
        <f t="shared" si="36"/>
        <v>13.592233009708737</v>
      </c>
      <c r="CM115" s="6">
        <v>112</v>
      </c>
      <c r="CN115" s="26">
        <v>55.879180151024812</v>
      </c>
      <c r="CO115">
        <f t="shared" si="37"/>
        <v>112</v>
      </c>
      <c r="CP115" s="13">
        <f t="shared" si="38"/>
        <v>55.879180151024812</v>
      </c>
      <c r="DR115" t="s">
        <v>164</v>
      </c>
      <c r="DS115">
        <v>2903</v>
      </c>
      <c r="DT115">
        <v>10836976</v>
      </c>
      <c r="DU115" t="str">
        <f t="shared" si="32"/>
        <v>MAC-0112</v>
      </c>
      <c r="DV115">
        <f t="shared" si="33"/>
        <v>2903</v>
      </c>
      <c r="DW115">
        <f t="shared" si="34"/>
        <v>10836976</v>
      </c>
      <c r="EL115" s="6" t="s">
        <v>164</v>
      </c>
      <c r="EM115">
        <v>533</v>
      </c>
      <c r="EN115">
        <v>7078</v>
      </c>
      <c r="ET115" s="6">
        <v>128</v>
      </c>
      <c r="EU115" s="15">
        <v>2.112065717084935E-2</v>
      </c>
      <c r="EV115">
        <f t="shared" si="39"/>
        <v>128</v>
      </c>
      <c r="EW115">
        <f t="shared" si="40"/>
        <v>2.112065717084935E-2</v>
      </c>
    </row>
    <row r="116" spans="24:153" x14ac:dyDescent="0.25">
      <c r="X116" s="4" t="s">
        <v>165</v>
      </c>
      <c r="Y116" s="2">
        <v>345</v>
      </c>
      <c r="BD116" s="6">
        <v>352</v>
      </c>
      <c r="BE116" s="26">
        <v>5.4638631396488058E-2</v>
      </c>
      <c r="BG116">
        <f t="shared" si="41"/>
        <v>352</v>
      </c>
      <c r="BH116">
        <f t="shared" si="29"/>
        <v>5.4638631396488058E-2</v>
      </c>
      <c r="BM116">
        <v>56</v>
      </c>
      <c r="BN116" t="s">
        <v>325</v>
      </c>
      <c r="BP116" s="6" t="s">
        <v>165</v>
      </c>
      <c r="BQ116">
        <v>345</v>
      </c>
      <c r="BR116" t="str">
        <f t="shared" si="30"/>
        <v>MAC-0113</v>
      </c>
      <c r="BS116">
        <f t="shared" si="31"/>
        <v>345</v>
      </c>
      <c r="CH116" s="6">
        <v>9276</v>
      </c>
      <c r="CI116" s="26">
        <v>18.446601941747574</v>
      </c>
      <c r="CJ116">
        <f t="shared" si="35"/>
        <v>9276</v>
      </c>
      <c r="CK116">
        <f t="shared" si="36"/>
        <v>18.446601941747574</v>
      </c>
      <c r="CM116" s="6">
        <v>113</v>
      </c>
      <c r="CN116" s="26">
        <v>51.496763754045311</v>
      </c>
      <c r="CO116">
        <f t="shared" si="37"/>
        <v>113</v>
      </c>
      <c r="CP116" s="13">
        <f t="shared" si="38"/>
        <v>51.496763754045311</v>
      </c>
      <c r="DR116" t="s">
        <v>165</v>
      </c>
      <c r="DS116">
        <v>2696</v>
      </c>
      <c r="DT116">
        <v>15424881</v>
      </c>
      <c r="DU116" t="str">
        <f t="shared" si="32"/>
        <v>MAC-0113</v>
      </c>
      <c r="DV116">
        <f t="shared" si="33"/>
        <v>2696</v>
      </c>
      <c r="DW116">
        <f t="shared" si="34"/>
        <v>15424881</v>
      </c>
      <c r="EL116" s="6" t="s">
        <v>165</v>
      </c>
      <c r="EM116">
        <v>376</v>
      </c>
      <c r="EN116">
        <v>2455</v>
      </c>
      <c r="ET116" s="6">
        <v>129</v>
      </c>
      <c r="EU116" s="15">
        <v>1.1756726203933981E-2</v>
      </c>
      <c r="EV116">
        <f t="shared" si="39"/>
        <v>129</v>
      </c>
      <c r="EW116">
        <f t="shared" si="40"/>
        <v>1.1756726203933981E-2</v>
      </c>
    </row>
    <row r="117" spans="24:153" x14ac:dyDescent="0.25">
      <c r="X117" s="4" t="s">
        <v>166</v>
      </c>
      <c r="Y117" s="2">
        <v>48</v>
      </c>
      <c r="BD117" s="6">
        <v>353</v>
      </c>
      <c r="BE117" s="26">
        <v>5.6145903986736002E-2</v>
      </c>
      <c r="BG117">
        <f t="shared" si="41"/>
        <v>353</v>
      </c>
      <c r="BH117">
        <f t="shared" si="29"/>
        <v>5.6145903986736002E-2</v>
      </c>
      <c r="BM117">
        <v>56</v>
      </c>
      <c r="BN117" t="s">
        <v>675</v>
      </c>
      <c r="BP117" s="6" t="s">
        <v>166</v>
      </c>
      <c r="BQ117">
        <v>48</v>
      </c>
      <c r="BR117" t="str">
        <f t="shared" si="30"/>
        <v>MAC-0114</v>
      </c>
      <c r="BS117">
        <f t="shared" si="31"/>
        <v>48</v>
      </c>
      <c r="CH117" s="6">
        <v>9420</v>
      </c>
      <c r="CI117" s="26">
        <v>14.563106796116504</v>
      </c>
      <c r="CJ117">
        <f t="shared" si="35"/>
        <v>9420</v>
      </c>
      <c r="CK117">
        <f t="shared" si="36"/>
        <v>14.563106796116504</v>
      </c>
      <c r="CM117" s="6">
        <v>114</v>
      </c>
      <c r="CN117" s="26">
        <v>45.550161812297731</v>
      </c>
      <c r="CO117">
        <f t="shared" si="37"/>
        <v>114</v>
      </c>
      <c r="CP117" s="13">
        <f t="shared" si="38"/>
        <v>45.550161812297731</v>
      </c>
      <c r="DR117" t="s">
        <v>166</v>
      </c>
      <c r="DS117">
        <v>1410</v>
      </c>
      <c r="DT117">
        <v>4609652</v>
      </c>
      <c r="DU117" t="str">
        <f t="shared" si="32"/>
        <v>MAC-0114</v>
      </c>
      <c r="DV117">
        <f t="shared" si="33"/>
        <v>1410</v>
      </c>
      <c r="DW117">
        <f t="shared" si="34"/>
        <v>4609652</v>
      </c>
      <c r="EL117" s="6" t="s">
        <v>166</v>
      </c>
      <c r="EM117">
        <v>545</v>
      </c>
      <c r="EN117">
        <v>3164</v>
      </c>
      <c r="ET117" s="6">
        <v>130</v>
      </c>
      <c r="EU117" s="15">
        <v>2.0197452709322477E-2</v>
      </c>
      <c r="EV117">
        <f t="shared" si="39"/>
        <v>130</v>
      </c>
      <c r="EW117">
        <f t="shared" si="40"/>
        <v>2.0197452709322477E-2</v>
      </c>
    </row>
    <row r="118" spans="24:153" x14ac:dyDescent="0.25">
      <c r="X118" s="4" t="s">
        <v>167</v>
      </c>
      <c r="Y118" s="2">
        <v>18</v>
      </c>
      <c r="BD118" s="6">
        <v>354</v>
      </c>
      <c r="BE118" s="26">
        <v>0.12992689727937298</v>
      </c>
      <c r="BG118">
        <f t="shared" si="41"/>
        <v>354</v>
      </c>
      <c r="BH118">
        <f t="shared" si="29"/>
        <v>0.12992689727937298</v>
      </c>
      <c r="BM118">
        <v>57</v>
      </c>
      <c r="BN118" t="s">
        <v>535</v>
      </c>
      <c r="BP118" s="6" t="s">
        <v>167</v>
      </c>
      <c r="BQ118">
        <v>18</v>
      </c>
      <c r="BR118" t="str">
        <f t="shared" si="30"/>
        <v>MAC-0115</v>
      </c>
      <c r="BS118">
        <f t="shared" si="31"/>
        <v>18</v>
      </c>
      <c r="CH118" s="6">
        <v>9460</v>
      </c>
      <c r="CI118" s="26">
        <v>12.297734627831716</v>
      </c>
      <c r="CJ118">
        <f t="shared" si="35"/>
        <v>9460</v>
      </c>
      <c r="CK118">
        <f t="shared" si="36"/>
        <v>12.297734627831716</v>
      </c>
      <c r="CM118" s="6">
        <v>116</v>
      </c>
      <c r="CN118" s="26">
        <v>56.148867313915858</v>
      </c>
      <c r="CO118">
        <f t="shared" si="37"/>
        <v>116</v>
      </c>
      <c r="CP118" s="13">
        <f t="shared" si="38"/>
        <v>56.148867313915858</v>
      </c>
      <c r="DR118" t="s">
        <v>167</v>
      </c>
      <c r="DS118">
        <v>49</v>
      </c>
      <c r="DT118">
        <v>350609</v>
      </c>
      <c r="DU118" t="str">
        <f t="shared" si="32"/>
        <v>MAC-0115</v>
      </c>
      <c r="DV118">
        <f t="shared" si="33"/>
        <v>49</v>
      </c>
      <c r="DW118">
        <f t="shared" si="34"/>
        <v>350609</v>
      </c>
      <c r="EL118" s="6" t="s">
        <v>167</v>
      </c>
      <c r="EM118">
        <v>836</v>
      </c>
      <c r="EN118">
        <v>9641</v>
      </c>
      <c r="ET118" s="6">
        <v>131</v>
      </c>
      <c r="EU118" s="15">
        <v>2.5096088627628306E-2</v>
      </c>
      <c r="EV118">
        <f t="shared" si="39"/>
        <v>131</v>
      </c>
      <c r="EW118">
        <f t="shared" si="40"/>
        <v>2.5096088627628306E-2</v>
      </c>
    </row>
    <row r="119" spans="24:153" x14ac:dyDescent="0.25">
      <c r="X119" s="4" t="s">
        <v>168</v>
      </c>
      <c r="Y119" s="2">
        <v>369</v>
      </c>
      <c r="BD119" s="6">
        <v>355</v>
      </c>
      <c r="BE119" s="26">
        <v>5.3131358806240106E-2</v>
      </c>
      <c r="BG119">
        <f t="shared" si="41"/>
        <v>355</v>
      </c>
      <c r="BH119">
        <f t="shared" si="29"/>
        <v>5.3131358806240106E-2</v>
      </c>
      <c r="BM119">
        <v>57</v>
      </c>
      <c r="BN119" t="s">
        <v>937</v>
      </c>
      <c r="BP119" s="6" t="s">
        <v>168</v>
      </c>
      <c r="BQ119">
        <v>369</v>
      </c>
      <c r="BR119" t="str">
        <f t="shared" si="30"/>
        <v>MAC-0116</v>
      </c>
      <c r="BS119">
        <f t="shared" si="31"/>
        <v>369</v>
      </c>
      <c r="CH119" s="6">
        <v>9488</v>
      </c>
      <c r="CI119" s="26">
        <v>24.271844660194176</v>
      </c>
      <c r="CJ119">
        <f t="shared" si="35"/>
        <v>9488</v>
      </c>
      <c r="CK119">
        <f t="shared" si="36"/>
        <v>24.271844660194176</v>
      </c>
      <c r="CM119" s="6">
        <v>117</v>
      </c>
      <c r="CN119" s="26">
        <v>53.559870550161804</v>
      </c>
      <c r="CO119">
        <f t="shared" si="37"/>
        <v>117</v>
      </c>
      <c r="CP119" s="13">
        <f t="shared" si="38"/>
        <v>53.559870550161804</v>
      </c>
      <c r="DR119" t="s">
        <v>168</v>
      </c>
      <c r="DS119">
        <v>2568</v>
      </c>
      <c r="DT119">
        <v>930929</v>
      </c>
      <c r="DU119" t="str">
        <f t="shared" si="32"/>
        <v>MAC-0116</v>
      </c>
      <c r="DV119">
        <f t="shared" si="33"/>
        <v>2568</v>
      </c>
      <c r="DW119">
        <f t="shared" si="34"/>
        <v>930929</v>
      </c>
      <c r="EL119" s="6" t="s">
        <v>168</v>
      </c>
      <c r="EM119">
        <v>463</v>
      </c>
      <c r="EN119">
        <v>2589</v>
      </c>
      <c r="ET119" s="6">
        <v>132</v>
      </c>
      <c r="EU119" s="15">
        <v>2.1196020800361745E-2</v>
      </c>
      <c r="EV119">
        <f t="shared" si="39"/>
        <v>132</v>
      </c>
      <c r="EW119">
        <f t="shared" si="40"/>
        <v>2.1196020800361745E-2</v>
      </c>
    </row>
    <row r="120" spans="24:153" x14ac:dyDescent="0.25">
      <c r="X120" s="4" t="s">
        <v>169</v>
      </c>
      <c r="Y120" s="2">
        <v>152</v>
      </c>
      <c r="BD120" s="6">
        <v>357</v>
      </c>
      <c r="BE120" s="26">
        <v>8.0149219986434553E-2</v>
      </c>
      <c r="BG120">
        <f t="shared" si="41"/>
        <v>357</v>
      </c>
      <c r="BH120">
        <f t="shared" si="29"/>
        <v>8.0149219986434553E-2</v>
      </c>
      <c r="BM120">
        <v>58</v>
      </c>
      <c r="BN120" t="s">
        <v>192</v>
      </c>
      <c r="BP120" s="6" t="s">
        <v>169</v>
      </c>
      <c r="BQ120">
        <v>152</v>
      </c>
      <c r="BR120" t="str">
        <f t="shared" si="30"/>
        <v>MAC-0117</v>
      </c>
      <c r="BS120">
        <f t="shared" si="31"/>
        <v>152</v>
      </c>
      <c r="CH120" s="6">
        <v>9558</v>
      </c>
      <c r="CI120" s="26">
        <v>15.857605177993527</v>
      </c>
      <c r="CJ120">
        <f t="shared" si="35"/>
        <v>9558</v>
      </c>
      <c r="CK120">
        <f t="shared" si="36"/>
        <v>15.857605177993527</v>
      </c>
      <c r="CM120" s="6">
        <v>118</v>
      </c>
      <c r="CN120" s="26">
        <v>73.786407766990294</v>
      </c>
      <c r="CO120">
        <f t="shared" si="37"/>
        <v>118</v>
      </c>
      <c r="CP120" s="13">
        <f t="shared" si="38"/>
        <v>73.786407766990294</v>
      </c>
      <c r="DR120" t="s">
        <v>169</v>
      </c>
      <c r="DS120">
        <v>227</v>
      </c>
      <c r="DT120">
        <v>4188947</v>
      </c>
      <c r="DU120" t="str">
        <f t="shared" si="32"/>
        <v>MAC-0117</v>
      </c>
      <c r="DV120">
        <f t="shared" si="33"/>
        <v>227</v>
      </c>
      <c r="DW120">
        <f t="shared" si="34"/>
        <v>4188947</v>
      </c>
      <c r="EL120" s="6" t="s">
        <v>169</v>
      </c>
      <c r="EM120">
        <v>857</v>
      </c>
      <c r="EN120">
        <v>12845</v>
      </c>
      <c r="ET120" s="6">
        <v>133</v>
      </c>
      <c r="EU120" s="15">
        <v>2.0951089004446453E-2</v>
      </c>
      <c r="EV120">
        <f t="shared" si="39"/>
        <v>133</v>
      </c>
      <c r="EW120">
        <f t="shared" si="40"/>
        <v>2.0951089004446453E-2</v>
      </c>
    </row>
    <row r="121" spans="24:153" x14ac:dyDescent="0.25">
      <c r="X121" s="4" t="s">
        <v>170</v>
      </c>
      <c r="Y121" s="2">
        <v>500</v>
      </c>
      <c r="BD121" s="6">
        <v>358</v>
      </c>
      <c r="BE121" s="26">
        <v>5.505313135880624E-2</v>
      </c>
      <c r="BG121">
        <f t="shared" si="41"/>
        <v>358</v>
      </c>
      <c r="BH121">
        <f t="shared" si="29"/>
        <v>5.505313135880624E-2</v>
      </c>
      <c r="BM121">
        <v>58</v>
      </c>
      <c r="BN121" t="s">
        <v>312</v>
      </c>
      <c r="BP121" s="6" t="s">
        <v>170</v>
      </c>
      <c r="BQ121">
        <v>500</v>
      </c>
      <c r="BR121" t="str">
        <f t="shared" si="30"/>
        <v>MAC-0118</v>
      </c>
      <c r="BS121">
        <f t="shared" si="31"/>
        <v>500</v>
      </c>
      <c r="CH121" s="6">
        <v>9572</v>
      </c>
      <c r="CI121" s="26">
        <v>25.889967637540451</v>
      </c>
      <c r="CJ121">
        <f t="shared" si="35"/>
        <v>9572</v>
      </c>
      <c r="CK121">
        <f t="shared" si="36"/>
        <v>25.889967637540451</v>
      </c>
      <c r="CM121" s="6">
        <v>119</v>
      </c>
      <c r="CN121" s="26">
        <v>69.579288025889966</v>
      </c>
      <c r="CO121">
        <f t="shared" si="37"/>
        <v>119</v>
      </c>
      <c r="CP121" s="13">
        <f t="shared" si="38"/>
        <v>69.579288025889966</v>
      </c>
      <c r="DR121" t="s">
        <v>170</v>
      </c>
      <c r="DS121">
        <v>3475</v>
      </c>
      <c r="DT121">
        <v>14457335</v>
      </c>
      <c r="DU121" t="str">
        <f t="shared" si="32"/>
        <v>MAC-0118</v>
      </c>
      <c r="DV121">
        <f t="shared" si="33"/>
        <v>3475</v>
      </c>
      <c r="DW121">
        <f t="shared" si="34"/>
        <v>14457335</v>
      </c>
      <c r="EL121" s="6" t="s">
        <v>170</v>
      </c>
      <c r="EM121">
        <v>492</v>
      </c>
      <c r="EN121">
        <v>1035</v>
      </c>
      <c r="ET121" s="6">
        <v>134</v>
      </c>
      <c r="EU121" s="15">
        <v>1.4639385032783179E-2</v>
      </c>
      <c r="EV121">
        <f t="shared" si="39"/>
        <v>134</v>
      </c>
      <c r="EW121">
        <f t="shared" si="40"/>
        <v>1.4639385032783179E-2</v>
      </c>
    </row>
    <row r="122" spans="24:153" x14ac:dyDescent="0.25">
      <c r="X122" s="4" t="s">
        <v>171</v>
      </c>
      <c r="Y122" s="2">
        <v>302</v>
      </c>
      <c r="BD122" s="6">
        <v>359</v>
      </c>
      <c r="BE122" s="26">
        <v>2.5472906775190294E-2</v>
      </c>
      <c r="BG122">
        <f t="shared" si="41"/>
        <v>359</v>
      </c>
      <c r="BH122">
        <f t="shared" si="29"/>
        <v>2.5472906775190294E-2</v>
      </c>
      <c r="BM122">
        <v>58</v>
      </c>
      <c r="BN122" t="s">
        <v>521</v>
      </c>
      <c r="BP122" s="6" t="s">
        <v>171</v>
      </c>
      <c r="BQ122">
        <v>302</v>
      </c>
      <c r="BR122" t="str">
        <f t="shared" si="30"/>
        <v>MAC-0119</v>
      </c>
      <c r="BS122">
        <f t="shared" si="31"/>
        <v>302</v>
      </c>
      <c r="CH122" s="6">
        <v>9576</v>
      </c>
      <c r="CI122" s="26">
        <v>12.297734627831716</v>
      </c>
      <c r="CJ122">
        <f t="shared" si="35"/>
        <v>9576</v>
      </c>
      <c r="CK122">
        <f t="shared" si="36"/>
        <v>12.297734627831716</v>
      </c>
      <c r="CM122" s="6">
        <v>120</v>
      </c>
      <c r="CN122" s="26">
        <v>61.165048543689316</v>
      </c>
      <c r="CO122">
        <f t="shared" si="37"/>
        <v>120</v>
      </c>
      <c r="CP122" s="13">
        <f t="shared" si="38"/>
        <v>61.165048543689316</v>
      </c>
      <c r="DR122" t="s">
        <v>171</v>
      </c>
      <c r="DS122">
        <v>2032</v>
      </c>
      <c r="DT122">
        <v>7618074</v>
      </c>
      <c r="DU122" t="str">
        <f t="shared" si="32"/>
        <v>MAC-0119</v>
      </c>
      <c r="DV122">
        <f t="shared" si="33"/>
        <v>2032</v>
      </c>
      <c r="DW122">
        <f t="shared" si="34"/>
        <v>7618074</v>
      </c>
      <c r="EL122" s="6" t="s">
        <v>171</v>
      </c>
      <c r="EM122">
        <v>457</v>
      </c>
      <c r="EN122">
        <v>3090</v>
      </c>
      <c r="ET122" s="6">
        <v>135</v>
      </c>
      <c r="EU122" s="15">
        <v>1.7927123370261512E-2</v>
      </c>
      <c r="EV122">
        <f t="shared" si="39"/>
        <v>135</v>
      </c>
      <c r="EW122">
        <f t="shared" si="40"/>
        <v>1.7927123370261512E-2</v>
      </c>
    </row>
    <row r="123" spans="24:153" x14ac:dyDescent="0.25">
      <c r="X123" s="4" t="s">
        <v>172</v>
      </c>
      <c r="Y123" s="2">
        <v>526</v>
      </c>
      <c r="BD123" s="6">
        <v>360</v>
      </c>
      <c r="BE123" s="26">
        <v>2.6075815811289472E-2</v>
      </c>
      <c r="BG123">
        <f t="shared" si="41"/>
        <v>360</v>
      </c>
      <c r="BH123">
        <f t="shared" si="29"/>
        <v>2.6075815811289472E-2</v>
      </c>
      <c r="BM123">
        <v>58</v>
      </c>
      <c r="BN123" t="s">
        <v>643</v>
      </c>
      <c r="BP123" s="6" t="s">
        <v>172</v>
      </c>
      <c r="BQ123">
        <v>526</v>
      </c>
      <c r="BR123" t="str">
        <f t="shared" si="30"/>
        <v>MAC-0120</v>
      </c>
      <c r="BS123">
        <f t="shared" si="31"/>
        <v>526</v>
      </c>
      <c r="CH123" s="6">
        <v>9591</v>
      </c>
      <c r="CI123" s="26">
        <v>27.184466019417474</v>
      </c>
      <c r="CJ123">
        <f t="shared" si="35"/>
        <v>9591</v>
      </c>
      <c r="CK123">
        <f t="shared" si="36"/>
        <v>27.184466019417474</v>
      </c>
      <c r="CM123" s="6">
        <v>121</v>
      </c>
      <c r="CN123" s="26">
        <v>43.689320388349508</v>
      </c>
      <c r="CO123">
        <f t="shared" si="37"/>
        <v>121</v>
      </c>
      <c r="CP123" s="13">
        <f t="shared" si="38"/>
        <v>43.689320388349508</v>
      </c>
      <c r="DR123" t="s">
        <v>172</v>
      </c>
      <c r="DS123">
        <v>4319</v>
      </c>
      <c r="DT123">
        <v>7810311</v>
      </c>
      <c r="DU123" t="str">
        <f t="shared" si="32"/>
        <v>MAC-0120</v>
      </c>
      <c r="DV123">
        <f t="shared" si="33"/>
        <v>4319</v>
      </c>
      <c r="DW123">
        <f t="shared" si="34"/>
        <v>7810311</v>
      </c>
      <c r="EL123" s="6" t="s">
        <v>172</v>
      </c>
      <c r="EM123">
        <v>209</v>
      </c>
      <c r="EN123">
        <v>1530</v>
      </c>
      <c r="ET123" s="6">
        <v>137</v>
      </c>
      <c r="EU123" s="15">
        <v>2.8185997437636598E-2</v>
      </c>
      <c r="EV123">
        <f t="shared" si="39"/>
        <v>137</v>
      </c>
      <c r="EW123">
        <f t="shared" si="40"/>
        <v>2.8185997437636598E-2</v>
      </c>
    </row>
    <row r="124" spans="24:153" x14ac:dyDescent="0.25">
      <c r="X124" s="4" t="s">
        <v>173</v>
      </c>
      <c r="Y124" s="2">
        <v>131</v>
      </c>
      <c r="BD124" s="6">
        <v>361</v>
      </c>
      <c r="BE124" s="26">
        <v>5.3734267842339284E-2</v>
      </c>
      <c r="BG124">
        <f t="shared" si="41"/>
        <v>361</v>
      </c>
      <c r="BH124">
        <f t="shared" si="29"/>
        <v>5.3734267842339284E-2</v>
      </c>
      <c r="BM124">
        <v>59</v>
      </c>
      <c r="BN124" t="s">
        <v>198</v>
      </c>
      <c r="BP124" s="6" t="s">
        <v>173</v>
      </c>
      <c r="BQ124">
        <v>131</v>
      </c>
      <c r="BR124" t="str">
        <f t="shared" si="30"/>
        <v>MAC-0121</v>
      </c>
      <c r="BS124">
        <f t="shared" si="31"/>
        <v>131</v>
      </c>
      <c r="CH124" s="6">
        <v>9652</v>
      </c>
      <c r="CI124" s="26">
        <v>21.035598705501616</v>
      </c>
      <c r="CJ124">
        <f t="shared" si="35"/>
        <v>9652</v>
      </c>
      <c r="CK124">
        <f t="shared" si="36"/>
        <v>21.035598705501616</v>
      </c>
      <c r="CM124" s="6">
        <v>122</v>
      </c>
      <c r="CN124" s="26">
        <v>43.14994606256743</v>
      </c>
      <c r="CO124">
        <f t="shared" si="37"/>
        <v>122</v>
      </c>
      <c r="CP124" s="13">
        <f t="shared" si="38"/>
        <v>43.14994606256743</v>
      </c>
      <c r="DR124" t="s">
        <v>173</v>
      </c>
      <c r="DS124">
        <v>813</v>
      </c>
      <c r="DT124">
        <v>326836</v>
      </c>
      <c r="DU124" t="str">
        <f t="shared" si="32"/>
        <v>MAC-0121</v>
      </c>
      <c r="DV124">
        <f t="shared" si="33"/>
        <v>813</v>
      </c>
      <c r="DW124">
        <f t="shared" si="34"/>
        <v>326836</v>
      </c>
      <c r="EL124" s="6" t="s">
        <v>173</v>
      </c>
      <c r="EM124">
        <v>634</v>
      </c>
      <c r="EN124">
        <v>4196</v>
      </c>
      <c r="ET124" s="6">
        <v>138</v>
      </c>
      <c r="EU124" s="15">
        <v>2.6821915743462203E-2</v>
      </c>
      <c r="EV124">
        <f t="shared" si="39"/>
        <v>138</v>
      </c>
      <c r="EW124">
        <f t="shared" si="40"/>
        <v>2.6821915743462203E-2</v>
      </c>
    </row>
    <row r="125" spans="24:153" x14ac:dyDescent="0.25">
      <c r="X125" s="4" t="s">
        <v>174</v>
      </c>
      <c r="Y125" s="2">
        <v>14</v>
      </c>
      <c r="BD125" s="6">
        <v>362</v>
      </c>
      <c r="BE125" s="26">
        <v>0.10565980857638103</v>
      </c>
      <c r="BG125">
        <f t="shared" si="41"/>
        <v>362</v>
      </c>
      <c r="BH125">
        <f t="shared" si="29"/>
        <v>0.10565980857638103</v>
      </c>
      <c r="BM125">
        <v>59</v>
      </c>
      <c r="BN125" t="s">
        <v>204</v>
      </c>
      <c r="BP125" s="6" t="s">
        <v>174</v>
      </c>
      <c r="BQ125">
        <v>14</v>
      </c>
      <c r="BR125" t="str">
        <f t="shared" si="30"/>
        <v>MAC-0122</v>
      </c>
      <c r="BS125">
        <f t="shared" si="31"/>
        <v>14</v>
      </c>
      <c r="CH125" s="6">
        <v>9654</v>
      </c>
      <c r="CI125" s="26">
        <v>42.394822006472495</v>
      </c>
      <c r="CJ125">
        <f t="shared" si="35"/>
        <v>9654</v>
      </c>
      <c r="CK125">
        <f t="shared" si="36"/>
        <v>42.394822006472495</v>
      </c>
      <c r="CM125" s="6">
        <v>123</v>
      </c>
      <c r="CN125" s="26">
        <v>50.993989828941281</v>
      </c>
      <c r="CO125">
        <f t="shared" si="37"/>
        <v>123</v>
      </c>
      <c r="CP125" s="13">
        <f t="shared" si="38"/>
        <v>50.993989828941281</v>
      </c>
      <c r="DR125" t="s">
        <v>174</v>
      </c>
      <c r="DS125">
        <v>76</v>
      </c>
      <c r="DT125">
        <v>360969</v>
      </c>
      <c r="DU125" t="str">
        <f t="shared" si="32"/>
        <v>MAC-0122</v>
      </c>
      <c r="DV125">
        <f t="shared" si="33"/>
        <v>76</v>
      </c>
      <c r="DW125">
        <f t="shared" si="34"/>
        <v>360969</v>
      </c>
      <c r="EL125" s="6" t="s">
        <v>174</v>
      </c>
      <c r="EM125">
        <v>880</v>
      </c>
      <c r="EN125">
        <v>6856</v>
      </c>
      <c r="ET125" s="6">
        <v>139</v>
      </c>
      <c r="EU125" s="15">
        <v>1.8953952822367923E-2</v>
      </c>
      <c r="EV125">
        <f t="shared" si="39"/>
        <v>139</v>
      </c>
      <c r="EW125">
        <f t="shared" si="40"/>
        <v>1.8953952822367923E-2</v>
      </c>
    </row>
    <row r="126" spans="24:153" x14ac:dyDescent="0.25">
      <c r="X126" s="4" t="s">
        <v>175</v>
      </c>
      <c r="Y126" s="2">
        <v>82</v>
      </c>
      <c r="BD126" s="6">
        <v>363</v>
      </c>
      <c r="BE126" s="26">
        <v>2.5510588589946492E-2</v>
      </c>
      <c r="BG126">
        <f t="shared" si="41"/>
        <v>363</v>
      </c>
      <c r="BH126">
        <f t="shared" si="29"/>
        <v>2.5510588589946492E-2</v>
      </c>
      <c r="BM126">
        <v>59</v>
      </c>
      <c r="BN126" t="s">
        <v>800</v>
      </c>
      <c r="BP126" s="6" t="s">
        <v>175</v>
      </c>
      <c r="BQ126">
        <v>82</v>
      </c>
      <c r="BR126" t="str">
        <f t="shared" si="30"/>
        <v>MAC-0123</v>
      </c>
      <c r="BS126">
        <f t="shared" si="31"/>
        <v>82</v>
      </c>
      <c r="CH126" s="6">
        <v>9711</v>
      </c>
      <c r="CI126" s="26">
        <v>12.944983818770226</v>
      </c>
      <c r="CJ126">
        <f t="shared" si="35"/>
        <v>9711</v>
      </c>
      <c r="CK126">
        <f t="shared" si="36"/>
        <v>12.944983818770226</v>
      </c>
      <c r="CM126" s="6">
        <v>124</v>
      </c>
      <c r="CN126" s="26">
        <v>53.398058252427177</v>
      </c>
      <c r="CO126">
        <f t="shared" si="37"/>
        <v>124</v>
      </c>
      <c r="CP126" s="13">
        <f t="shared" si="38"/>
        <v>53.398058252427177</v>
      </c>
      <c r="DR126" t="s">
        <v>175</v>
      </c>
      <c r="DS126">
        <v>320</v>
      </c>
      <c r="DT126">
        <v>1888874</v>
      </c>
      <c r="DU126" t="str">
        <f t="shared" si="32"/>
        <v>MAC-0123</v>
      </c>
      <c r="DV126">
        <f t="shared" si="33"/>
        <v>320</v>
      </c>
      <c r="DW126">
        <f t="shared" si="34"/>
        <v>1888874</v>
      </c>
      <c r="EL126" s="6" t="s">
        <v>175</v>
      </c>
      <c r="EM126">
        <v>775</v>
      </c>
      <c r="EN126">
        <v>14403</v>
      </c>
      <c r="ET126" s="6">
        <v>140</v>
      </c>
      <c r="EU126" s="15">
        <v>2.4549702313663425E-2</v>
      </c>
      <c r="EV126">
        <f t="shared" si="39"/>
        <v>140</v>
      </c>
      <c r="EW126">
        <f t="shared" si="40"/>
        <v>2.4549702313663425E-2</v>
      </c>
    </row>
    <row r="127" spans="24:153" x14ac:dyDescent="0.25">
      <c r="X127" s="4" t="s">
        <v>176</v>
      </c>
      <c r="Y127" s="2">
        <v>81</v>
      </c>
      <c r="BD127" s="6">
        <v>364</v>
      </c>
      <c r="BE127" s="26">
        <v>2.4832315924334915E-2</v>
      </c>
      <c r="BG127">
        <f t="shared" si="41"/>
        <v>364</v>
      </c>
      <c r="BH127">
        <f t="shared" si="29"/>
        <v>2.4832315924334915E-2</v>
      </c>
      <c r="BM127">
        <v>60</v>
      </c>
      <c r="BN127" t="s">
        <v>41</v>
      </c>
      <c r="BP127" s="6" t="s">
        <v>176</v>
      </c>
      <c r="BQ127">
        <v>81</v>
      </c>
      <c r="BR127" t="str">
        <f t="shared" si="30"/>
        <v>MAC-0124</v>
      </c>
      <c r="BS127">
        <f t="shared" si="31"/>
        <v>81</v>
      </c>
      <c r="CH127" s="6">
        <v>9714</v>
      </c>
      <c r="CI127" s="26">
        <v>11.974110032362459</v>
      </c>
      <c r="CJ127">
        <f t="shared" si="35"/>
        <v>9714</v>
      </c>
      <c r="CK127">
        <f t="shared" si="36"/>
        <v>11.974110032362459</v>
      </c>
      <c r="CM127" s="6">
        <v>125</v>
      </c>
      <c r="CN127" s="26">
        <v>61.165048543689316</v>
      </c>
      <c r="CO127">
        <f t="shared" si="37"/>
        <v>125</v>
      </c>
      <c r="CP127" s="13">
        <f t="shared" si="38"/>
        <v>61.165048543689316</v>
      </c>
      <c r="DR127" t="s">
        <v>176</v>
      </c>
      <c r="DS127">
        <v>720</v>
      </c>
      <c r="DT127">
        <v>3443717</v>
      </c>
      <c r="DU127" t="str">
        <f t="shared" si="32"/>
        <v>MAC-0124</v>
      </c>
      <c r="DV127">
        <f t="shared" si="33"/>
        <v>720</v>
      </c>
      <c r="DW127">
        <f t="shared" si="34"/>
        <v>3443717</v>
      </c>
      <c r="EL127" s="6" t="s">
        <v>176</v>
      </c>
      <c r="EM127">
        <v>789</v>
      </c>
      <c r="EN127">
        <v>10678</v>
      </c>
      <c r="ET127" s="6">
        <v>141</v>
      </c>
      <c r="EU127" s="15">
        <v>2.219458889140101E-2</v>
      </c>
      <c r="EV127">
        <f t="shared" si="39"/>
        <v>141</v>
      </c>
      <c r="EW127">
        <f t="shared" si="40"/>
        <v>2.219458889140101E-2</v>
      </c>
    </row>
    <row r="128" spans="24:153" x14ac:dyDescent="0.25">
      <c r="X128" s="4" t="s">
        <v>177</v>
      </c>
      <c r="Y128" s="2">
        <v>441</v>
      </c>
      <c r="BD128" s="6">
        <v>366</v>
      </c>
      <c r="BE128" s="26">
        <v>2.6038133996533274E-2</v>
      </c>
      <c r="BG128">
        <f t="shared" si="41"/>
        <v>366</v>
      </c>
      <c r="BH128">
        <f t="shared" si="29"/>
        <v>2.6038133996533274E-2</v>
      </c>
      <c r="BM128">
        <v>60</v>
      </c>
      <c r="BN128" t="s">
        <v>157</v>
      </c>
      <c r="BP128" s="6" t="s">
        <v>177</v>
      </c>
      <c r="BQ128">
        <v>441</v>
      </c>
      <c r="BR128" t="str">
        <f t="shared" si="30"/>
        <v>MAC-0125</v>
      </c>
      <c r="BS128">
        <f t="shared" si="31"/>
        <v>441</v>
      </c>
      <c r="CH128" s="6">
        <v>9732</v>
      </c>
      <c r="CI128" s="26">
        <v>31.067961165048541</v>
      </c>
      <c r="CJ128">
        <f t="shared" si="35"/>
        <v>9732</v>
      </c>
      <c r="CK128">
        <f t="shared" si="36"/>
        <v>31.067961165048541</v>
      </c>
      <c r="CM128" s="6">
        <v>126</v>
      </c>
      <c r="CN128" s="26">
        <v>68.284789644012946</v>
      </c>
      <c r="CO128">
        <f t="shared" si="37"/>
        <v>126</v>
      </c>
      <c r="CP128" s="13">
        <f t="shared" si="38"/>
        <v>68.284789644012946</v>
      </c>
      <c r="DR128" t="s">
        <v>177</v>
      </c>
      <c r="DS128">
        <v>4189</v>
      </c>
      <c r="DT128">
        <v>7207337</v>
      </c>
      <c r="DU128" t="str">
        <f t="shared" si="32"/>
        <v>MAC-0125</v>
      </c>
      <c r="DV128">
        <f t="shared" si="33"/>
        <v>4189</v>
      </c>
      <c r="DW128">
        <f t="shared" si="34"/>
        <v>7207337</v>
      </c>
      <c r="EL128" s="6" t="s">
        <v>177</v>
      </c>
      <c r="EM128">
        <v>342</v>
      </c>
      <c r="EN128">
        <v>1070</v>
      </c>
      <c r="ET128" s="6">
        <v>142</v>
      </c>
      <c r="EU128" s="15">
        <v>2.7319315698244029E-2</v>
      </c>
      <c r="EV128">
        <f t="shared" si="39"/>
        <v>142</v>
      </c>
      <c r="EW128">
        <f t="shared" si="40"/>
        <v>2.7319315698244029E-2</v>
      </c>
    </row>
    <row r="129" spans="24:153" x14ac:dyDescent="0.25">
      <c r="X129" s="4" t="s">
        <v>178</v>
      </c>
      <c r="Y129" s="2">
        <v>244</v>
      </c>
      <c r="BD129" s="6">
        <v>367</v>
      </c>
      <c r="BE129" s="26">
        <v>2.5661315848971286E-2</v>
      </c>
      <c r="BG129">
        <f t="shared" si="41"/>
        <v>367</v>
      </c>
      <c r="BH129">
        <f t="shared" si="29"/>
        <v>2.5661315848971286E-2</v>
      </c>
      <c r="BM129">
        <v>61</v>
      </c>
      <c r="BN129" t="s">
        <v>72</v>
      </c>
      <c r="BP129" s="6" t="s">
        <v>178</v>
      </c>
      <c r="BQ129">
        <v>244</v>
      </c>
      <c r="BR129" t="str">
        <f t="shared" si="30"/>
        <v>MAC-0126</v>
      </c>
      <c r="BS129">
        <f t="shared" si="31"/>
        <v>244</v>
      </c>
      <c r="CH129" s="6">
        <v>9762</v>
      </c>
      <c r="CI129" s="26">
        <v>31.067961165048541</v>
      </c>
      <c r="CJ129">
        <f t="shared" si="35"/>
        <v>9762</v>
      </c>
      <c r="CK129">
        <f t="shared" si="36"/>
        <v>31.067961165048541</v>
      </c>
      <c r="CM129" s="6">
        <v>127</v>
      </c>
      <c r="CN129" s="26">
        <v>32.362459546925564</v>
      </c>
      <c r="CO129">
        <f t="shared" si="37"/>
        <v>127</v>
      </c>
      <c r="CP129" s="13">
        <f t="shared" si="38"/>
        <v>32.362459546925564</v>
      </c>
      <c r="DR129" t="s">
        <v>178</v>
      </c>
      <c r="DS129">
        <v>1103</v>
      </c>
      <c r="DT129">
        <v>8414783</v>
      </c>
      <c r="DU129" t="str">
        <f t="shared" si="32"/>
        <v>MAC-0126</v>
      </c>
      <c r="DV129">
        <f t="shared" si="33"/>
        <v>1103</v>
      </c>
      <c r="DW129">
        <f t="shared" si="34"/>
        <v>8414783</v>
      </c>
      <c r="EL129" s="6" t="s">
        <v>178</v>
      </c>
      <c r="EM129">
        <v>600</v>
      </c>
      <c r="EN129">
        <v>8286</v>
      </c>
      <c r="ET129" s="6">
        <v>143</v>
      </c>
      <c r="EU129" s="15">
        <v>2.6050694601452009E-2</v>
      </c>
      <c r="EV129">
        <f t="shared" si="39"/>
        <v>143</v>
      </c>
      <c r="EW129">
        <f t="shared" si="40"/>
        <v>2.6050694601452009E-2</v>
      </c>
    </row>
    <row r="130" spans="24:153" x14ac:dyDescent="0.25">
      <c r="X130" s="4" t="s">
        <v>179</v>
      </c>
      <c r="Y130" s="2">
        <v>274</v>
      </c>
      <c r="BD130" s="6">
        <v>370</v>
      </c>
      <c r="BE130" s="26">
        <v>2.6942497550682041E-2</v>
      </c>
      <c r="BG130">
        <f t="shared" si="41"/>
        <v>370</v>
      </c>
      <c r="BH130">
        <f t="shared" si="29"/>
        <v>2.6942497550682041E-2</v>
      </c>
      <c r="BM130">
        <v>61</v>
      </c>
      <c r="BN130" t="s">
        <v>351</v>
      </c>
      <c r="BP130" s="6" t="s">
        <v>179</v>
      </c>
      <c r="BQ130">
        <v>274</v>
      </c>
      <c r="BR130" t="str">
        <f t="shared" si="30"/>
        <v>MAC-0127</v>
      </c>
      <c r="BS130">
        <f t="shared" si="31"/>
        <v>274</v>
      </c>
      <c r="CH130" s="6">
        <v>9873</v>
      </c>
      <c r="CI130" s="26">
        <v>22.330097087378643</v>
      </c>
      <c r="CJ130">
        <f t="shared" si="35"/>
        <v>9873</v>
      </c>
      <c r="CK130">
        <f t="shared" si="36"/>
        <v>22.330097087378643</v>
      </c>
      <c r="CM130" s="6">
        <v>129</v>
      </c>
      <c r="CN130" s="26">
        <v>33.009708737864074</v>
      </c>
      <c r="CO130">
        <f t="shared" si="37"/>
        <v>129</v>
      </c>
      <c r="CP130" s="13">
        <f t="shared" si="38"/>
        <v>33.009708737864074</v>
      </c>
      <c r="DR130" t="s">
        <v>179</v>
      </c>
      <c r="DS130">
        <v>7997</v>
      </c>
      <c r="DT130">
        <v>4104027</v>
      </c>
      <c r="DU130" t="str">
        <f t="shared" si="32"/>
        <v>MAC-0127</v>
      </c>
      <c r="DV130">
        <f t="shared" si="33"/>
        <v>7997</v>
      </c>
      <c r="DW130">
        <f t="shared" si="34"/>
        <v>4104027</v>
      </c>
      <c r="EL130" s="6" t="s">
        <v>179</v>
      </c>
      <c r="EM130">
        <v>316</v>
      </c>
      <c r="EN130">
        <v>455</v>
      </c>
      <c r="ET130" s="6">
        <v>144</v>
      </c>
      <c r="EU130" s="15">
        <v>2.6641043032632448E-2</v>
      </c>
      <c r="EV130">
        <f t="shared" si="39"/>
        <v>144</v>
      </c>
      <c r="EW130">
        <f t="shared" si="40"/>
        <v>2.6641043032632448E-2</v>
      </c>
    </row>
    <row r="131" spans="24:153" x14ac:dyDescent="0.25">
      <c r="X131" s="4" t="s">
        <v>180</v>
      </c>
      <c r="Y131" s="2">
        <v>345</v>
      </c>
      <c r="BD131" s="6">
        <v>374</v>
      </c>
      <c r="BE131" s="26">
        <v>0.10215539980405457</v>
      </c>
      <c r="BG131">
        <f t="shared" si="41"/>
        <v>374</v>
      </c>
      <c r="BH131">
        <f t="shared" si="29"/>
        <v>0.10215539980405457</v>
      </c>
      <c r="BM131">
        <v>61</v>
      </c>
      <c r="BN131" t="s">
        <v>399</v>
      </c>
      <c r="BP131" s="6" t="s">
        <v>180</v>
      </c>
      <c r="BQ131">
        <v>345</v>
      </c>
      <c r="BR131" t="str">
        <f t="shared" si="30"/>
        <v>MAC-0128</v>
      </c>
      <c r="BS131">
        <f t="shared" si="31"/>
        <v>345</v>
      </c>
      <c r="CH131" s="6">
        <v>9984</v>
      </c>
      <c r="CI131" s="26">
        <v>7.7669902912621351</v>
      </c>
      <c r="CJ131">
        <f t="shared" si="35"/>
        <v>9984</v>
      </c>
      <c r="CK131">
        <f t="shared" si="36"/>
        <v>7.7669902912621351</v>
      </c>
      <c r="CM131" s="6">
        <v>130</v>
      </c>
      <c r="CN131" s="26">
        <v>28.802588996763756</v>
      </c>
      <c r="CO131">
        <f t="shared" si="37"/>
        <v>130</v>
      </c>
      <c r="CP131" s="13">
        <f t="shared" si="38"/>
        <v>28.802588996763756</v>
      </c>
      <c r="DR131" t="s">
        <v>180</v>
      </c>
      <c r="DS131">
        <v>1279</v>
      </c>
      <c r="DT131">
        <v>4638654</v>
      </c>
      <c r="DU131" t="str">
        <f t="shared" si="32"/>
        <v>MAC-0128</v>
      </c>
      <c r="DV131">
        <f t="shared" si="33"/>
        <v>1279</v>
      </c>
      <c r="DW131">
        <f t="shared" si="34"/>
        <v>4638654</v>
      </c>
      <c r="EL131" s="6" t="s">
        <v>180</v>
      </c>
      <c r="EM131">
        <v>668</v>
      </c>
      <c r="EN131">
        <v>6907</v>
      </c>
      <c r="ET131" s="6">
        <v>145</v>
      </c>
      <c r="EU131" s="15">
        <v>2.6716406662144851E-2</v>
      </c>
      <c r="EV131">
        <f t="shared" si="39"/>
        <v>145</v>
      </c>
      <c r="EW131">
        <f t="shared" si="40"/>
        <v>2.6716406662144851E-2</v>
      </c>
    </row>
    <row r="132" spans="24:153" x14ac:dyDescent="0.25">
      <c r="X132" s="4" t="s">
        <v>181</v>
      </c>
      <c r="Y132" s="2">
        <v>319</v>
      </c>
      <c r="BD132" s="6">
        <v>376</v>
      </c>
      <c r="BE132" s="26">
        <v>7.623031125178989E-2</v>
      </c>
      <c r="BG132">
        <f t="shared" si="41"/>
        <v>376</v>
      </c>
      <c r="BH132">
        <f t="shared" ref="BH132:BH195" si="42">IFERROR(VLOOKUP(BG132,$BD$3:$BE$552,2,FALSE),"")</f>
        <v>7.623031125178989E-2</v>
      </c>
      <c r="BM132">
        <v>61</v>
      </c>
      <c r="BN132" t="s">
        <v>523</v>
      </c>
      <c r="BP132" s="6" t="s">
        <v>181</v>
      </c>
      <c r="BQ132">
        <v>319</v>
      </c>
      <c r="BR132" t="str">
        <f t="shared" ref="BR132:BR195" si="43">IF(OR(BP132="",BP132="Genel Toplam",BP132="(blank)"),"",BP132)</f>
        <v>MAC-0129</v>
      </c>
      <c r="BS132">
        <f t="shared" ref="BS132:BS195" si="44">IFERROR(VLOOKUP(BR132,$BP$3:$BQ$1004,2,FALSE),"")</f>
        <v>319</v>
      </c>
      <c r="CH132" s="6">
        <v>10095</v>
      </c>
      <c r="CI132" s="26">
        <v>44.983818770226534</v>
      </c>
      <c r="CJ132">
        <f t="shared" si="35"/>
        <v>10095</v>
      </c>
      <c r="CK132">
        <f t="shared" si="36"/>
        <v>44.983818770226534</v>
      </c>
      <c r="CM132" s="6">
        <v>131</v>
      </c>
      <c r="CN132" s="26">
        <v>61.719833564493761</v>
      </c>
      <c r="CO132">
        <f t="shared" si="37"/>
        <v>131</v>
      </c>
      <c r="CP132" s="13">
        <f t="shared" si="38"/>
        <v>61.719833564493761</v>
      </c>
      <c r="DR132" t="s">
        <v>181</v>
      </c>
      <c r="DS132">
        <v>29956</v>
      </c>
      <c r="DT132">
        <v>91624938</v>
      </c>
      <c r="DU132" t="str">
        <f t="shared" ref="DU132:DU195" si="45">IF(OR(DR132="",DR132="Genel Toplam",DR132="(blank)"),"",DR132)</f>
        <v>MAC-0129</v>
      </c>
      <c r="DV132">
        <f t="shared" ref="DV132:DV195" si="46">IFERROR(VLOOKUP(DU132,$DR$3:$DT$1004,2,FALSE),"")</f>
        <v>29956</v>
      </c>
      <c r="DW132">
        <f t="shared" ref="DW132:DW195" si="47">IFERROR(VLOOKUP(DU132,$DR$3:$DT$1004,3,FALSE),"")</f>
        <v>91624938</v>
      </c>
      <c r="EL132" s="6" t="s">
        <v>181</v>
      </c>
      <c r="EM132">
        <v>236</v>
      </c>
      <c r="EN132">
        <v>259</v>
      </c>
      <c r="ET132" s="6">
        <v>146</v>
      </c>
      <c r="EU132" s="15">
        <v>2.2370437360263271E-2</v>
      </c>
      <c r="EV132">
        <f t="shared" si="39"/>
        <v>146</v>
      </c>
      <c r="EW132">
        <f t="shared" si="40"/>
        <v>2.2370437360263271E-2</v>
      </c>
    </row>
    <row r="133" spans="24:153" x14ac:dyDescent="0.25">
      <c r="X133" s="4" t="s">
        <v>182</v>
      </c>
      <c r="Y133" s="2">
        <v>659</v>
      </c>
      <c r="BD133" s="6">
        <v>378</v>
      </c>
      <c r="BE133" s="26">
        <v>5.1171904438917781E-2</v>
      </c>
      <c r="BG133">
        <f t="shared" si="41"/>
        <v>378</v>
      </c>
      <c r="BH133">
        <f t="shared" si="42"/>
        <v>5.1171904438917781E-2</v>
      </c>
      <c r="BM133">
        <v>61</v>
      </c>
      <c r="BN133" t="s">
        <v>580</v>
      </c>
      <c r="BP133" s="6" t="s">
        <v>182</v>
      </c>
      <c r="BQ133">
        <v>659</v>
      </c>
      <c r="BR133" t="str">
        <f t="shared" si="43"/>
        <v>MAC-0130</v>
      </c>
      <c r="BS133">
        <f t="shared" si="44"/>
        <v>659</v>
      </c>
      <c r="CH133" s="6">
        <v>10131</v>
      </c>
      <c r="CI133" s="26">
        <v>13.268608414239482</v>
      </c>
      <c r="CJ133">
        <f t="shared" ref="CJ133:CJ196" si="48">IF(OR(CH133="",CH133="Grand Total",CH133="(blank)"),"",CH133)</f>
        <v>10131</v>
      </c>
      <c r="CK133">
        <f t="shared" ref="CK133:CK196" si="49">IFERROR(VLOOKUP(CJ133,$CH$3:$CI$983,2,FALSE),"")</f>
        <v>13.268608414239482</v>
      </c>
      <c r="CM133" s="6">
        <v>132</v>
      </c>
      <c r="CN133" s="26">
        <v>60.970873786407765</v>
      </c>
      <c r="CO133">
        <f t="shared" ref="CO133:CO196" si="50">IF(OR(CM133="",CM133="Grand Total",CM133="(blank)"),"",CM133)</f>
        <v>132</v>
      </c>
      <c r="CP133" s="13">
        <f t="shared" ref="CP133:CP196" si="51">IFERROR(VLOOKUP(CO133,$CM$3:$CN$983,2,FALSE),"")</f>
        <v>60.970873786407765</v>
      </c>
      <c r="DR133" t="s">
        <v>182</v>
      </c>
      <c r="DS133">
        <v>40240</v>
      </c>
      <c r="DT133">
        <v>123898258</v>
      </c>
      <c r="DU133" t="str">
        <f t="shared" si="45"/>
        <v>MAC-0130</v>
      </c>
      <c r="DV133">
        <f t="shared" si="46"/>
        <v>40240</v>
      </c>
      <c r="DW133">
        <f t="shared" si="47"/>
        <v>123898258</v>
      </c>
      <c r="EL133" s="6" t="s">
        <v>182</v>
      </c>
      <c r="EM133">
        <v>311</v>
      </c>
      <c r="EN133">
        <v>440</v>
      </c>
      <c r="ET133" s="6">
        <v>147</v>
      </c>
      <c r="EU133" s="15">
        <v>1.8181475619865856E-2</v>
      </c>
      <c r="EV133">
        <f t="shared" ref="EV133:EV162" si="52">IF(OR(ET133="",ET133="Genel Toplam",ET133="(blank)"),"",ET133)</f>
        <v>147</v>
      </c>
      <c r="EW133">
        <f t="shared" ref="EW133:EW162" si="53">IFERROR(VLOOKUP(EV133,$ET$3:$EU$163,2,FALSE),"")</f>
        <v>1.8181475619865856E-2</v>
      </c>
    </row>
    <row r="134" spans="24:153" x14ac:dyDescent="0.25">
      <c r="X134" s="4" t="s">
        <v>183</v>
      </c>
      <c r="Y134" s="2">
        <v>140</v>
      </c>
      <c r="BD134" s="6">
        <v>380</v>
      </c>
      <c r="BE134" s="26">
        <v>7.4534629587760942E-2</v>
      </c>
      <c r="BG134">
        <f t="shared" si="41"/>
        <v>380</v>
      </c>
      <c r="BH134">
        <f t="shared" si="42"/>
        <v>7.4534629587760942E-2</v>
      </c>
      <c r="BM134">
        <v>62</v>
      </c>
      <c r="BN134" t="s">
        <v>160</v>
      </c>
      <c r="BP134" s="6" t="s">
        <v>183</v>
      </c>
      <c r="BQ134">
        <v>140</v>
      </c>
      <c r="BR134" t="str">
        <f t="shared" si="43"/>
        <v>MAC-0131</v>
      </c>
      <c r="BS134">
        <f t="shared" si="44"/>
        <v>140</v>
      </c>
      <c r="CH134" s="6">
        <v>10137</v>
      </c>
      <c r="CI134" s="26">
        <v>53.398058252427184</v>
      </c>
      <c r="CJ134">
        <f t="shared" si="48"/>
        <v>10137</v>
      </c>
      <c r="CK134">
        <f t="shared" si="49"/>
        <v>53.398058252427184</v>
      </c>
      <c r="CM134" s="6">
        <v>133</v>
      </c>
      <c r="CN134" s="26">
        <v>44.336569579288025</v>
      </c>
      <c r="CO134">
        <f t="shared" si="50"/>
        <v>133</v>
      </c>
      <c r="CP134" s="13">
        <f t="shared" si="51"/>
        <v>44.336569579288025</v>
      </c>
      <c r="DR134" t="s">
        <v>183</v>
      </c>
      <c r="DS134">
        <v>124</v>
      </c>
      <c r="DT134">
        <v>142747</v>
      </c>
      <c r="DU134" t="str">
        <f t="shared" si="45"/>
        <v>MAC-0131</v>
      </c>
      <c r="DV134">
        <f t="shared" si="46"/>
        <v>124</v>
      </c>
      <c r="DW134">
        <f t="shared" si="47"/>
        <v>142747</v>
      </c>
      <c r="EL134" s="6" t="s">
        <v>183</v>
      </c>
      <c r="EM134">
        <v>727</v>
      </c>
      <c r="EN134">
        <v>12060</v>
      </c>
      <c r="ET134" s="6">
        <v>148</v>
      </c>
      <c r="EU134" s="15">
        <v>1.7831034742633207E-2</v>
      </c>
      <c r="EV134">
        <f t="shared" si="52"/>
        <v>148</v>
      </c>
      <c r="EW134">
        <f t="shared" si="53"/>
        <v>1.7831034742633207E-2</v>
      </c>
    </row>
    <row r="135" spans="24:153" x14ac:dyDescent="0.25">
      <c r="X135" s="4" t="s">
        <v>184</v>
      </c>
      <c r="Y135" s="2">
        <v>218</v>
      </c>
      <c r="BD135" s="6">
        <v>381</v>
      </c>
      <c r="BE135" s="26">
        <v>4.9739995478182225E-2</v>
      </c>
      <c r="BG135">
        <f t="shared" si="41"/>
        <v>381</v>
      </c>
      <c r="BH135">
        <f t="shared" si="42"/>
        <v>4.9739995478182225E-2</v>
      </c>
      <c r="BM135">
        <v>62</v>
      </c>
      <c r="BN135" t="s">
        <v>575</v>
      </c>
      <c r="BP135" s="6" t="s">
        <v>184</v>
      </c>
      <c r="BQ135">
        <v>218</v>
      </c>
      <c r="BR135" t="str">
        <f t="shared" si="43"/>
        <v>MAC-0132</v>
      </c>
      <c r="BS135">
        <f t="shared" si="44"/>
        <v>218</v>
      </c>
      <c r="CH135" s="6">
        <v>10167</v>
      </c>
      <c r="CI135" s="26">
        <v>25.889967637540451</v>
      </c>
      <c r="CJ135">
        <f t="shared" si="48"/>
        <v>10167</v>
      </c>
      <c r="CK135">
        <f t="shared" si="49"/>
        <v>25.889967637540451</v>
      </c>
      <c r="CM135" s="6">
        <v>134</v>
      </c>
      <c r="CN135" s="26">
        <v>46.278317152103547</v>
      </c>
      <c r="CO135">
        <f t="shared" si="50"/>
        <v>134</v>
      </c>
      <c r="CP135" s="13">
        <f t="shared" si="51"/>
        <v>46.278317152103547</v>
      </c>
      <c r="DR135" t="s">
        <v>184</v>
      </c>
      <c r="DS135">
        <v>1644</v>
      </c>
      <c r="DT135">
        <v>4054466</v>
      </c>
      <c r="DU135" t="str">
        <f t="shared" si="45"/>
        <v>MAC-0132</v>
      </c>
      <c r="DV135">
        <f t="shared" si="46"/>
        <v>1644</v>
      </c>
      <c r="DW135">
        <f t="shared" si="47"/>
        <v>4054466</v>
      </c>
      <c r="EL135" s="6" t="s">
        <v>184</v>
      </c>
      <c r="EM135">
        <v>718</v>
      </c>
      <c r="EN135">
        <v>5051</v>
      </c>
      <c r="ET135" s="6">
        <v>149</v>
      </c>
      <c r="EU135" s="15">
        <v>2.0920943552641492E-2</v>
      </c>
      <c r="EV135">
        <f t="shared" si="52"/>
        <v>149</v>
      </c>
      <c r="EW135">
        <f t="shared" si="53"/>
        <v>2.0920943552641492E-2</v>
      </c>
    </row>
    <row r="136" spans="24:153" x14ac:dyDescent="0.25">
      <c r="X136" s="4" t="s">
        <v>185</v>
      </c>
      <c r="Y136" s="2">
        <v>321</v>
      </c>
      <c r="BD136" s="6">
        <v>383</v>
      </c>
      <c r="BE136" s="26">
        <v>7.6870902102645258E-2</v>
      </c>
      <c r="BG136">
        <f t="shared" si="41"/>
        <v>383</v>
      </c>
      <c r="BH136">
        <f t="shared" si="42"/>
        <v>7.6870902102645258E-2</v>
      </c>
      <c r="BM136">
        <v>62</v>
      </c>
      <c r="BN136" t="s">
        <v>970</v>
      </c>
      <c r="BP136" s="6" t="s">
        <v>185</v>
      </c>
      <c r="BQ136">
        <v>321</v>
      </c>
      <c r="BR136" t="str">
        <f t="shared" si="43"/>
        <v>MAC-0133</v>
      </c>
      <c r="BS136">
        <f t="shared" si="44"/>
        <v>321</v>
      </c>
      <c r="CH136" s="6">
        <v>10320</v>
      </c>
      <c r="CI136" s="26">
        <v>26.21359223300971</v>
      </c>
      <c r="CJ136">
        <f t="shared" si="48"/>
        <v>10320</v>
      </c>
      <c r="CK136">
        <f t="shared" si="49"/>
        <v>26.21359223300971</v>
      </c>
      <c r="CM136" s="6">
        <v>135</v>
      </c>
      <c r="CN136" s="26">
        <v>57.605177993527519</v>
      </c>
      <c r="CO136">
        <f t="shared" si="50"/>
        <v>135</v>
      </c>
      <c r="CP136" s="13">
        <f t="shared" si="51"/>
        <v>57.605177993527519</v>
      </c>
      <c r="DR136" t="s">
        <v>185</v>
      </c>
      <c r="DS136">
        <v>3192</v>
      </c>
      <c r="DT136">
        <v>17990368</v>
      </c>
      <c r="DU136" t="str">
        <f t="shared" si="45"/>
        <v>MAC-0133</v>
      </c>
      <c r="DV136">
        <f t="shared" si="46"/>
        <v>3192</v>
      </c>
      <c r="DW136">
        <f t="shared" si="47"/>
        <v>17990368</v>
      </c>
      <c r="EL136" s="6" t="s">
        <v>185</v>
      </c>
      <c r="EM136">
        <v>555</v>
      </c>
      <c r="EN136">
        <v>1677</v>
      </c>
      <c r="ET136" s="6">
        <v>150</v>
      </c>
      <c r="EU136" s="15">
        <v>2.0423543597859674E-2</v>
      </c>
      <c r="EV136">
        <f t="shared" si="52"/>
        <v>150</v>
      </c>
      <c r="EW136">
        <f t="shared" si="53"/>
        <v>2.0423543597859674E-2</v>
      </c>
    </row>
    <row r="137" spans="24:153" x14ac:dyDescent="0.25">
      <c r="X137" s="4" t="s">
        <v>186</v>
      </c>
      <c r="Y137" s="2">
        <v>696</v>
      </c>
      <c r="BD137" s="6">
        <v>384</v>
      </c>
      <c r="BE137" s="26">
        <v>2.6038133996533274E-2</v>
      </c>
      <c r="BG137">
        <f t="shared" ref="BG137:BG200" si="54">IF(OR(BD137="",BD137="Grand Total",BD137="(blank)"),"",BD137)</f>
        <v>384</v>
      </c>
      <c r="BH137">
        <f t="shared" si="42"/>
        <v>2.6038133996533274E-2</v>
      </c>
      <c r="BM137">
        <v>63</v>
      </c>
      <c r="BN137" t="s">
        <v>402</v>
      </c>
      <c r="BP137" s="6" t="s">
        <v>186</v>
      </c>
      <c r="BQ137">
        <v>696</v>
      </c>
      <c r="BR137" t="str">
        <f t="shared" si="43"/>
        <v>MAC-0134</v>
      </c>
      <c r="BS137">
        <f t="shared" si="44"/>
        <v>696</v>
      </c>
      <c r="CH137" s="6">
        <v>10419</v>
      </c>
      <c r="CI137" s="26">
        <v>28.802588996763756</v>
      </c>
      <c r="CJ137">
        <f t="shared" si="48"/>
        <v>10419</v>
      </c>
      <c r="CK137">
        <f t="shared" si="49"/>
        <v>28.802588996763756</v>
      </c>
      <c r="CM137" s="6">
        <v>136</v>
      </c>
      <c r="CN137" s="26">
        <v>71.682847896440137</v>
      </c>
      <c r="CO137">
        <f t="shared" si="50"/>
        <v>136</v>
      </c>
      <c r="CP137" s="13">
        <f t="shared" si="51"/>
        <v>71.682847896440137</v>
      </c>
      <c r="DR137" t="s">
        <v>186</v>
      </c>
      <c r="DS137">
        <v>2367</v>
      </c>
      <c r="DT137">
        <v>6721459</v>
      </c>
      <c r="DU137" t="str">
        <f t="shared" si="45"/>
        <v>MAC-0134</v>
      </c>
      <c r="DV137">
        <f t="shared" si="46"/>
        <v>2367</v>
      </c>
      <c r="DW137">
        <f t="shared" si="47"/>
        <v>6721459</v>
      </c>
      <c r="EL137" s="6" t="s">
        <v>186</v>
      </c>
      <c r="EM137">
        <v>413</v>
      </c>
      <c r="EN137">
        <v>2385</v>
      </c>
      <c r="ET137" s="6">
        <v>152</v>
      </c>
      <c r="EU137" s="15">
        <v>2.6829452106413448E-2</v>
      </c>
      <c r="EV137">
        <f t="shared" si="52"/>
        <v>152</v>
      </c>
      <c r="EW137">
        <f t="shared" si="53"/>
        <v>2.6829452106413448E-2</v>
      </c>
    </row>
    <row r="138" spans="24:153" x14ac:dyDescent="0.25">
      <c r="X138" s="4" t="s">
        <v>187</v>
      </c>
      <c r="Y138" s="2">
        <v>187</v>
      </c>
      <c r="BD138" s="6">
        <v>385</v>
      </c>
      <c r="BE138" s="26">
        <v>5.1812495289773157E-2</v>
      </c>
      <c r="BG138">
        <f t="shared" si="54"/>
        <v>385</v>
      </c>
      <c r="BH138">
        <f t="shared" si="42"/>
        <v>5.1812495289773157E-2</v>
      </c>
      <c r="BM138">
        <v>63</v>
      </c>
      <c r="BN138" t="s">
        <v>408</v>
      </c>
      <c r="BP138" s="6" t="s">
        <v>187</v>
      </c>
      <c r="BQ138">
        <v>187</v>
      </c>
      <c r="BR138" t="str">
        <f t="shared" si="43"/>
        <v>MAC-0135</v>
      </c>
      <c r="BS138">
        <f t="shared" si="44"/>
        <v>187</v>
      </c>
      <c r="CH138" s="6">
        <v>10668</v>
      </c>
      <c r="CI138" s="26">
        <v>34.3042071197411</v>
      </c>
      <c r="CJ138">
        <f t="shared" si="48"/>
        <v>10668</v>
      </c>
      <c r="CK138">
        <f t="shared" si="49"/>
        <v>34.3042071197411</v>
      </c>
      <c r="CM138" s="6">
        <v>137</v>
      </c>
      <c r="CN138" s="26">
        <v>50.323624595469255</v>
      </c>
      <c r="CO138">
        <f t="shared" si="50"/>
        <v>137</v>
      </c>
      <c r="CP138" s="13">
        <f t="shared" si="51"/>
        <v>50.323624595469255</v>
      </c>
      <c r="DR138" t="s">
        <v>187</v>
      </c>
      <c r="DS138">
        <v>22281</v>
      </c>
      <c r="DT138">
        <v>113300931</v>
      </c>
      <c r="DU138" t="str">
        <f t="shared" si="45"/>
        <v>MAC-0135</v>
      </c>
      <c r="DV138">
        <f t="shared" si="46"/>
        <v>22281</v>
      </c>
      <c r="DW138">
        <f t="shared" si="47"/>
        <v>113300931</v>
      </c>
      <c r="EL138" s="6" t="s">
        <v>187</v>
      </c>
      <c r="EM138">
        <v>410</v>
      </c>
      <c r="EN138">
        <v>1065</v>
      </c>
      <c r="ET138" s="6">
        <v>153</v>
      </c>
      <c r="EU138" s="15">
        <v>1.8137513502650287E-2</v>
      </c>
      <c r="EV138">
        <f t="shared" si="52"/>
        <v>153</v>
      </c>
      <c r="EW138">
        <f t="shared" si="53"/>
        <v>1.8137513502650287E-2</v>
      </c>
    </row>
    <row r="139" spans="24:153" x14ac:dyDescent="0.25">
      <c r="X139" s="4" t="s">
        <v>188</v>
      </c>
      <c r="Y139" s="2">
        <v>71</v>
      </c>
      <c r="BD139" s="6">
        <v>386</v>
      </c>
      <c r="BE139" s="26">
        <v>2.4606225035797725E-2</v>
      </c>
      <c r="BG139">
        <f t="shared" si="54"/>
        <v>386</v>
      </c>
      <c r="BH139">
        <f t="shared" si="42"/>
        <v>2.4606225035797725E-2</v>
      </c>
      <c r="BM139">
        <v>63</v>
      </c>
      <c r="BN139" t="s">
        <v>919</v>
      </c>
      <c r="BP139" s="6" t="s">
        <v>188</v>
      </c>
      <c r="BQ139">
        <v>71</v>
      </c>
      <c r="BR139" t="str">
        <f t="shared" si="43"/>
        <v>MAC-0136</v>
      </c>
      <c r="BS139">
        <f t="shared" si="44"/>
        <v>71</v>
      </c>
      <c r="CH139" s="6">
        <v>10755</v>
      </c>
      <c r="CI139" s="26">
        <v>17.79935275080906</v>
      </c>
      <c r="CJ139">
        <f t="shared" si="48"/>
        <v>10755</v>
      </c>
      <c r="CK139">
        <f t="shared" si="49"/>
        <v>17.79935275080906</v>
      </c>
      <c r="CM139" s="6">
        <v>140</v>
      </c>
      <c r="CN139" s="26">
        <v>46.601941747572809</v>
      </c>
      <c r="CO139">
        <f t="shared" si="50"/>
        <v>140</v>
      </c>
      <c r="CP139" s="13">
        <f t="shared" si="51"/>
        <v>46.601941747572809</v>
      </c>
      <c r="DR139" t="s">
        <v>188</v>
      </c>
      <c r="DS139">
        <v>232</v>
      </c>
      <c r="DT139">
        <v>2007165</v>
      </c>
      <c r="DU139" t="str">
        <f t="shared" si="45"/>
        <v>MAC-0136</v>
      </c>
      <c r="DV139">
        <f t="shared" si="46"/>
        <v>232</v>
      </c>
      <c r="DW139">
        <f t="shared" si="47"/>
        <v>2007165</v>
      </c>
      <c r="EL139" s="6" t="s">
        <v>188</v>
      </c>
      <c r="EM139">
        <v>847</v>
      </c>
      <c r="EN139">
        <v>7581</v>
      </c>
      <c r="ET139" s="6">
        <v>154</v>
      </c>
      <c r="EU139" s="15">
        <v>3.2255633431306052E-2</v>
      </c>
      <c r="EV139">
        <f t="shared" si="52"/>
        <v>154</v>
      </c>
      <c r="EW139">
        <f t="shared" si="53"/>
        <v>3.2255633431306052E-2</v>
      </c>
    </row>
    <row r="140" spans="24:153" x14ac:dyDescent="0.25">
      <c r="X140" s="4" t="s">
        <v>189</v>
      </c>
      <c r="Y140" s="2">
        <v>322</v>
      </c>
      <c r="BD140" s="6">
        <v>392</v>
      </c>
      <c r="BE140" s="26">
        <v>7.6192629437033685E-2</v>
      </c>
      <c r="BG140">
        <f t="shared" si="54"/>
        <v>392</v>
      </c>
      <c r="BH140">
        <f t="shared" si="42"/>
        <v>7.6192629437033685E-2</v>
      </c>
      <c r="BM140">
        <v>64</v>
      </c>
      <c r="BN140" t="s">
        <v>131</v>
      </c>
      <c r="BP140" s="6" t="s">
        <v>189</v>
      </c>
      <c r="BQ140">
        <v>322</v>
      </c>
      <c r="BR140" t="str">
        <f t="shared" si="43"/>
        <v>MAC-0137</v>
      </c>
      <c r="BS140">
        <f t="shared" si="44"/>
        <v>322</v>
      </c>
      <c r="CH140" s="6">
        <v>10791</v>
      </c>
      <c r="CI140" s="26">
        <v>39.805825242718448</v>
      </c>
      <c r="CJ140">
        <f t="shared" si="48"/>
        <v>10791</v>
      </c>
      <c r="CK140">
        <f t="shared" si="49"/>
        <v>39.805825242718448</v>
      </c>
      <c r="CM140" s="6">
        <v>141</v>
      </c>
      <c r="CN140" s="26">
        <v>45.631067961165051</v>
      </c>
      <c r="CO140">
        <f t="shared" si="50"/>
        <v>141</v>
      </c>
      <c r="CP140" s="13">
        <f t="shared" si="51"/>
        <v>45.631067961165051</v>
      </c>
      <c r="DR140" t="s">
        <v>189</v>
      </c>
      <c r="DS140">
        <v>530</v>
      </c>
      <c r="DT140">
        <v>1946085</v>
      </c>
      <c r="DU140" t="str">
        <f t="shared" si="45"/>
        <v>MAC-0137</v>
      </c>
      <c r="DV140">
        <f t="shared" si="46"/>
        <v>530</v>
      </c>
      <c r="DW140">
        <f t="shared" si="47"/>
        <v>1946085</v>
      </c>
      <c r="EL140" s="6" t="s">
        <v>189</v>
      </c>
      <c r="EM140">
        <v>542</v>
      </c>
      <c r="EN140">
        <v>2872</v>
      </c>
      <c r="ET140" s="6">
        <v>155</v>
      </c>
      <c r="EU140" s="15">
        <v>2.4405255357097994E-2</v>
      </c>
      <c r="EV140">
        <f t="shared" si="52"/>
        <v>155</v>
      </c>
      <c r="EW140">
        <f t="shared" si="53"/>
        <v>2.4405255357097994E-2</v>
      </c>
    </row>
    <row r="141" spans="24:153" x14ac:dyDescent="0.25">
      <c r="X141" s="4" t="s">
        <v>190</v>
      </c>
      <c r="Y141" s="2">
        <v>76</v>
      </c>
      <c r="BD141" s="6">
        <v>394</v>
      </c>
      <c r="BE141" s="26">
        <v>7.6569447584595676E-2</v>
      </c>
      <c r="BG141">
        <f t="shared" si="54"/>
        <v>394</v>
      </c>
      <c r="BH141">
        <f t="shared" si="42"/>
        <v>7.6569447584595676E-2</v>
      </c>
      <c r="BM141">
        <v>64</v>
      </c>
      <c r="BN141" t="s">
        <v>150</v>
      </c>
      <c r="BP141" s="6" t="s">
        <v>190</v>
      </c>
      <c r="BQ141">
        <v>76</v>
      </c>
      <c r="BR141" t="str">
        <f t="shared" si="43"/>
        <v>MAC-0138</v>
      </c>
      <c r="BS141">
        <f t="shared" si="44"/>
        <v>76</v>
      </c>
      <c r="CH141" s="6">
        <v>10854</v>
      </c>
      <c r="CI141" s="26">
        <v>11.003236245954692</v>
      </c>
      <c r="CJ141">
        <f t="shared" si="48"/>
        <v>10854</v>
      </c>
      <c r="CK141">
        <f t="shared" si="49"/>
        <v>11.003236245954692</v>
      </c>
      <c r="CM141" s="6">
        <v>142</v>
      </c>
      <c r="CN141" s="26">
        <v>63.646170442286945</v>
      </c>
      <c r="CO141">
        <f t="shared" si="50"/>
        <v>142</v>
      </c>
      <c r="CP141" s="13">
        <f t="shared" si="51"/>
        <v>63.646170442286945</v>
      </c>
      <c r="DR141" t="s">
        <v>190</v>
      </c>
      <c r="DS141">
        <v>168</v>
      </c>
      <c r="DT141">
        <v>2877507</v>
      </c>
      <c r="DU141" t="str">
        <f t="shared" si="45"/>
        <v>MAC-0138</v>
      </c>
      <c r="DV141">
        <f t="shared" si="46"/>
        <v>168</v>
      </c>
      <c r="DW141">
        <f t="shared" si="47"/>
        <v>2877507</v>
      </c>
      <c r="EL141" s="6" t="s">
        <v>190</v>
      </c>
      <c r="EM141">
        <v>882</v>
      </c>
      <c r="EN141">
        <v>10104</v>
      </c>
      <c r="ET141" s="6">
        <v>156</v>
      </c>
      <c r="EU141" s="15">
        <v>2.4555982616122792E-2</v>
      </c>
      <c r="EV141">
        <f t="shared" si="52"/>
        <v>156</v>
      </c>
      <c r="EW141">
        <f t="shared" si="53"/>
        <v>2.4555982616122792E-2</v>
      </c>
    </row>
    <row r="142" spans="24:153" x14ac:dyDescent="0.25">
      <c r="X142" s="4" t="s">
        <v>191</v>
      </c>
      <c r="Y142" s="2">
        <v>247</v>
      </c>
      <c r="BD142" s="6">
        <v>395</v>
      </c>
      <c r="BE142" s="26">
        <v>5.0832768106111995E-2</v>
      </c>
      <c r="BG142">
        <f t="shared" si="54"/>
        <v>395</v>
      </c>
      <c r="BH142">
        <f t="shared" si="42"/>
        <v>5.0832768106111995E-2</v>
      </c>
      <c r="BM142">
        <v>64</v>
      </c>
      <c r="BN142" t="s">
        <v>213</v>
      </c>
      <c r="BP142" s="6" t="s">
        <v>191</v>
      </c>
      <c r="BQ142">
        <v>247</v>
      </c>
      <c r="BR142" t="str">
        <f t="shared" si="43"/>
        <v>MAC-0139</v>
      </c>
      <c r="BS142">
        <f t="shared" si="44"/>
        <v>247</v>
      </c>
      <c r="CH142" s="6">
        <v>10974</v>
      </c>
      <c r="CI142" s="26">
        <v>27.184466019417474</v>
      </c>
      <c r="CJ142">
        <f t="shared" si="48"/>
        <v>10974</v>
      </c>
      <c r="CK142">
        <f t="shared" si="49"/>
        <v>27.184466019417474</v>
      </c>
      <c r="CM142" s="6">
        <v>143</v>
      </c>
      <c r="CN142" s="26">
        <v>71.844660194174764</v>
      </c>
      <c r="CO142">
        <f t="shared" si="50"/>
        <v>143</v>
      </c>
      <c r="CP142" s="13">
        <f t="shared" si="51"/>
        <v>71.844660194174764</v>
      </c>
      <c r="DR142" t="s">
        <v>191</v>
      </c>
      <c r="DS142">
        <v>6036</v>
      </c>
      <c r="DT142">
        <v>19653195</v>
      </c>
      <c r="DU142" t="str">
        <f t="shared" si="45"/>
        <v>MAC-0139</v>
      </c>
      <c r="DV142">
        <f t="shared" si="46"/>
        <v>6036</v>
      </c>
      <c r="DW142">
        <f t="shared" si="47"/>
        <v>19653195</v>
      </c>
      <c r="EL142" s="6" t="s">
        <v>191</v>
      </c>
      <c r="EM142">
        <v>449</v>
      </c>
      <c r="EN142">
        <v>739</v>
      </c>
      <c r="ET142" s="6">
        <v>157</v>
      </c>
      <c r="EU142" s="15">
        <v>2.9090360991785365E-2</v>
      </c>
      <c r="EV142">
        <f t="shared" si="52"/>
        <v>157</v>
      </c>
      <c r="EW142">
        <f t="shared" si="53"/>
        <v>2.9090360991785365E-2</v>
      </c>
    </row>
    <row r="143" spans="24:153" x14ac:dyDescent="0.25">
      <c r="X143" s="4" t="s">
        <v>192</v>
      </c>
      <c r="Y143" s="2">
        <v>58</v>
      </c>
      <c r="BD143" s="6">
        <v>396</v>
      </c>
      <c r="BE143" s="26">
        <v>5.192554073404175E-2</v>
      </c>
      <c r="BG143">
        <f t="shared" si="54"/>
        <v>396</v>
      </c>
      <c r="BH143">
        <f t="shared" si="42"/>
        <v>5.192554073404175E-2</v>
      </c>
      <c r="BM143">
        <v>64</v>
      </c>
      <c r="BN143" t="s">
        <v>411</v>
      </c>
      <c r="BP143" s="6" t="s">
        <v>192</v>
      </c>
      <c r="BQ143">
        <v>58</v>
      </c>
      <c r="BR143" t="str">
        <f t="shared" si="43"/>
        <v>MAC-0140</v>
      </c>
      <c r="BS143">
        <f t="shared" si="44"/>
        <v>58</v>
      </c>
      <c r="CH143" s="6">
        <v>11022</v>
      </c>
      <c r="CI143" s="26">
        <v>22.653721682847898</v>
      </c>
      <c r="CJ143">
        <f t="shared" si="48"/>
        <v>11022</v>
      </c>
      <c r="CK143">
        <f t="shared" si="49"/>
        <v>22.653721682847898</v>
      </c>
      <c r="CM143" s="6">
        <v>144</v>
      </c>
      <c r="CN143" s="26">
        <v>41.909385113268605</v>
      </c>
      <c r="CO143">
        <f t="shared" si="50"/>
        <v>144</v>
      </c>
      <c r="CP143" s="13">
        <f t="shared" si="51"/>
        <v>41.909385113268605</v>
      </c>
      <c r="DR143" t="s">
        <v>192</v>
      </c>
      <c r="DS143">
        <v>2209</v>
      </c>
      <c r="DT143">
        <v>11305872</v>
      </c>
      <c r="DU143" t="str">
        <f t="shared" si="45"/>
        <v>MAC-0140</v>
      </c>
      <c r="DV143">
        <f t="shared" si="46"/>
        <v>2209</v>
      </c>
      <c r="DW143">
        <f t="shared" si="47"/>
        <v>11305872</v>
      </c>
      <c r="EL143" s="6" t="s">
        <v>192</v>
      </c>
      <c r="EM143">
        <v>452</v>
      </c>
      <c r="EN143">
        <v>3378</v>
      </c>
      <c r="ET143" s="6">
        <v>158</v>
      </c>
      <c r="EU143" s="15">
        <v>1.8030748360841058E-2</v>
      </c>
      <c r="EV143">
        <f t="shared" si="52"/>
        <v>158</v>
      </c>
      <c r="EW143">
        <f t="shared" si="53"/>
        <v>1.8030748360841058E-2</v>
      </c>
    </row>
    <row r="144" spans="24:153" x14ac:dyDescent="0.25">
      <c r="X144" s="4" t="s">
        <v>193</v>
      </c>
      <c r="Y144" s="2">
        <v>406</v>
      </c>
      <c r="BD144" s="6">
        <v>398</v>
      </c>
      <c r="BE144" s="26">
        <v>7.4685356846785747E-2</v>
      </c>
      <c r="BG144">
        <f t="shared" si="54"/>
        <v>398</v>
      </c>
      <c r="BH144">
        <f t="shared" si="42"/>
        <v>7.4685356846785747E-2</v>
      </c>
      <c r="BM144">
        <v>64</v>
      </c>
      <c r="BN144" t="s">
        <v>830</v>
      </c>
      <c r="BP144" s="6" t="s">
        <v>193</v>
      </c>
      <c r="BQ144">
        <v>406</v>
      </c>
      <c r="BR144" t="str">
        <f t="shared" si="43"/>
        <v>MAC-0141</v>
      </c>
      <c r="BS144">
        <f t="shared" si="44"/>
        <v>406</v>
      </c>
      <c r="CH144" s="6">
        <v>11031</v>
      </c>
      <c r="CI144" s="26">
        <v>31.067961165048541</v>
      </c>
      <c r="CJ144">
        <f t="shared" si="48"/>
        <v>11031</v>
      </c>
      <c r="CK144">
        <f t="shared" si="49"/>
        <v>31.067961165048541</v>
      </c>
      <c r="CM144" s="6">
        <v>145</v>
      </c>
      <c r="CN144" s="26">
        <v>68.932038834951456</v>
      </c>
      <c r="CO144">
        <f t="shared" si="50"/>
        <v>145</v>
      </c>
      <c r="CP144" s="13">
        <f t="shared" si="51"/>
        <v>68.932038834951456</v>
      </c>
      <c r="DR144" t="s">
        <v>193</v>
      </c>
      <c r="DS144">
        <v>440</v>
      </c>
      <c r="DT144">
        <v>384686</v>
      </c>
      <c r="DU144" t="str">
        <f t="shared" si="45"/>
        <v>MAC-0141</v>
      </c>
      <c r="DV144">
        <f t="shared" si="46"/>
        <v>440</v>
      </c>
      <c r="DW144">
        <f t="shared" si="47"/>
        <v>384686</v>
      </c>
      <c r="EL144" s="6" t="s">
        <v>193</v>
      </c>
      <c r="EM144">
        <v>577</v>
      </c>
      <c r="EN144">
        <v>8263</v>
      </c>
      <c r="ET144" s="6">
        <v>159</v>
      </c>
      <c r="EU144" s="15">
        <v>2.6264224885070464E-2</v>
      </c>
      <c r="EV144">
        <f t="shared" si="52"/>
        <v>159</v>
      </c>
      <c r="EW144">
        <f t="shared" si="53"/>
        <v>2.6264224885070464E-2</v>
      </c>
    </row>
    <row r="145" spans="24:153" x14ac:dyDescent="0.25">
      <c r="X145" s="4" t="s">
        <v>194</v>
      </c>
      <c r="Y145" s="2">
        <v>270</v>
      </c>
      <c r="BD145" s="6">
        <v>399</v>
      </c>
      <c r="BE145" s="26">
        <v>2.4380134147260531E-2</v>
      </c>
      <c r="BG145">
        <f t="shared" si="54"/>
        <v>399</v>
      </c>
      <c r="BH145">
        <f t="shared" si="42"/>
        <v>2.4380134147260531E-2</v>
      </c>
      <c r="BM145">
        <v>65</v>
      </c>
      <c r="BN145" t="s">
        <v>641</v>
      </c>
      <c r="BP145" s="6" t="s">
        <v>194</v>
      </c>
      <c r="BQ145">
        <v>270</v>
      </c>
      <c r="BR145" t="str">
        <f t="shared" si="43"/>
        <v>MAC-0142</v>
      </c>
      <c r="BS145">
        <f t="shared" si="44"/>
        <v>270</v>
      </c>
      <c r="CH145" s="6">
        <v>11283</v>
      </c>
      <c r="CI145" s="26">
        <v>16.828478964401295</v>
      </c>
      <c r="CJ145">
        <f t="shared" si="48"/>
        <v>11283</v>
      </c>
      <c r="CK145">
        <f t="shared" si="49"/>
        <v>16.828478964401295</v>
      </c>
      <c r="CM145" s="6">
        <v>146</v>
      </c>
      <c r="CN145" s="26">
        <v>51.86084142394823</v>
      </c>
      <c r="CO145">
        <f t="shared" si="50"/>
        <v>146</v>
      </c>
      <c r="CP145" s="13">
        <f t="shared" si="51"/>
        <v>51.86084142394823</v>
      </c>
      <c r="DR145" t="s">
        <v>194</v>
      </c>
      <c r="DS145">
        <v>1566</v>
      </c>
      <c r="DT145">
        <v>6880654</v>
      </c>
      <c r="DU145" t="str">
        <f t="shared" si="45"/>
        <v>MAC-0142</v>
      </c>
      <c r="DV145">
        <f t="shared" si="46"/>
        <v>1566</v>
      </c>
      <c r="DW145">
        <f t="shared" si="47"/>
        <v>6880654</v>
      </c>
      <c r="EL145" s="6" t="s">
        <v>194</v>
      </c>
      <c r="EM145">
        <v>691</v>
      </c>
      <c r="EN145">
        <v>5165</v>
      </c>
      <c r="ET145" s="6">
        <v>160</v>
      </c>
      <c r="EU145" s="15">
        <v>2.3777225111161353E-2</v>
      </c>
      <c r="EV145">
        <f t="shared" si="52"/>
        <v>160</v>
      </c>
      <c r="EW145">
        <f t="shared" si="53"/>
        <v>2.3777225111161353E-2</v>
      </c>
    </row>
    <row r="146" spans="24:153" x14ac:dyDescent="0.25">
      <c r="X146" s="4" t="s">
        <v>195</v>
      </c>
      <c r="Y146" s="2">
        <v>22</v>
      </c>
      <c r="BD146" s="6">
        <v>400</v>
      </c>
      <c r="BE146" s="26">
        <v>4.9890722737207023E-2</v>
      </c>
      <c r="BG146">
        <f t="shared" si="54"/>
        <v>400</v>
      </c>
      <c r="BH146">
        <f t="shared" si="42"/>
        <v>4.9890722737207023E-2</v>
      </c>
      <c r="BM146">
        <v>65</v>
      </c>
      <c r="BN146" t="s">
        <v>799</v>
      </c>
      <c r="BP146" s="6" t="s">
        <v>195</v>
      </c>
      <c r="BQ146">
        <v>22</v>
      </c>
      <c r="BR146" t="str">
        <f t="shared" si="43"/>
        <v>MAC-0143</v>
      </c>
      <c r="BS146">
        <f t="shared" si="44"/>
        <v>22</v>
      </c>
      <c r="CH146" s="6">
        <v>11352</v>
      </c>
      <c r="CI146" s="26">
        <v>19.741100323624593</v>
      </c>
      <c r="CJ146">
        <f t="shared" si="48"/>
        <v>11352</v>
      </c>
      <c r="CK146">
        <f t="shared" si="49"/>
        <v>19.741100323624593</v>
      </c>
      <c r="CM146" s="6">
        <v>147</v>
      </c>
      <c r="CN146" s="26">
        <v>62.297734627831716</v>
      </c>
      <c r="CO146">
        <f t="shared" si="50"/>
        <v>147</v>
      </c>
      <c r="CP146" s="13">
        <f t="shared" si="51"/>
        <v>62.297734627831716</v>
      </c>
      <c r="DR146" t="s">
        <v>195</v>
      </c>
      <c r="DS146">
        <v>157</v>
      </c>
      <c r="DT146">
        <v>397197</v>
      </c>
      <c r="DU146" t="str">
        <f t="shared" si="45"/>
        <v>MAC-0143</v>
      </c>
      <c r="DV146">
        <f t="shared" si="46"/>
        <v>157</v>
      </c>
      <c r="DW146">
        <f t="shared" si="47"/>
        <v>397197</v>
      </c>
      <c r="EL146" s="6" t="s">
        <v>195</v>
      </c>
      <c r="EM146">
        <v>822</v>
      </c>
      <c r="EN146">
        <v>13261</v>
      </c>
      <c r="ET146" s="6">
        <v>161</v>
      </c>
      <c r="EU146" s="15">
        <v>1.5355339513150955E-2</v>
      </c>
      <c r="EV146">
        <f t="shared" si="52"/>
        <v>161</v>
      </c>
      <c r="EW146">
        <f t="shared" si="53"/>
        <v>1.5355339513150955E-2</v>
      </c>
    </row>
    <row r="147" spans="24:153" x14ac:dyDescent="0.25">
      <c r="X147" s="4" t="s">
        <v>196</v>
      </c>
      <c r="Y147" s="2">
        <v>198</v>
      </c>
      <c r="BD147" s="6">
        <v>402</v>
      </c>
      <c r="BE147" s="26">
        <v>5.0342904514281403E-2</v>
      </c>
      <c r="BG147">
        <f t="shared" si="54"/>
        <v>402</v>
      </c>
      <c r="BH147">
        <f t="shared" si="42"/>
        <v>5.0342904514281403E-2</v>
      </c>
      <c r="BM147">
        <v>66</v>
      </c>
      <c r="BN147" t="s">
        <v>713</v>
      </c>
      <c r="BP147" s="6" t="s">
        <v>196</v>
      </c>
      <c r="BQ147">
        <v>198</v>
      </c>
      <c r="BR147" t="str">
        <f t="shared" si="43"/>
        <v>MAC-0144</v>
      </c>
      <c r="BS147">
        <f t="shared" si="44"/>
        <v>198</v>
      </c>
      <c r="CH147" s="6">
        <v>11457</v>
      </c>
      <c r="CI147" s="26">
        <v>5.5016181229773462</v>
      </c>
      <c r="CJ147">
        <f t="shared" si="48"/>
        <v>11457</v>
      </c>
      <c r="CK147">
        <f t="shared" si="49"/>
        <v>5.5016181229773462</v>
      </c>
      <c r="CM147" s="6">
        <v>148</v>
      </c>
      <c r="CN147" s="26">
        <v>53.829557713052857</v>
      </c>
      <c r="CO147">
        <f t="shared" si="50"/>
        <v>148</v>
      </c>
      <c r="CP147" s="13">
        <f t="shared" si="51"/>
        <v>53.829557713052857</v>
      </c>
      <c r="DR147" t="s">
        <v>196</v>
      </c>
      <c r="DS147">
        <v>1276</v>
      </c>
      <c r="DT147">
        <v>7167901</v>
      </c>
      <c r="DU147" t="str">
        <f t="shared" si="45"/>
        <v>MAC-0144</v>
      </c>
      <c r="DV147">
        <f t="shared" si="46"/>
        <v>1276</v>
      </c>
      <c r="DW147">
        <f t="shared" si="47"/>
        <v>7167901</v>
      </c>
      <c r="EL147" s="6" t="s">
        <v>196</v>
      </c>
      <c r="EM147">
        <v>814</v>
      </c>
      <c r="EN147">
        <v>5037</v>
      </c>
      <c r="ET147" s="6">
        <v>162</v>
      </c>
      <c r="EU147" s="15">
        <v>2.4549702313663428E-2</v>
      </c>
      <c r="EV147">
        <f t="shared" si="52"/>
        <v>162</v>
      </c>
      <c r="EW147">
        <f t="shared" si="53"/>
        <v>2.4549702313663428E-2</v>
      </c>
    </row>
    <row r="148" spans="24:153" x14ac:dyDescent="0.25">
      <c r="X148" s="4" t="s">
        <v>197</v>
      </c>
      <c r="Y148" s="2">
        <v>98</v>
      </c>
      <c r="BD148" s="6">
        <v>403</v>
      </c>
      <c r="BE148" s="26">
        <v>2.4869997739091116E-2</v>
      </c>
      <c r="BG148">
        <f t="shared" si="54"/>
        <v>403</v>
      </c>
      <c r="BH148">
        <f t="shared" si="42"/>
        <v>2.4869997739091116E-2</v>
      </c>
      <c r="BM148">
        <v>66</v>
      </c>
      <c r="BN148" t="s">
        <v>835</v>
      </c>
      <c r="BP148" s="6" t="s">
        <v>197</v>
      </c>
      <c r="BQ148">
        <v>98</v>
      </c>
      <c r="BR148" t="str">
        <f t="shared" si="43"/>
        <v>MAC-0145</v>
      </c>
      <c r="BS148">
        <f t="shared" si="44"/>
        <v>98</v>
      </c>
      <c r="CH148" s="6">
        <v>11508</v>
      </c>
      <c r="CI148" s="26">
        <v>13.915857605177994</v>
      </c>
      <c r="CJ148">
        <f t="shared" si="48"/>
        <v>11508</v>
      </c>
      <c r="CK148">
        <f t="shared" si="49"/>
        <v>13.915857605177994</v>
      </c>
      <c r="CM148" s="6">
        <v>149</v>
      </c>
      <c r="CN148" s="26">
        <v>75.566343042071196</v>
      </c>
      <c r="CO148">
        <f t="shared" si="50"/>
        <v>149</v>
      </c>
      <c r="CP148" s="13">
        <f t="shared" si="51"/>
        <v>75.566343042071196</v>
      </c>
      <c r="DR148" t="s">
        <v>197</v>
      </c>
      <c r="DS148">
        <v>1424</v>
      </c>
      <c r="DT148">
        <v>5234449</v>
      </c>
      <c r="DU148" t="str">
        <f t="shared" si="45"/>
        <v>MAC-0145</v>
      </c>
      <c r="DV148">
        <f t="shared" si="46"/>
        <v>1424</v>
      </c>
      <c r="DW148">
        <f t="shared" si="47"/>
        <v>5234449</v>
      </c>
      <c r="EL148" s="6" t="s">
        <v>197</v>
      </c>
      <c r="EM148">
        <v>588</v>
      </c>
      <c r="EN148">
        <v>5084</v>
      </c>
      <c r="ET148" s="6">
        <v>163</v>
      </c>
      <c r="EU148" s="15">
        <v>3.0465747230386621E-2</v>
      </c>
      <c r="EV148">
        <f t="shared" si="52"/>
        <v>163</v>
      </c>
      <c r="EW148">
        <f t="shared" si="53"/>
        <v>3.0465747230386621E-2</v>
      </c>
    </row>
    <row r="149" spans="24:153" x14ac:dyDescent="0.25">
      <c r="X149" s="4" t="s">
        <v>198</v>
      </c>
      <c r="Y149" s="2">
        <v>59</v>
      </c>
      <c r="BD149" s="6">
        <v>405</v>
      </c>
      <c r="BE149" s="26">
        <v>2.3701861481648955E-2</v>
      </c>
      <c r="BG149">
        <f t="shared" si="54"/>
        <v>405</v>
      </c>
      <c r="BH149">
        <f t="shared" si="42"/>
        <v>2.3701861481648955E-2</v>
      </c>
      <c r="BM149">
        <v>67</v>
      </c>
      <c r="BN149" t="s">
        <v>579</v>
      </c>
      <c r="BP149" s="6" t="s">
        <v>198</v>
      </c>
      <c r="BQ149">
        <v>59</v>
      </c>
      <c r="BR149" t="str">
        <f t="shared" si="43"/>
        <v>MAC-0146</v>
      </c>
      <c r="BS149">
        <f t="shared" si="44"/>
        <v>59</v>
      </c>
      <c r="CH149" s="6">
        <v>11724</v>
      </c>
      <c r="CI149" s="26">
        <v>31.715210355987054</v>
      </c>
      <c r="CJ149">
        <f t="shared" si="48"/>
        <v>11724</v>
      </c>
      <c r="CK149">
        <f t="shared" si="49"/>
        <v>31.715210355987054</v>
      </c>
      <c r="CM149" s="6">
        <v>150</v>
      </c>
      <c r="CN149" s="26">
        <v>50.64724919093851</v>
      </c>
      <c r="CO149">
        <f t="shared" si="50"/>
        <v>150</v>
      </c>
      <c r="CP149" s="13">
        <f t="shared" si="51"/>
        <v>50.64724919093851</v>
      </c>
      <c r="DR149" t="s">
        <v>198</v>
      </c>
      <c r="DS149">
        <v>3914</v>
      </c>
      <c r="DT149">
        <v>12105779</v>
      </c>
      <c r="DU149" t="str">
        <f t="shared" si="45"/>
        <v>MAC-0146</v>
      </c>
      <c r="DV149">
        <f t="shared" si="46"/>
        <v>3914</v>
      </c>
      <c r="DW149">
        <f t="shared" si="47"/>
        <v>12105779</v>
      </c>
      <c r="EL149" s="6" t="s">
        <v>198</v>
      </c>
      <c r="EM149">
        <v>491</v>
      </c>
      <c r="EN149">
        <v>540</v>
      </c>
      <c r="ET149" s="6">
        <v>164</v>
      </c>
      <c r="EU149" s="15">
        <v>1.6407738768127643E-2</v>
      </c>
      <c r="EV149">
        <f t="shared" si="52"/>
        <v>164</v>
      </c>
      <c r="EW149">
        <f t="shared" si="53"/>
        <v>1.6407738768127643E-2</v>
      </c>
    </row>
    <row r="150" spans="24:153" x14ac:dyDescent="0.25">
      <c r="X150" s="4" t="s">
        <v>199</v>
      </c>
      <c r="Y150" s="2">
        <v>561</v>
      </c>
      <c r="BD150" s="6">
        <v>406</v>
      </c>
      <c r="BE150" s="26">
        <v>4.9325495515864043E-2</v>
      </c>
      <c r="BG150">
        <f t="shared" si="54"/>
        <v>406</v>
      </c>
      <c r="BH150">
        <f t="shared" si="42"/>
        <v>4.9325495515864043E-2</v>
      </c>
      <c r="BM150">
        <v>67</v>
      </c>
      <c r="BN150" t="s">
        <v>591</v>
      </c>
      <c r="BP150" s="6" t="s">
        <v>199</v>
      </c>
      <c r="BQ150">
        <v>561</v>
      </c>
      <c r="BR150" t="str">
        <f t="shared" si="43"/>
        <v>MAC-0147</v>
      </c>
      <c r="BS150">
        <f t="shared" si="44"/>
        <v>561</v>
      </c>
      <c r="CH150" s="6">
        <v>11745</v>
      </c>
      <c r="CI150" s="26">
        <v>20.064724919093852</v>
      </c>
      <c r="CJ150">
        <f t="shared" si="48"/>
        <v>11745</v>
      </c>
      <c r="CK150">
        <f t="shared" si="49"/>
        <v>20.064724919093852</v>
      </c>
      <c r="CM150" s="6">
        <v>151</v>
      </c>
      <c r="CN150" s="26">
        <v>63.430420711974108</v>
      </c>
      <c r="CO150">
        <f t="shared" si="50"/>
        <v>151</v>
      </c>
      <c r="CP150" s="13">
        <f t="shared" si="51"/>
        <v>63.430420711974108</v>
      </c>
      <c r="DR150" t="s">
        <v>199</v>
      </c>
      <c r="DS150">
        <v>10174</v>
      </c>
      <c r="DT150">
        <v>13320819</v>
      </c>
      <c r="DU150" t="str">
        <f t="shared" si="45"/>
        <v>MAC-0147</v>
      </c>
      <c r="DV150">
        <f t="shared" si="46"/>
        <v>10174</v>
      </c>
      <c r="DW150">
        <f t="shared" si="47"/>
        <v>13320819</v>
      </c>
      <c r="EL150" s="6" t="s">
        <v>199</v>
      </c>
      <c r="EM150">
        <v>458</v>
      </c>
      <c r="EN150">
        <v>717</v>
      </c>
      <c r="ET150" s="6">
        <v>165</v>
      </c>
      <c r="EU150" s="15">
        <v>1.4808953199186075E-2</v>
      </c>
      <c r="EV150">
        <f t="shared" si="52"/>
        <v>165</v>
      </c>
      <c r="EW150">
        <f t="shared" si="53"/>
        <v>1.4808953199186075E-2</v>
      </c>
    </row>
    <row r="151" spans="24:153" x14ac:dyDescent="0.25">
      <c r="X151" s="4" t="s">
        <v>200</v>
      </c>
      <c r="Y151" s="2">
        <v>39</v>
      </c>
      <c r="BD151" s="6">
        <v>407</v>
      </c>
      <c r="BE151" s="26">
        <v>4.9815359107694628E-2</v>
      </c>
      <c r="BG151">
        <f t="shared" si="54"/>
        <v>407</v>
      </c>
      <c r="BH151">
        <f t="shared" si="42"/>
        <v>4.9815359107694628E-2</v>
      </c>
      <c r="BM151">
        <v>68</v>
      </c>
      <c r="BN151" t="s">
        <v>216</v>
      </c>
      <c r="BP151" s="6" t="s">
        <v>200</v>
      </c>
      <c r="BQ151">
        <v>39</v>
      </c>
      <c r="BR151" t="str">
        <f t="shared" si="43"/>
        <v>MAC-0148</v>
      </c>
      <c r="BS151">
        <f t="shared" si="44"/>
        <v>39</v>
      </c>
      <c r="CH151" s="6">
        <v>11979</v>
      </c>
      <c r="CI151" s="26">
        <v>32.362459546925564</v>
      </c>
      <c r="CJ151">
        <f t="shared" si="48"/>
        <v>11979</v>
      </c>
      <c r="CK151">
        <f t="shared" si="49"/>
        <v>32.362459546925564</v>
      </c>
      <c r="CM151" s="6">
        <v>152</v>
      </c>
      <c r="CN151" s="26">
        <v>49.595469255663431</v>
      </c>
      <c r="CO151">
        <f t="shared" si="50"/>
        <v>152</v>
      </c>
      <c r="CP151" s="13">
        <f t="shared" si="51"/>
        <v>49.595469255663431</v>
      </c>
      <c r="DR151" t="s">
        <v>200</v>
      </c>
      <c r="DS151">
        <v>587</v>
      </c>
      <c r="DT151">
        <v>3212534</v>
      </c>
      <c r="DU151" t="str">
        <f t="shared" si="45"/>
        <v>MAC-0148</v>
      </c>
      <c r="DV151">
        <f t="shared" si="46"/>
        <v>587</v>
      </c>
      <c r="DW151">
        <f t="shared" si="47"/>
        <v>3212534</v>
      </c>
      <c r="EL151" s="6" t="s">
        <v>200</v>
      </c>
      <c r="EM151">
        <v>633</v>
      </c>
      <c r="EN151">
        <v>4933</v>
      </c>
      <c r="ET151" s="6">
        <v>167</v>
      </c>
      <c r="EU151" s="15">
        <v>1.9489034591905947E-2</v>
      </c>
      <c r="EV151">
        <f t="shared" si="52"/>
        <v>167</v>
      </c>
      <c r="EW151">
        <f t="shared" si="53"/>
        <v>1.9489034591905947E-2</v>
      </c>
    </row>
    <row r="152" spans="24:153" x14ac:dyDescent="0.25">
      <c r="X152" s="4" t="s">
        <v>201</v>
      </c>
      <c r="Y152" s="2">
        <v>26</v>
      </c>
      <c r="BD152" s="6">
        <v>408</v>
      </c>
      <c r="BE152" s="26">
        <v>4.7554450222322707E-2</v>
      </c>
      <c r="BG152">
        <f t="shared" si="54"/>
        <v>408</v>
      </c>
      <c r="BH152">
        <f t="shared" si="42"/>
        <v>4.7554450222322707E-2</v>
      </c>
      <c r="BM152">
        <v>68</v>
      </c>
      <c r="BN152" t="s">
        <v>563</v>
      </c>
      <c r="BP152" s="6" t="s">
        <v>201</v>
      </c>
      <c r="BQ152">
        <v>26</v>
      </c>
      <c r="BR152" t="str">
        <f t="shared" si="43"/>
        <v>MAC-0149</v>
      </c>
      <c r="BS152">
        <f t="shared" si="44"/>
        <v>26</v>
      </c>
      <c r="CH152" s="6">
        <v>12000</v>
      </c>
      <c r="CI152" s="26">
        <v>19.093851132686083</v>
      </c>
      <c r="CJ152">
        <f t="shared" si="48"/>
        <v>12000</v>
      </c>
      <c r="CK152">
        <f t="shared" si="49"/>
        <v>19.093851132686083</v>
      </c>
      <c r="CM152" s="6">
        <v>154</v>
      </c>
      <c r="CN152" s="26">
        <v>52.427184466019426</v>
      </c>
      <c r="CO152">
        <f t="shared" si="50"/>
        <v>154</v>
      </c>
      <c r="CP152" s="13">
        <f t="shared" si="51"/>
        <v>52.427184466019426</v>
      </c>
      <c r="DR152" t="s">
        <v>201</v>
      </c>
      <c r="DS152">
        <v>68</v>
      </c>
      <c r="DT152">
        <v>949646</v>
      </c>
      <c r="DU152" t="str">
        <f t="shared" si="45"/>
        <v>MAC-0149</v>
      </c>
      <c r="DV152">
        <f t="shared" si="46"/>
        <v>68</v>
      </c>
      <c r="DW152">
        <f t="shared" si="47"/>
        <v>949646</v>
      </c>
      <c r="EL152" s="6" t="s">
        <v>201</v>
      </c>
      <c r="EM152">
        <v>930</v>
      </c>
      <c r="EN152">
        <v>8412</v>
      </c>
      <c r="ET152" s="6">
        <v>168</v>
      </c>
      <c r="EU152" s="15">
        <v>1.5750998568091038E-2</v>
      </c>
      <c r="EV152">
        <f t="shared" si="52"/>
        <v>168</v>
      </c>
      <c r="EW152">
        <f t="shared" si="53"/>
        <v>1.5750998568091038E-2</v>
      </c>
    </row>
    <row r="153" spans="24:153" x14ac:dyDescent="0.25">
      <c r="X153" s="4" t="s">
        <v>202</v>
      </c>
      <c r="Y153" s="2">
        <v>610</v>
      </c>
      <c r="BD153" s="6">
        <v>410</v>
      </c>
      <c r="BE153" s="26">
        <v>9.7595900218554535E-2</v>
      </c>
      <c r="BG153">
        <f t="shared" si="54"/>
        <v>410</v>
      </c>
      <c r="BH153">
        <f t="shared" si="42"/>
        <v>9.7595900218554535E-2</v>
      </c>
      <c r="BM153">
        <v>69</v>
      </c>
      <c r="BN153" t="s">
        <v>383</v>
      </c>
      <c r="BP153" s="6" t="s">
        <v>202</v>
      </c>
      <c r="BQ153">
        <v>610</v>
      </c>
      <c r="BR153" t="str">
        <f t="shared" si="43"/>
        <v>MAC-0150</v>
      </c>
      <c r="BS153">
        <f t="shared" si="44"/>
        <v>610</v>
      </c>
      <c r="CH153" s="6">
        <v>12096</v>
      </c>
      <c r="CI153" s="26">
        <v>83.495145631067956</v>
      </c>
      <c r="CJ153">
        <f t="shared" si="48"/>
        <v>12096</v>
      </c>
      <c r="CK153">
        <f t="shared" si="49"/>
        <v>83.495145631067956</v>
      </c>
      <c r="CM153" s="6">
        <v>156</v>
      </c>
      <c r="CN153" s="26">
        <v>66.990291262135926</v>
      </c>
      <c r="CO153">
        <f t="shared" si="50"/>
        <v>156</v>
      </c>
      <c r="CP153" s="13">
        <f t="shared" si="51"/>
        <v>66.990291262135926</v>
      </c>
      <c r="DR153" t="s">
        <v>202</v>
      </c>
      <c r="DS153">
        <v>35135</v>
      </c>
      <c r="DT153">
        <v>108276939</v>
      </c>
      <c r="DU153" t="str">
        <f t="shared" si="45"/>
        <v>MAC-0150</v>
      </c>
      <c r="DV153">
        <f t="shared" si="46"/>
        <v>35135</v>
      </c>
      <c r="DW153">
        <f t="shared" si="47"/>
        <v>108276939</v>
      </c>
      <c r="EL153" s="6" t="s">
        <v>202</v>
      </c>
      <c r="EM153">
        <v>211</v>
      </c>
      <c r="EN153">
        <v>342</v>
      </c>
      <c r="ET153" s="6">
        <v>169</v>
      </c>
      <c r="EU153" s="15">
        <v>2.1252543522496042E-2</v>
      </c>
      <c r="EV153">
        <f t="shared" si="52"/>
        <v>169</v>
      </c>
      <c r="EW153">
        <f t="shared" si="53"/>
        <v>2.1252543522496042E-2</v>
      </c>
    </row>
    <row r="154" spans="24:153" x14ac:dyDescent="0.25">
      <c r="X154" s="4" t="s">
        <v>203</v>
      </c>
      <c r="Y154" s="2">
        <v>573</v>
      </c>
      <c r="BD154" s="6">
        <v>411</v>
      </c>
      <c r="BE154" s="26">
        <v>7.2876629738488213E-2</v>
      </c>
      <c r="BG154">
        <f t="shared" si="54"/>
        <v>411</v>
      </c>
      <c r="BH154">
        <f t="shared" si="42"/>
        <v>7.2876629738488213E-2</v>
      </c>
      <c r="BM154">
        <v>69</v>
      </c>
      <c r="BN154" t="s">
        <v>783</v>
      </c>
      <c r="BP154" s="6" t="s">
        <v>203</v>
      </c>
      <c r="BQ154">
        <v>573</v>
      </c>
      <c r="BR154" t="str">
        <f t="shared" si="43"/>
        <v>MAC-0151</v>
      </c>
      <c r="BS154">
        <f t="shared" si="44"/>
        <v>573</v>
      </c>
      <c r="CH154" s="6">
        <v>12156</v>
      </c>
      <c r="CI154" s="26">
        <v>25.889967637540451</v>
      </c>
      <c r="CJ154">
        <f t="shared" si="48"/>
        <v>12156</v>
      </c>
      <c r="CK154">
        <f t="shared" si="49"/>
        <v>25.889967637540451</v>
      </c>
      <c r="CM154" s="6">
        <v>158</v>
      </c>
      <c r="CN154" s="26">
        <v>71.628910463861914</v>
      </c>
      <c r="CO154">
        <f t="shared" si="50"/>
        <v>158</v>
      </c>
      <c r="CP154" s="13">
        <f t="shared" si="51"/>
        <v>71.628910463861914</v>
      </c>
      <c r="DR154" t="s">
        <v>203</v>
      </c>
      <c r="DS154">
        <v>1674</v>
      </c>
      <c r="DT154">
        <v>3500074</v>
      </c>
      <c r="DU154" t="str">
        <f t="shared" si="45"/>
        <v>MAC-0151</v>
      </c>
      <c r="DV154">
        <f t="shared" si="46"/>
        <v>1674</v>
      </c>
      <c r="DW154">
        <f t="shared" si="47"/>
        <v>3500074</v>
      </c>
      <c r="EL154" s="6" t="s">
        <v>203</v>
      </c>
      <c r="EM154">
        <v>357</v>
      </c>
      <c r="EN154">
        <v>1728</v>
      </c>
      <c r="ET154" s="6">
        <v>170</v>
      </c>
      <c r="EU154" s="15">
        <v>3.7304996608636669E-2</v>
      </c>
      <c r="EV154">
        <f t="shared" si="52"/>
        <v>170</v>
      </c>
      <c r="EW154">
        <f t="shared" si="53"/>
        <v>3.7304996608636669E-2</v>
      </c>
    </row>
    <row r="155" spans="24:153" x14ac:dyDescent="0.25">
      <c r="X155" s="4" t="s">
        <v>204</v>
      </c>
      <c r="Y155" s="2">
        <v>59</v>
      </c>
      <c r="BD155" s="6">
        <v>413</v>
      </c>
      <c r="BE155" s="26">
        <v>2.6226543070314266E-2</v>
      </c>
      <c r="BG155">
        <f t="shared" si="54"/>
        <v>413</v>
      </c>
      <c r="BH155">
        <f t="shared" si="42"/>
        <v>2.6226543070314266E-2</v>
      </c>
      <c r="BM155">
        <v>70</v>
      </c>
      <c r="BN155" t="s">
        <v>507</v>
      </c>
      <c r="BP155" s="6" t="s">
        <v>204</v>
      </c>
      <c r="BQ155">
        <v>59</v>
      </c>
      <c r="BR155" t="str">
        <f t="shared" si="43"/>
        <v>MAC-0152</v>
      </c>
      <c r="BS155">
        <f t="shared" si="44"/>
        <v>59</v>
      </c>
      <c r="CH155" s="6">
        <v>12297</v>
      </c>
      <c r="CI155" s="26">
        <v>19.741100323624593</v>
      </c>
      <c r="CJ155">
        <f t="shared" si="48"/>
        <v>12297</v>
      </c>
      <c r="CK155">
        <f t="shared" si="49"/>
        <v>19.741100323624593</v>
      </c>
      <c r="CM155" s="6">
        <v>159</v>
      </c>
      <c r="CN155" s="26">
        <v>58.252427184466015</v>
      </c>
      <c r="CO155">
        <f t="shared" si="50"/>
        <v>159</v>
      </c>
      <c r="CP155" s="13">
        <f t="shared" si="51"/>
        <v>58.252427184466015</v>
      </c>
      <c r="DR155" t="s">
        <v>204</v>
      </c>
      <c r="DS155">
        <v>558</v>
      </c>
      <c r="DT155">
        <v>3725417</v>
      </c>
      <c r="DU155" t="str">
        <f t="shared" si="45"/>
        <v>MAC-0152</v>
      </c>
      <c r="DV155">
        <f t="shared" si="46"/>
        <v>558</v>
      </c>
      <c r="DW155">
        <f t="shared" si="47"/>
        <v>3725417</v>
      </c>
      <c r="EL155" s="6" t="s">
        <v>204</v>
      </c>
      <c r="EM155">
        <v>836</v>
      </c>
      <c r="EN155">
        <v>6252</v>
      </c>
      <c r="ET155" s="6">
        <v>171</v>
      </c>
      <c r="EU155" s="15">
        <v>2.307383123571231E-2</v>
      </c>
      <c r="EV155">
        <f t="shared" si="52"/>
        <v>171</v>
      </c>
      <c r="EW155">
        <f t="shared" si="53"/>
        <v>2.307383123571231E-2</v>
      </c>
    </row>
    <row r="156" spans="24:153" x14ac:dyDescent="0.25">
      <c r="X156" s="4" t="s">
        <v>205</v>
      </c>
      <c r="Y156" s="2">
        <v>340</v>
      </c>
      <c r="BD156" s="6">
        <v>414</v>
      </c>
      <c r="BE156" s="26">
        <v>2.4304770517748136E-2</v>
      </c>
      <c r="BG156">
        <f t="shared" si="54"/>
        <v>414</v>
      </c>
      <c r="BH156">
        <f t="shared" si="42"/>
        <v>2.4304770517748136E-2</v>
      </c>
      <c r="BM156">
        <v>70</v>
      </c>
      <c r="BN156" t="s">
        <v>951</v>
      </c>
      <c r="BP156" s="6" t="s">
        <v>205</v>
      </c>
      <c r="BQ156">
        <v>340</v>
      </c>
      <c r="BR156" t="str">
        <f t="shared" si="43"/>
        <v>MAC-0153</v>
      </c>
      <c r="BS156">
        <f t="shared" si="44"/>
        <v>340</v>
      </c>
      <c r="CH156" s="6">
        <v>12312</v>
      </c>
      <c r="CI156" s="26">
        <v>10.032362459546926</v>
      </c>
      <c r="CJ156">
        <f t="shared" si="48"/>
        <v>12312</v>
      </c>
      <c r="CK156">
        <f t="shared" si="49"/>
        <v>10.032362459546926</v>
      </c>
      <c r="CM156" s="6">
        <v>160</v>
      </c>
      <c r="CN156" s="26">
        <v>46.925566343042071</v>
      </c>
      <c r="CO156">
        <f t="shared" si="50"/>
        <v>160</v>
      </c>
      <c r="CP156" s="13">
        <f t="shared" si="51"/>
        <v>46.925566343042071</v>
      </c>
      <c r="DR156" t="s">
        <v>205</v>
      </c>
      <c r="DS156">
        <v>4622</v>
      </c>
      <c r="DT156">
        <v>16284807</v>
      </c>
      <c r="DU156" t="str">
        <f t="shared" si="45"/>
        <v>MAC-0153</v>
      </c>
      <c r="DV156">
        <f t="shared" si="46"/>
        <v>4622</v>
      </c>
      <c r="DW156">
        <f t="shared" si="47"/>
        <v>16284807</v>
      </c>
      <c r="EL156" s="6" t="s">
        <v>205</v>
      </c>
      <c r="EM156">
        <v>340</v>
      </c>
      <c r="EN156">
        <v>778</v>
      </c>
      <c r="ET156" s="6">
        <v>172</v>
      </c>
      <c r="EU156" s="15">
        <v>2.6108114509651927E-2</v>
      </c>
      <c r="EV156">
        <f t="shared" si="52"/>
        <v>172</v>
      </c>
      <c r="EW156">
        <f t="shared" si="53"/>
        <v>2.6108114509651927E-2</v>
      </c>
    </row>
    <row r="157" spans="24:153" x14ac:dyDescent="0.25">
      <c r="X157" s="4" t="s">
        <v>206</v>
      </c>
      <c r="Y157" s="2">
        <v>669</v>
      </c>
      <c r="BD157" s="6">
        <v>415</v>
      </c>
      <c r="BE157" s="26">
        <v>4.7742859296103696E-2</v>
      </c>
      <c r="BG157">
        <f t="shared" si="54"/>
        <v>415</v>
      </c>
      <c r="BH157">
        <f t="shared" si="42"/>
        <v>4.7742859296103696E-2</v>
      </c>
      <c r="BM157">
        <v>71</v>
      </c>
      <c r="BN157" t="s">
        <v>66</v>
      </c>
      <c r="BP157" s="6" t="s">
        <v>206</v>
      </c>
      <c r="BQ157">
        <v>669</v>
      </c>
      <c r="BR157" t="str">
        <f t="shared" si="43"/>
        <v>MAC-0154</v>
      </c>
      <c r="BS157">
        <f t="shared" si="44"/>
        <v>669</v>
      </c>
      <c r="CH157" s="6">
        <v>12729</v>
      </c>
      <c r="CI157" s="26">
        <v>26.860841423948216</v>
      </c>
      <c r="CJ157">
        <f t="shared" si="48"/>
        <v>12729</v>
      </c>
      <c r="CK157">
        <f t="shared" si="49"/>
        <v>26.860841423948216</v>
      </c>
      <c r="CM157" s="6">
        <v>161</v>
      </c>
      <c r="CN157" s="26">
        <v>63.430420711974108</v>
      </c>
      <c r="CO157">
        <f t="shared" si="50"/>
        <v>161</v>
      </c>
      <c r="CP157" s="13">
        <f t="shared" si="51"/>
        <v>63.430420711974108</v>
      </c>
      <c r="DR157" t="s">
        <v>206</v>
      </c>
      <c r="DS157">
        <v>6224</v>
      </c>
      <c r="DT157">
        <v>23265755</v>
      </c>
      <c r="DU157" t="str">
        <f t="shared" si="45"/>
        <v>MAC-0154</v>
      </c>
      <c r="DV157">
        <f t="shared" si="46"/>
        <v>6224</v>
      </c>
      <c r="DW157">
        <f t="shared" si="47"/>
        <v>23265755</v>
      </c>
      <c r="EL157" s="6" t="s">
        <v>206</v>
      </c>
      <c r="EM157">
        <v>267</v>
      </c>
      <c r="EN157">
        <v>1929</v>
      </c>
      <c r="ET157" s="6">
        <v>173</v>
      </c>
      <c r="EU157" s="15">
        <v>3.4667269575702764E-3</v>
      </c>
      <c r="EV157">
        <f t="shared" si="52"/>
        <v>173</v>
      </c>
      <c r="EW157">
        <f t="shared" si="53"/>
        <v>3.4667269575702764E-3</v>
      </c>
    </row>
    <row r="158" spans="24:153" x14ac:dyDescent="0.25">
      <c r="X158" s="4" t="s">
        <v>207</v>
      </c>
      <c r="Y158" s="2">
        <v>562</v>
      </c>
      <c r="BD158" s="6">
        <v>416</v>
      </c>
      <c r="BE158" s="26">
        <v>7.400708418117416E-2</v>
      </c>
      <c r="BG158">
        <f t="shared" si="54"/>
        <v>416</v>
      </c>
      <c r="BH158">
        <f t="shared" si="42"/>
        <v>7.400708418117416E-2</v>
      </c>
      <c r="BM158">
        <v>71</v>
      </c>
      <c r="BN158" t="s">
        <v>188</v>
      </c>
      <c r="BP158" s="6" t="s">
        <v>207</v>
      </c>
      <c r="BQ158">
        <v>562</v>
      </c>
      <c r="BR158" t="str">
        <f t="shared" si="43"/>
        <v>MAC-0155</v>
      </c>
      <c r="BS158">
        <f t="shared" si="44"/>
        <v>562</v>
      </c>
      <c r="CH158" s="6">
        <v>12921</v>
      </c>
      <c r="CI158" s="26">
        <v>18.446601941747574</v>
      </c>
      <c r="CJ158">
        <f t="shared" si="48"/>
        <v>12921</v>
      </c>
      <c r="CK158">
        <f t="shared" si="49"/>
        <v>18.446601941747574</v>
      </c>
      <c r="CM158" s="6">
        <v>162</v>
      </c>
      <c r="CN158" s="26">
        <v>61.920172599784252</v>
      </c>
      <c r="CO158">
        <f t="shared" si="50"/>
        <v>162</v>
      </c>
      <c r="CP158" s="13">
        <f t="shared" si="51"/>
        <v>61.920172599784252</v>
      </c>
      <c r="DR158" t="s">
        <v>207</v>
      </c>
      <c r="DS158">
        <v>5792</v>
      </c>
      <c r="DT158">
        <v>2132678</v>
      </c>
      <c r="DU158" t="str">
        <f t="shared" si="45"/>
        <v>MAC-0155</v>
      </c>
      <c r="DV158">
        <f t="shared" si="46"/>
        <v>5792</v>
      </c>
      <c r="DW158">
        <f t="shared" si="47"/>
        <v>2132678</v>
      </c>
      <c r="EL158" s="6" t="s">
        <v>207</v>
      </c>
      <c r="EM158">
        <v>487</v>
      </c>
      <c r="EN158">
        <v>462</v>
      </c>
      <c r="ET158" s="6">
        <v>174</v>
      </c>
      <c r="EU158" s="15">
        <v>2.2232270706157211E-2</v>
      </c>
      <c r="EV158">
        <f t="shared" si="52"/>
        <v>174</v>
      </c>
      <c r="EW158">
        <f t="shared" si="53"/>
        <v>2.2232270706157211E-2</v>
      </c>
    </row>
    <row r="159" spans="24:153" x14ac:dyDescent="0.25">
      <c r="X159" s="4" t="s">
        <v>208</v>
      </c>
      <c r="Y159" s="2">
        <v>138</v>
      </c>
      <c r="BD159" s="6">
        <v>418</v>
      </c>
      <c r="BE159" s="26">
        <v>4.6951541186223522E-2</v>
      </c>
      <c r="BG159">
        <f t="shared" si="54"/>
        <v>418</v>
      </c>
      <c r="BH159">
        <f t="shared" si="42"/>
        <v>4.6951541186223522E-2</v>
      </c>
      <c r="BM159">
        <v>71</v>
      </c>
      <c r="BN159" t="s">
        <v>212</v>
      </c>
      <c r="BP159" s="6" t="s">
        <v>208</v>
      </c>
      <c r="BQ159">
        <v>138</v>
      </c>
      <c r="BR159" t="str">
        <f t="shared" si="43"/>
        <v>MAC-0156</v>
      </c>
      <c r="BS159">
        <f t="shared" si="44"/>
        <v>138</v>
      </c>
      <c r="CH159" s="6">
        <v>13004</v>
      </c>
      <c r="CI159" s="26">
        <v>8.4142394822006477</v>
      </c>
      <c r="CJ159">
        <f t="shared" si="48"/>
        <v>13004</v>
      </c>
      <c r="CK159">
        <f t="shared" si="49"/>
        <v>8.4142394822006477</v>
      </c>
      <c r="CM159" s="6">
        <v>163</v>
      </c>
      <c r="CN159" s="26">
        <v>63.430420711974108</v>
      </c>
      <c r="CO159">
        <f t="shared" si="50"/>
        <v>163</v>
      </c>
      <c r="CP159" s="13">
        <f t="shared" si="51"/>
        <v>63.430420711974108</v>
      </c>
      <c r="DR159" t="s">
        <v>208</v>
      </c>
      <c r="DS159">
        <v>258</v>
      </c>
      <c r="DT159">
        <v>1534723</v>
      </c>
      <c r="DU159" t="str">
        <f t="shared" si="45"/>
        <v>MAC-0156</v>
      </c>
      <c r="DV159">
        <f t="shared" si="46"/>
        <v>258</v>
      </c>
      <c r="DW159">
        <f t="shared" si="47"/>
        <v>1534723</v>
      </c>
      <c r="EL159" s="6" t="s">
        <v>208</v>
      </c>
      <c r="EM159">
        <v>696</v>
      </c>
      <c r="EN159">
        <v>6356</v>
      </c>
      <c r="ET159" s="6">
        <v>176</v>
      </c>
      <c r="EU159" s="15">
        <v>2.4643906850553919E-2</v>
      </c>
      <c r="EV159">
        <f t="shared" si="52"/>
        <v>176</v>
      </c>
      <c r="EW159">
        <f t="shared" si="53"/>
        <v>2.4643906850553919E-2</v>
      </c>
    </row>
    <row r="160" spans="24:153" x14ac:dyDescent="0.25">
      <c r="X160" s="4" t="s">
        <v>209</v>
      </c>
      <c r="Y160" s="2">
        <v>377</v>
      </c>
      <c r="BD160" s="6">
        <v>419</v>
      </c>
      <c r="BE160" s="26">
        <v>7.1934584369583249E-2</v>
      </c>
      <c r="BG160">
        <f t="shared" si="54"/>
        <v>419</v>
      </c>
      <c r="BH160">
        <f t="shared" si="42"/>
        <v>7.1934584369583249E-2</v>
      </c>
      <c r="BM160">
        <v>71</v>
      </c>
      <c r="BN160" t="s">
        <v>403</v>
      </c>
      <c r="BP160" s="6" t="s">
        <v>209</v>
      </c>
      <c r="BQ160">
        <v>377</v>
      </c>
      <c r="BR160" t="str">
        <f t="shared" si="43"/>
        <v>MAC-0157</v>
      </c>
      <c r="BS160">
        <f t="shared" si="44"/>
        <v>377</v>
      </c>
      <c r="CH160" s="6">
        <v>13080</v>
      </c>
      <c r="CI160" s="26">
        <v>20.064724919093852</v>
      </c>
      <c r="CJ160">
        <f t="shared" si="48"/>
        <v>13080</v>
      </c>
      <c r="CK160">
        <f t="shared" si="49"/>
        <v>20.064724919093852</v>
      </c>
      <c r="CM160" s="6">
        <v>164</v>
      </c>
      <c r="CN160" s="26">
        <v>51.132686084142392</v>
      </c>
      <c r="CO160">
        <f t="shared" si="50"/>
        <v>164</v>
      </c>
      <c r="CP160" s="13">
        <f t="shared" si="51"/>
        <v>51.132686084142392</v>
      </c>
      <c r="DR160" t="s">
        <v>209</v>
      </c>
      <c r="DS160">
        <v>3223</v>
      </c>
      <c r="DT160">
        <v>4880653</v>
      </c>
      <c r="DU160" t="str">
        <f t="shared" si="45"/>
        <v>MAC-0157</v>
      </c>
      <c r="DV160">
        <f t="shared" si="46"/>
        <v>3223</v>
      </c>
      <c r="DW160">
        <f t="shared" si="47"/>
        <v>4880653</v>
      </c>
      <c r="EL160" s="6" t="s">
        <v>209</v>
      </c>
      <c r="EM160">
        <v>274</v>
      </c>
      <c r="EN160">
        <v>1686</v>
      </c>
      <c r="ET160" s="6">
        <v>177</v>
      </c>
      <c r="EU160" s="15">
        <v>2.5314643153214262E-2</v>
      </c>
      <c r="EV160">
        <f t="shared" si="52"/>
        <v>177</v>
      </c>
      <c r="EW160">
        <f t="shared" si="53"/>
        <v>2.5314643153214262E-2</v>
      </c>
    </row>
    <row r="161" spans="24:153" x14ac:dyDescent="0.25">
      <c r="X161" s="4" t="s">
        <v>210</v>
      </c>
      <c r="Y161" s="2">
        <v>268</v>
      </c>
      <c r="BD161" s="6">
        <v>420</v>
      </c>
      <c r="BE161" s="26">
        <v>9.5824854925013192E-2</v>
      </c>
      <c r="BG161">
        <f t="shared" si="54"/>
        <v>420</v>
      </c>
      <c r="BH161">
        <f t="shared" si="42"/>
        <v>9.5824854925013192E-2</v>
      </c>
      <c r="BM161">
        <v>71</v>
      </c>
      <c r="BN161" t="s">
        <v>491</v>
      </c>
      <c r="BP161" s="6" t="s">
        <v>210</v>
      </c>
      <c r="BQ161">
        <v>268</v>
      </c>
      <c r="BR161" t="str">
        <f t="shared" si="43"/>
        <v>MAC-0158</v>
      </c>
      <c r="BS161">
        <f t="shared" si="44"/>
        <v>268</v>
      </c>
      <c r="CH161" s="6">
        <v>13108</v>
      </c>
      <c r="CI161" s="26">
        <v>42.718446601941743</v>
      </c>
      <c r="CJ161">
        <f t="shared" si="48"/>
        <v>13108</v>
      </c>
      <c r="CK161">
        <f t="shared" si="49"/>
        <v>42.718446601941743</v>
      </c>
      <c r="CM161" s="6">
        <v>165</v>
      </c>
      <c r="CN161" s="26">
        <v>59.546925566343042</v>
      </c>
      <c r="CO161">
        <f t="shared" si="50"/>
        <v>165</v>
      </c>
      <c r="CP161" s="13">
        <f t="shared" si="51"/>
        <v>59.546925566343042</v>
      </c>
      <c r="DR161" t="s">
        <v>210</v>
      </c>
      <c r="DS161">
        <v>213</v>
      </c>
      <c r="DT161">
        <v>2635638</v>
      </c>
      <c r="DU161" t="str">
        <f t="shared" si="45"/>
        <v>MAC-0158</v>
      </c>
      <c r="DV161">
        <f t="shared" si="46"/>
        <v>213</v>
      </c>
      <c r="DW161">
        <f t="shared" si="47"/>
        <v>2635638</v>
      </c>
      <c r="EL161" s="6" t="s">
        <v>210</v>
      </c>
      <c r="EM161">
        <v>683</v>
      </c>
      <c r="EN161">
        <v>9085</v>
      </c>
      <c r="ET161" s="6">
        <v>178</v>
      </c>
      <c r="EU161" s="15">
        <v>2.2693872936920642E-2</v>
      </c>
      <c r="EV161">
        <f t="shared" si="52"/>
        <v>178</v>
      </c>
      <c r="EW161">
        <f t="shared" si="53"/>
        <v>2.2693872936920642E-2</v>
      </c>
    </row>
    <row r="162" spans="24:153" x14ac:dyDescent="0.25">
      <c r="X162" s="4" t="s">
        <v>211</v>
      </c>
      <c r="Y162" s="2">
        <v>268</v>
      </c>
      <c r="BD162" s="6">
        <v>421</v>
      </c>
      <c r="BE162" s="26">
        <v>4.7554450222322707E-2</v>
      </c>
      <c r="BG162">
        <f t="shared" si="54"/>
        <v>421</v>
      </c>
      <c r="BH162">
        <f t="shared" si="42"/>
        <v>4.7554450222322707E-2</v>
      </c>
      <c r="BM162">
        <v>71</v>
      </c>
      <c r="BN162" t="s">
        <v>994</v>
      </c>
      <c r="BP162" s="6" t="s">
        <v>211</v>
      </c>
      <c r="BQ162">
        <v>268</v>
      </c>
      <c r="BR162" t="str">
        <f t="shared" si="43"/>
        <v>MAC-0159</v>
      </c>
      <c r="BS162">
        <f t="shared" si="44"/>
        <v>268</v>
      </c>
      <c r="CH162" s="6">
        <v>13170</v>
      </c>
      <c r="CI162" s="26">
        <v>18.122977346278319</v>
      </c>
      <c r="CJ162">
        <f t="shared" si="48"/>
        <v>13170</v>
      </c>
      <c r="CK162">
        <f t="shared" si="49"/>
        <v>18.122977346278319</v>
      </c>
      <c r="CM162" s="6">
        <v>166</v>
      </c>
      <c r="CN162" s="26">
        <v>83.656957928802598</v>
      </c>
      <c r="CO162">
        <f t="shared" si="50"/>
        <v>166</v>
      </c>
      <c r="CP162" s="13">
        <f t="shared" si="51"/>
        <v>83.656957928802598</v>
      </c>
      <c r="DR162" t="s">
        <v>211</v>
      </c>
      <c r="DS162">
        <v>612</v>
      </c>
      <c r="DT162">
        <v>3690184</v>
      </c>
      <c r="DU162" t="str">
        <f t="shared" si="45"/>
        <v>MAC-0159</v>
      </c>
      <c r="DV162">
        <f t="shared" si="46"/>
        <v>612</v>
      </c>
      <c r="DW162">
        <f t="shared" si="47"/>
        <v>3690184</v>
      </c>
      <c r="EL162" s="6" t="s">
        <v>211</v>
      </c>
      <c r="EM162">
        <v>614</v>
      </c>
      <c r="EN162">
        <v>10779</v>
      </c>
      <c r="ET162" s="6">
        <v>179</v>
      </c>
      <c r="EU162" s="15">
        <v>2.667872484738865E-2</v>
      </c>
      <c r="EV162">
        <f t="shared" si="52"/>
        <v>179</v>
      </c>
      <c r="EW162">
        <f t="shared" si="53"/>
        <v>2.667872484738865E-2</v>
      </c>
    </row>
    <row r="163" spans="24:153" x14ac:dyDescent="0.25">
      <c r="X163" s="4" t="s">
        <v>212</v>
      </c>
      <c r="Y163" s="2">
        <v>71</v>
      </c>
      <c r="BD163" s="6">
        <v>423</v>
      </c>
      <c r="BE163" s="26">
        <v>4.9212450071595443E-2</v>
      </c>
      <c r="BG163">
        <f t="shared" si="54"/>
        <v>423</v>
      </c>
      <c r="BH163">
        <f t="shared" si="42"/>
        <v>4.9212450071595443E-2</v>
      </c>
      <c r="BM163">
        <v>72</v>
      </c>
      <c r="BN163" t="s">
        <v>577</v>
      </c>
      <c r="BP163" s="6" t="s">
        <v>212</v>
      </c>
      <c r="BQ163">
        <v>71</v>
      </c>
      <c r="BR163" t="str">
        <f t="shared" si="43"/>
        <v>MAC-0160</v>
      </c>
      <c r="BS163">
        <f t="shared" si="44"/>
        <v>71</v>
      </c>
      <c r="CH163" s="6">
        <v>13484</v>
      </c>
      <c r="CI163" s="26">
        <v>38.834951456310677</v>
      </c>
      <c r="CJ163">
        <f t="shared" si="48"/>
        <v>13484</v>
      </c>
      <c r="CK163">
        <f t="shared" si="49"/>
        <v>38.834951456310677</v>
      </c>
      <c r="CM163" s="6">
        <v>168</v>
      </c>
      <c r="CN163" s="26">
        <v>69.579288025889966</v>
      </c>
      <c r="CO163">
        <f t="shared" si="50"/>
        <v>168</v>
      </c>
      <c r="CP163" s="13">
        <f t="shared" si="51"/>
        <v>69.579288025889966</v>
      </c>
      <c r="DR163" t="s">
        <v>212</v>
      </c>
      <c r="DS163">
        <v>3735</v>
      </c>
      <c r="DT163">
        <v>19049772</v>
      </c>
      <c r="DU163" t="str">
        <f t="shared" si="45"/>
        <v>MAC-0160</v>
      </c>
      <c r="DV163">
        <f t="shared" si="46"/>
        <v>3735</v>
      </c>
      <c r="DW163">
        <f t="shared" si="47"/>
        <v>19049772</v>
      </c>
      <c r="EL163" s="6" t="s">
        <v>212</v>
      </c>
      <c r="EM163">
        <v>383</v>
      </c>
      <c r="EN163">
        <v>1351</v>
      </c>
      <c r="ET163" s="6" t="s">
        <v>1198</v>
      </c>
      <c r="EU163" s="15">
        <v>1.8324214334162339E-2</v>
      </c>
    </row>
    <row r="164" spans="24:153" x14ac:dyDescent="0.25">
      <c r="X164" s="4" t="s">
        <v>213</v>
      </c>
      <c r="Y164" s="2">
        <v>64</v>
      </c>
      <c r="BD164" s="6">
        <v>424</v>
      </c>
      <c r="BE164" s="26">
        <v>4.551963222548798E-2</v>
      </c>
      <c r="BG164">
        <f t="shared" si="54"/>
        <v>424</v>
      </c>
      <c r="BH164">
        <f t="shared" si="42"/>
        <v>4.551963222548798E-2</v>
      </c>
      <c r="BM164">
        <v>72</v>
      </c>
      <c r="BN164" t="s">
        <v>594</v>
      </c>
      <c r="BP164" s="6" t="s">
        <v>213</v>
      </c>
      <c r="BQ164">
        <v>64</v>
      </c>
      <c r="BR164" t="str">
        <f t="shared" si="43"/>
        <v>MAC-0161</v>
      </c>
      <c r="BS164">
        <f t="shared" si="44"/>
        <v>64</v>
      </c>
      <c r="CH164" s="6">
        <v>13644</v>
      </c>
      <c r="CI164" s="26">
        <v>8.090614886731391</v>
      </c>
      <c r="CJ164">
        <f t="shared" si="48"/>
        <v>13644</v>
      </c>
      <c r="CK164">
        <f t="shared" si="49"/>
        <v>8.090614886731391</v>
      </c>
      <c r="CM164" s="6">
        <v>169</v>
      </c>
      <c r="CN164" s="26">
        <v>76.051779935275079</v>
      </c>
      <c r="CO164">
        <f t="shared" si="50"/>
        <v>169</v>
      </c>
      <c r="CP164" s="13">
        <f t="shared" si="51"/>
        <v>76.051779935275079</v>
      </c>
      <c r="DR164" t="s">
        <v>213</v>
      </c>
      <c r="DS164">
        <v>43493</v>
      </c>
      <c r="DT164">
        <v>130854681</v>
      </c>
      <c r="DU164" t="str">
        <f t="shared" si="45"/>
        <v>MAC-0161</v>
      </c>
      <c r="DV164">
        <f t="shared" si="46"/>
        <v>43493</v>
      </c>
      <c r="DW164">
        <f t="shared" si="47"/>
        <v>130854681</v>
      </c>
      <c r="EL164" s="6" t="s">
        <v>213</v>
      </c>
      <c r="EM164">
        <v>424</v>
      </c>
      <c r="EN164">
        <v>436</v>
      </c>
    </row>
    <row r="165" spans="24:153" x14ac:dyDescent="0.25">
      <c r="X165" s="4" t="s">
        <v>214</v>
      </c>
      <c r="Y165" s="2">
        <v>151</v>
      </c>
      <c r="BD165" s="6">
        <v>425</v>
      </c>
      <c r="BE165" s="26">
        <v>2.1290225337252243E-2</v>
      </c>
      <c r="BG165">
        <f t="shared" si="54"/>
        <v>425</v>
      </c>
      <c r="BH165">
        <f t="shared" si="42"/>
        <v>2.1290225337252243E-2</v>
      </c>
      <c r="BM165">
        <v>73</v>
      </c>
      <c r="BN165" t="s">
        <v>372</v>
      </c>
      <c r="BP165" s="6" t="s">
        <v>214</v>
      </c>
      <c r="BQ165">
        <v>151</v>
      </c>
      <c r="BR165" t="str">
        <f t="shared" si="43"/>
        <v>MAC-0162</v>
      </c>
      <c r="BS165">
        <f t="shared" si="44"/>
        <v>151</v>
      </c>
      <c r="CH165" s="6">
        <v>13773</v>
      </c>
      <c r="CI165" s="26">
        <v>26.21359223300971</v>
      </c>
      <c r="CJ165">
        <f t="shared" si="48"/>
        <v>13773</v>
      </c>
      <c r="CK165">
        <f t="shared" si="49"/>
        <v>26.21359223300971</v>
      </c>
      <c r="CM165" s="6">
        <v>170</v>
      </c>
      <c r="CN165" s="26">
        <v>56.634304207119747</v>
      </c>
      <c r="CO165">
        <f t="shared" si="50"/>
        <v>170</v>
      </c>
      <c r="CP165" s="13">
        <f t="shared" si="51"/>
        <v>56.634304207119747</v>
      </c>
      <c r="DR165" t="s">
        <v>214</v>
      </c>
      <c r="DS165">
        <v>7078</v>
      </c>
      <c r="DT165">
        <v>22554473</v>
      </c>
      <c r="DU165" t="str">
        <f t="shared" si="45"/>
        <v>MAC-0162</v>
      </c>
      <c r="DV165">
        <f t="shared" si="46"/>
        <v>7078</v>
      </c>
      <c r="DW165">
        <f t="shared" si="47"/>
        <v>22554473</v>
      </c>
      <c r="EL165" s="6" t="s">
        <v>214</v>
      </c>
      <c r="EM165">
        <v>542</v>
      </c>
      <c r="EN165">
        <v>795</v>
      </c>
    </row>
    <row r="166" spans="24:153" x14ac:dyDescent="0.25">
      <c r="X166" s="4" t="s">
        <v>215</v>
      </c>
      <c r="Y166" s="2">
        <v>38</v>
      </c>
      <c r="BD166" s="6">
        <v>426</v>
      </c>
      <c r="BE166" s="26">
        <v>4.8308086517446683E-2</v>
      </c>
      <c r="BG166">
        <f t="shared" si="54"/>
        <v>426</v>
      </c>
      <c r="BH166">
        <f t="shared" si="42"/>
        <v>4.8308086517446683E-2</v>
      </c>
      <c r="BM166">
        <v>73</v>
      </c>
      <c r="BN166" t="s">
        <v>431</v>
      </c>
      <c r="BP166" s="6" t="s">
        <v>215</v>
      </c>
      <c r="BQ166">
        <v>38</v>
      </c>
      <c r="BR166" t="str">
        <f t="shared" si="43"/>
        <v>MAC-0163</v>
      </c>
      <c r="BS166">
        <f t="shared" si="44"/>
        <v>38</v>
      </c>
      <c r="CH166" s="6">
        <v>13791</v>
      </c>
      <c r="CI166" s="26">
        <v>33.333333333333329</v>
      </c>
      <c r="CJ166">
        <f t="shared" si="48"/>
        <v>13791</v>
      </c>
      <c r="CK166">
        <f t="shared" si="49"/>
        <v>33.333333333333329</v>
      </c>
      <c r="CM166" s="6">
        <v>172</v>
      </c>
      <c r="CN166" s="26">
        <v>63.538295577130533</v>
      </c>
      <c r="CO166">
        <f t="shared" si="50"/>
        <v>172</v>
      </c>
      <c r="CP166" s="13">
        <f t="shared" si="51"/>
        <v>63.538295577130533</v>
      </c>
      <c r="DR166" t="s">
        <v>215</v>
      </c>
      <c r="DS166">
        <v>1131</v>
      </c>
      <c r="DT166">
        <v>4207996</v>
      </c>
      <c r="DU166" t="str">
        <f t="shared" si="45"/>
        <v>MAC-0163</v>
      </c>
      <c r="DV166">
        <f t="shared" si="46"/>
        <v>1131</v>
      </c>
      <c r="DW166">
        <f t="shared" si="47"/>
        <v>4207996</v>
      </c>
      <c r="EL166" s="6" t="s">
        <v>215</v>
      </c>
      <c r="EM166">
        <v>846</v>
      </c>
      <c r="EN166">
        <v>4066</v>
      </c>
    </row>
    <row r="167" spans="24:153" x14ac:dyDescent="0.25">
      <c r="X167" s="4" t="s">
        <v>216</v>
      </c>
      <c r="Y167" s="2">
        <v>68</v>
      </c>
      <c r="BD167" s="6">
        <v>427</v>
      </c>
      <c r="BE167" s="26">
        <v>2.2684452483231591E-2</v>
      </c>
      <c r="BG167">
        <f t="shared" si="54"/>
        <v>427</v>
      </c>
      <c r="BH167">
        <f t="shared" si="42"/>
        <v>2.2684452483231591E-2</v>
      </c>
      <c r="BM167">
        <v>74</v>
      </c>
      <c r="BN167" t="s">
        <v>648</v>
      </c>
      <c r="BP167" s="6" t="s">
        <v>216</v>
      </c>
      <c r="BQ167">
        <v>68</v>
      </c>
      <c r="BR167" t="str">
        <f t="shared" si="43"/>
        <v>MAC-0164</v>
      </c>
      <c r="BS167">
        <f t="shared" si="44"/>
        <v>68</v>
      </c>
      <c r="CH167" s="6">
        <v>13878</v>
      </c>
      <c r="CI167" s="26">
        <v>19.093851132686083</v>
      </c>
      <c r="CJ167">
        <f t="shared" si="48"/>
        <v>13878</v>
      </c>
      <c r="CK167">
        <f t="shared" si="49"/>
        <v>19.093851132686083</v>
      </c>
      <c r="CM167" s="6">
        <v>173</v>
      </c>
      <c r="CN167" s="26">
        <v>67.152103559870554</v>
      </c>
      <c r="CO167">
        <f t="shared" si="50"/>
        <v>173</v>
      </c>
      <c r="CP167" s="13">
        <f t="shared" si="51"/>
        <v>67.152103559870554</v>
      </c>
      <c r="DR167" t="s">
        <v>216</v>
      </c>
      <c r="DS167">
        <v>1400</v>
      </c>
      <c r="DT167">
        <v>5068583</v>
      </c>
      <c r="DU167" t="str">
        <f t="shared" si="45"/>
        <v>MAC-0164</v>
      </c>
      <c r="DV167">
        <f t="shared" si="46"/>
        <v>1400</v>
      </c>
      <c r="DW167">
        <f t="shared" si="47"/>
        <v>5068583</v>
      </c>
      <c r="EL167" s="6" t="s">
        <v>216</v>
      </c>
      <c r="EM167">
        <v>708</v>
      </c>
      <c r="EN167">
        <v>6481</v>
      </c>
    </row>
    <row r="168" spans="24:153" x14ac:dyDescent="0.25">
      <c r="X168" s="4" t="s">
        <v>217</v>
      </c>
      <c r="Y168" s="2">
        <v>49</v>
      </c>
      <c r="BD168" s="6">
        <v>428</v>
      </c>
      <c r="BE168" s="26">
        <v>2.3513452407867962E-2</v>
      </c>
      <c r="BG168">
        <f t="shared" si="54"/>
        <v>428</v>
      </c>
      <c r="BH168">
        <f t="shared" si="42"/>
        <v>2.3513452407867962E-2</v>
      </c>
      <c r="BM168">
        <v>75</v>
      </c>
      <c r="BN168" t="s">
        <v>293</v>
      </c>
      <c r="BP168" s="6" t="s">
        <v>217</v>
      </c>
      <c r="BQ168">
        <v>49</v>
      </c>
      <c r="BR168" t="str">
        <f t="shared" si="43"/>
        <v>MAC-0165</v>
      </c>
      <c r="BS168">
        <f t="shared" si="44"/>
        <v>49</v>
      </c>
      <c r="CH168" s="6">
        <v>13902</v>
      </c>
      <c r="CI168" s="26">
        <v>33.656957928802591</v>
      </c>
      <c r="CJ168">
        <f t="shared" si="48"/>
        <v>13902</v>
      </c>
      <c r="CK168">
        <f t="shared" si="49"/>
        <v>33.656957928802591</v>
      </c>
      <c r="CM168" s="6">
        <v>176</v>
      </c>
      <c r="CN168" s="26">
        <v>44.336569579288025</v>
      </c>
      <c r="CO168">
        <f t="shared" si="50"/>
        <v>176</v>
      </c>
      <c r="CP168" s="13">
        <f t="shared" si="51"/>
        <v>44.336569579288025</v>
      </c>
      <c r="DR168" t="s">
        <v>217</v>
      </c>
      <c r="DS168">
        <v>3784</v>
      </c>
      <c r="DT168">
        <v>4134925</v>
      </c>
      <c r="DU168" t="str">
        <f t="shared" si="45"/>
        <v>MAC-0165</v>
      </c>
      <c r="DV168">
        <f t="shared" si="46"/>
        <v>3784</v>
      </c>
      <c r="DW168">
        <f t="shared" si="47"/>
        <v>4134925</v>
      </c>
      <c r="EL168" s="6" t="s">
        <v>217</v>
      </c>
      <c r="EM168">
        <v>573</v>
      </c>
      <c r="EN168">
        <v>4978</v>
      </c>
    </row>
    <row r="169" spans="24:153" x14ac:dyDescent="0.25">
      <c r="X169" s="4" t="s">
        <v>218</v>
      </c>
      <c r="Y169" s="2">
        <v>236</v>
      </c>
      <c r="BD169" s="6">
        <v>429</v>
      </c>
      <c r="BE169" s="26">
        <v>9.6126309443062788E-2</v>
      </c>
      <c r="BG169">
        <f t="shared" si="54"/>
        <v>429</v>
      </c>
      <c r="BH169">
        <f t="shared" si="42"/>
        <v>9.6126309443062788E-2</v>
      </c>
      <c r="BM169">
        <v>75</v>
      </c>
      <c r="BN169" t="s">
        <v>817</v>
      </c>
      <c r="BP169" s="6" t="s">
        <v>218</v>
      </c>
      <c r="BQ169">
        <v>236</v>
      </c>
      <c r="BR169" t="str">
        <f t="shared" si="43"/>
        <v>MAC-0166</v>
      </c>
      <c r="BS169">
        <f t="shared" si="44"/>
        <v>236</v>
      </c>
      <c r="CH169" s="6">
        <v>13965</v>
      </c>
      <c r="CI169" s="26">
        <v>11.003236245954692</v>
      </c>
      <c r="CJ169">
        <f t="shared" si="48"/>
        <v>13965</v>
      </c>
      <c r="CK169">
        <f t="shared" si="49"/>
        <v>11.003236245954692</v>
      </c>
      <c r="CM169" s="6">
        <v>177</v>
      </c>
      <c r="CN169" s="26">
        <v>40.291262135922324</v>
      </c>
      <c r="CO169">
        <f t="shared" si="50"/>
        <v>177</v>
      </c>
      <c r="CP169" s="13">
        <f t="shared" si="51"/>
        <v>40.291262135922324</v>
      </c>
      <c r="DR169" t="s">
        <v>218</v>
      </c>
      <c r="DS169">
        <v>12621</v>
      </c>
      <c r="DT169">
        <v>39555239</v>
      </c>
      <c r="DU169" t="str">
        <f t="shared" si="45"/>
        <v>MAC-0166</v>
      </c>
      <c r="DV169">
        <f t="shared" si="46"/>
        <v>12621</v>
      </c>
      <c r="DW169">
        <f t="shared" si="47"/>
        <v>39555239</v>
      </c>
      <c r="EL169" s="6" t="s">
        <v>218</v>
      </c>
      <c r="EM169">
        <v>460</v>
      </c>
      <c r="EN169">
        <v>113</v>
      </c>
    </row>
    <row r="170" spans="24:153" x14ac:dyDescent="0.25">
      <c r="X170" s="4" t="s">
        <v>219</v>
      </c>
      <c r="Y170" s="2">
        <v>193</v>
      </c>
      <c r="BD170" s="6">
        <v>430</v>
      </c>
      <c r="BE170" s="26">
        <v>9.755821840379833E-2</v>
      </c>
      <c r="BG170">
        <f t="shared" si="54"/>
        <v>430</v>
      </c>
      <c r="BH170">
        <f t="shared" si="42"/>
        <v>9.755821840379833E-2</v>
      </c>
      <c r="BM170">
        <v>75</v>
      </c>
      <c r="BN170" t="s">
        <v>976</v>
      </c>
      <c r="BP170" s="6" t="s">
        <v>219</v>
      </c>
      <c r="BQ170">
        <v>193</v>
      </c>
      <c r="BR170" t="str">
        <f t="shared" si="43"/>
        <v>MAC-0167</v>
      </c>
      <c r="BS170">
        <f t="shared" si="44"/>
        <v>193</v>
      </c>
      <c r="CH170" s="6">
        <v>14013</v>
      </c>
      <c r="CI170" s="26">
        <v>5.825242718446602</v>
      </c>
      <c r="CJ170">
        <f t="shared" si="48"/>
        <v>14013</v>
      </c>
      <c r="CK170">
        <f t="shared" si="49"/>
        <v>5.825242718446602</v>
      </c>
      <c r="CM170" s="6">
        <v>178</v>
      </c>
      <c r="CN170" s="26">
        <v>70.873786407766985</v>
      </c>
      <c r="CO170">
        <f t="shared" si="50"/>
        <v>178</v>
      </c>
      <c r="CP170" s="13">
        <f t="shared" si="51"/>
        <v>70.873786407766985</v>
      </c>
      <c r="DR170" t="s">
        <v>219</v>
      </c>
      <c r="DS170">
        <v>773</v>
      </c>
      <c r="DT170">
        <v>3398352</v>
      </c>
      <c r="DU170" t="str">
        <f t="shared" si="45"/>
        <v>MAC-0167</v>
      </c>
      <c r="DV170">
        <f t="shared" si="46"/>
        <v>773</v>
      </c>
      <c r="DW170">
        <f t="shared" si="47"/>
        <v>3398352</v>
      </c>
      <c r="EL170" s="6" t="s">
        <v>219</v>
      </c>
      <c r="EM170">
        <v>720</v>
      </c>
      <c r="EN170">
        <v>5425</v>
      </c>
    </row>
    <row r="171" spans="24:153" x14ac:dyDescent="0.25">
      <c r="X171" s="4" t="s">
        <v>220</v>
      </c>
      <c r="Y171" s="2">
        <v>36</v>
      </c>
      <c r="BD171" s="6">
        <v>431</v>
      </c>
      <c r="BE171" s="26">
        <v>7.0804129926897275E-2</v>
      </c>
      <c r="BG171">
        <f t="shared" si="54"/>
        <v>431</v>
      </c>
      <c r="BH171">
        <f t="shared" si="42"/>
        <v>7.0804129926897275E-2</v>
      </c>
      <c r="BM171">
        <v>76</v>
      </c>
      <c r="BN171" t="s">
        <v>190</v>
      </c>
      <c r="BP171" s="6" t="s">
        <v>220</v>
      </c>
      <c r="BQ171">
        <v>36</v>
      </c>
      <c r="BR171" t="str">
        <f t="shared" si="43"/>
        <v>MAC-0168</v>
      </c>
      <c r="BS171">
        <f t="shared" si="44"/>
        <v>36</v>
      </c>
      <c r="CH171" s="6">
        <v>14037</v>
      </c>
      <c r="CI171" s="26">
        <v>28.155339805825243</v>
      </c>
      <c r="CJ171">
        <f t="shared" si="48"/>
        <v>14037</v>
      </c>
      <c r="CK171">
        <f t="shared" si="49"/>
        <v>28.155339805825243</v>
      </c>
      <c r="CM171" s="6">
        <v>179</v>
      </c>
      <c r="CN171" s="26">
        <v>37.540453074433657</v>
      </c>
      <c r="CO171">
        <f t="shared" si="50"/>
        <v>179</v>
      </c>
      <c r="CP171" s="13">
        <f t="shared" si="51"/>
        <v>37.540453074433657</v>
      </c>
      <c r="DR171" t="s">
        <v>220</v>
      </c>
      <c r="DS171">
        <v>1193</v>
      </c>
      <c r="DT171">
        <v>382368</v>
      </c>
      <c r="DU171" t="str">
        <f t="shared" si="45"/>
        <v>MAC-0168</v>
      </c>
      <c r="DV171">
        <f t="shared" si="46"/>
        <v>1193</v>
      </c>
      <c r="DW171">
        <f t="shared" si="47"/>
        <v>382368</v>
      </c>
      <c r="EL171" s="6" t="s">
        <v>220</v>
      </c>
      <c r="EM171">
        <v>693</v>
      </c>
      <c r="EN171">
        <v>6682</v>
      </c>
    </row>
    <row r="172" spans="24:153" x14ac:dyDescent="0.25">
      <c r="X172" s="4" t="s">
        <v>221</v>
      </c>
      <c r="Y172" s="2">
        <v>107</v>
      </c>
      <c r="BD172" s="6">
        <v>432</v>
      </c>
      <c r="BE172" s="26">
        <v>2.140327078152084E-2</v>
      </c>
      <c r="BG172">
        <f t="shared" si="54"/>
        <v>432</v>
      </c>
      <c r="BH172">
        <f t="shared" si="42"/>
        <v>2.140327078152084E-2</v>
      </c>
      <c r="BM172">
        <v>76</v>
      </c>
      <c r="BN172" t="s">
        <v>368</v>
      </c>
      <c r="BP172" s="6" t="s">
        <v>221</v>
      </c>
      <c r="BQ172">
        <v>107</v>
      </c>
      <c r="BR172" t="str">
        <f t="shared" si="43"/>
        <v>MAC-0169</v>
      </c>
      <c r="BS172">
        <f t="shared" si="44"/>
        <v>107</v>
      </c>
      <c r="CH172" s="6">
        <v>14058</v>
      </c>
      <c r="CI172" s="26">
        <v>22.330097087378643</v>
      </c>
      <c r="CJ172">
        <f t="shared" si="48"/>
        <v>14058</v>
      </c>
      <c r="CK172">
        <f t="shared" si="49"/>
        <v>22.330097087378643</v>
      </c>
      <c r="CM172" s="6">
        <v>180</v>
      </c>
      <c r="CN172" s="26">
        <v>86.73139158576052</v>
      </c>
      <c r="CO172">
        <f t="shared" si="50"/>
        <v>180</v>
      </c>
      <c r="CP172" s="13">
        <f t="shared" si="51"/>
        <v>86.73139158576052</v>
      </c>
      <c r="DR172" t="s">
        <v>221</v>
      </c>
      <c r="DS172">
        <v>1571</v>
      </c>
      <c r="DT172">
        <v>244954</v>
      </c>
      <c r="DU172" t="str">
        <f t="shared" si="45"/>
        <v>MAC-0169</v>
      </c>
      <c r="DV172">
        <f t="shared" si="46"/>
        <v>1571</v>
      </c>
      <c r="DW172">
        <f t="shared" si="47"/>
        <v>244954</v>
      </c>
      <c r="EL172" s="6" t="s">
        <v>221</v>
      </c>
      <c r="EM172">
        <v>678</v>
      </c>
      <c r="EN172">
        <v>3805</v>
      </c>
    </row>
    <row r="173" spans="24:153" x14ac:dyDescent="0.25">
      <c r="X173" s="4" t="s">
        <v>222</v>
      </c>
      <c r="Y173" s="2">
        <v>231</v>
      </c>
      <c r="BD173" s="6">
        <v>433</v>
      </c>
      <c r="BE173" s="26">
        <v>7.0653402667872484E-2</v>
      </c>
      <c r="BG173">
        <f t="shared" si="54"/>
        <v>433</v>
      </c>
      <c r="BH173">
        <f t="shared" si="42"/>
        <v>7.0653402667872484E-2</v>
      </c>
      <c r="BM173">
        <v>76</v>
      </c>
      <c r="BN173" t="s">
        <v>690</v>
      </c>
      <c r="BP173" s="6" t="s">
        <v>222</v>
      </c>
      <c r="BQ173">
        <v>231</v>
      </c>
      <c r="BR173" t="str">
        <f t="shared" si="43"/>
        <v>MAC-0170</v>
      </c>
      <c r="BS173">
        <f t="shared" si="44"/>
        <v>231</v>
      </c>
      <c r="CH173" s="6">
        <v>14128</v>
      </c>
      <c r="CI173" s="26">
        <v>18.446601941747574</v>
      </c>
      <c r="CJ173">
        <f t="shared" si="48"/>
        <v>14128</v>
      </c>
      <c r="CK173">
        <f t="shared" si="49"/>
        <v>18.446601941747574</v>
      </c>
      <c r="CM173" s="6">
        <v>183</v>
      </c>
      <c r="CN173" s="26">
        <v>60.517799352750814</v>
      </c>
      <c r="CO173">
        <f t="shared" si="50"/>
        <v>183</v>
      </c>
      <c r="CP173" s="13">
        <f t="shared" si="51"/>
        <v>60.517799352750814</v>
      </c>
      <c r="DR173" t="s">
        <v>222</v>
      </c>
      <c r="DS173">
        <v>741</v>
      </c>
      <c r="DT173">
        <v>3570779</v>
      </c>
      <c r="DU173" t="str">
        <f t="shared" si="45"/>
        <v>MAC-0170</v>
      </c>
      <c r="DV173">
        <f t="shared" si="46"/>
        <v>741</v>
      </c>
      <c r="DW173">
        <f t="shared" si="47"/>
        <v>3570779</v>
      </c>
      <c r="EL173" s="6" t="s">
        <v>222</v>
      </c>
      <c r="EM173">
        <v>584</v>
      </c>
      <c r="EN173">
        <v>10877</v>
      </c>
    </row>
    <row r="174" spans="24:153" x14ac:dyDescent="0.25">
      <c r="X174" s="4" t="s">
        <v>223</v>
      </c>
      <c r="Y174" s="2">
        <v>194</v>
      </c>
      <c r="BD174" s="6">
        <v>434</v>
      </c>
      <c r="BE174" s="26">
        <v>2.3777225111161353E-2</v>
      </c>
      <c r="BG174">
        <f t="shared" si="54"/>
        <v>434</v>
      </c>
      <c r="BH174">
        <f t="shared" si="42"/>
        <v>2.3777225111161353E-2</v>
      </c>
      <c r="BM174">
        <v>77</v>
      </c>
      <c r="BN174" t="s">
        <v>430</v>
      </c>
      <c r="BP174" s="6" t="s">
        <v>223</v>
      </c>
      <c r="BQ174">
        <v>194</v>
      </c>
      <c r="BR174" t="str">
        <f t="shared" si="43"/>
        <v>MAC-0171</v>
      </c>
      <c r="BS174">
        <f t="shared" si="44"/>
        <v>194</v>
      </c>
      <c r="CH174" s="6">
        <v>14199</v>
      </c>
      <c r="CI174" s="26">
        <v>35.275080906148865</v>
      </c>
      <c r="CJ174">
        <f t="shared" si="48"/>
        <v>14199</v>
      </c>
      <c r="CK174">
        <f t="shared" si="49"/>
        <v>35.275080906148865</v>
      </c>
      <c r="CM174" s="6">
        <v>185</v>
      </c>
      <c r="CN174" s="26">
        <v>80.258899676375407</v>
      </c>
      <c r="CO174">
        <f t="shared" si="50"/>
        <v>185</v>
      </c>
      <c r="CP174" s="13">
        <f t="shared" si="51"/>
        <v>80.258899676375407</v>
      </c>
      <c r="DR174" t="s">
        <v>223</v>
      </c>
      <c r="DS174">
        <v>0</v>
      </c>
      <c r="DT174">
        <v>1925793</v>
      </c>
      <c r="DU174" t="str">
        <f t="shared" si="45"/>
        <v>MAC-0171</v>
      </c>
      <c r="DV174">
        <f t="shared" si="46"/>
        <v>0</v>
      </c>
      <c r="DW174">
        <f t="shared" si="47"/>
        <v>1925793</v>
      </c>
      <c r="EL174" s="6" t="s">
        <v>223</v>
      </c>
      <c r="EM174">
        <v>715</v>
      </c>
      <c r="EN174">
        <v>5854</v>
      </c>
    </row>
    <row r="175" spans="24:153" x14ac:dyDescent="0.25">
      <c r="X175" s="4" t="s">
        <v>224</v>
      </c>
      <c r="Y175" s="2">
        <v>178</v>
      </c>
      <c r="BD175" s="6">
        <v>435</v>
      </c>
      <c r="BE175" s="26">
        <v>2.332504333408697E-2</v>
      </c>
      <c r="BG175">
        <f t="shared" si="54"/>
        <v>435</v>
      </c>
      <c r="BH175">
        <f t="shared" si="42"/>
        <v>2.332504333408697E-2</v>
      </c>
      <c r="BM175">
        <v>77</v>
      </c>
      <c r="BN175" t="s">
        <v>541</v>
      </c>
      <c r="BP175" s="6" t="s">
        <v>224</v>
      </c>
      <c r="BQ175">
        <v>178</v>
      </c>
      <c r="BR175" t="str">
        <f t="shared" si="43"/>
        <v>MAC-0172</v>
      </c>
      <c r="BS175">
        <f t="shared" si="44"/>
        <v>178</v>
      </c>
      <c r="CH175" s="6">
        <v>14319</v>
      </c>
      <c r="CI175" s="26">
        <v>28.155339805825243</v>
      </c>
      <c r="CJ175">
        <f t="shared" si="48"/>
        <v>14319</v>
      </c>
      <c r="CK175">
        <f t="shared" si="49"/>
        <v>28.155339805825243</v>
      </c>
      <c r="CM175" s="6">
        <v>187</v>
      </c>
      <c r="CN175" s="26">
        <v>80.258899676375407</v>
      </c>
      <c r="CO175">
        <f t="shared" si="50"/>
        <v>187</v>
      </c>
      <c r="CP175" s="13">
        <f t="shared" si="51"/>
        <v>80.258899676375407</v>
      </c>
      <c r="DR175" t="s">
        <v>224</v>
      </c>
      <c r="DS175">
        <v>8201</v>
      </c>
      <c r="DT175">
        <v>26237423</v>
      </c>
      <c r="DU175" t="str">
        <f t="shared" si="45"/>
        <v>MAC-0172</v>
      </c>
      <c r="DV175">
        <f t="shared" si="46"/>
        <v>8201</v>
      </c>
      <c r="DW175">
        <f t="shared" si="47"/>
        <v>26237423</v>
      </c>
      <c r="EL175" s="6" t="s">
        <v>224</v>
      </c>
      <c r="EM175">
        <v>447</v>
      </c>
      <c r="EN175">
        <v>967</v>
      </c>
    </row>
    <row r="176" spans="24:153" x14ac:dyDescent="0.25">
      <c r="X176" s="4" t="s">
        <v>225</v>
      </c>
      <c r="Y176" s="2">
        <v>254</v>
      </c>
      <c r="BD176" s="6">
        <v>436</v>
      </c>
      <c r="BE176" s="26">
        <v>7.0276584520310492E-2</v>
      </c>
      <c r="BG176">
        <f t="shared" si="54"/>
        <v>436</v>
      </c>
      <c r="BH176">
        <f t="shared" si="42"/>
        <v>7.0276584520310492E-2</v>
      </c>
      <c r="BM176">
        <v>77</v>
      </c>
      <c r="BN176" t="s">
        <v>578</v>
      </c>
      <c r="BP176" s="6" t="s">
        <v>225</v>
      </c>
      <c r="BQ176">
        <v>254</v>
      </c>
      <c r="BR176" t="str">
        <f t="shared" si="43"/>
        <v>MAC-0173</v>
      </c>
      <c r="BS176">
        <f t="shared" si="44"/>
        <v>254</v>
      </c>
      <c r="CH176" s="6">
        <v>14376</v>
      </c>
      <c r="CI176" s="26">
        <v>42.071197411003233</v>
      </c>
      <c r="CJ176">
        <f t="shared" si="48"/>
        <v>14376</v>
      </c>
      <c r="CK176">
        <f t="shared" si="49"/>
        <v>42.071197411003233</v>
      </c>
      <c r="CM176" s="6">
        <v>188</v>
      </c>
      <c r="CN176" s="26">
        <v>76.051779935275079</v>
      </c>
      <c r="CO176">
        <f t="shared" si="50"/>
        <v>188</v>
      </c>
      <c r="CP176" s="13">
        <f t="shared" si="51"/>
        <v>76.051779935275079</v>
      </c>
      <c r="DR176" t="s">
        <v>225</v>
      </c>
      <c r="DS176">
        <v>666</v>
      </c>
      <c r="DT176">
        <v>4959023</v>
      </c>
      <c r="DU176" t="str">
        <f t="shared" si="45"/>
        <v>MAC-0173</v>
      </c>
      <c r="DV176">
        <f t="shared" si="46"/>
        <v>666</v>
      </c>
      <c r="DW176">
        <f t="shared" si="47"/>
        <v>4959023</v>
      </c>
      <c r="EL176" s="6" t="s">
        <v>225</v>
      </c>
      <c r="EM176">
        <v>786</v>
      </c>
      <c r="EN176">
        <v>9563</v>
      </c>
    </row>
    <row r="177" spans="24:144" x14ac:dyDescent="0.25">
      <c r="X177" s="4" t="s">
        <v>226</v>
      </c>
      <c r="Y177" s="2">
        <v>14</v>
      </c>
      <c r="BD177" s="6">
        <v>438</v>
      </c>
      <c r="BE177" s="26">
        <v>2.3061270630793579E-2</v>
      </c>
      <c r="BG177">
        <f t="shared" si="54"/>
        <v>438</v>
      </c>
      <c r="BH177">
        <f t="shared" si="42"/>
        <v>2.3061270630793579E-2</v>
      </c>
      <c r="BM177">
        <v>77</v>
      </c>
      <c r="BN177" t="s">
        <v>601</v>
      </c>
      <c r="BP177" s="6" t="s">
        <v>226</v>
      </c>
      <c r="BQ177">
        <v>14</v>
      </c>
      <c r="BR177" t="str">
        <f t="shared" si="43"/>
        <v>MAC-0174</v>
      </c>
      <c r="BS177">
        <f t="shared" si="44"/>
        <v>14</v>
      </c>
      <c r="CH177" s="6">
        <v>14460</v>
      </c>
      <c r="CI177" s="26">
        <v>44.983818770226534</v>
      </c>
      <c r="CJ177">
        <f t="shared" si="48"/>
        <v>14460</v>
      </c>
      <c r="CK177">
        <f t="shared" si="49"/>
        <v>44.983818770226534</v>
      </c>
      <c r="CM177" s="6">
        <v>189</v>
      </c>
      <c r="CN177" s="26">
        <v>72.491909385113274</v>
      </c>
      <c r="CO177">
        <f t="shared" si="50"/>
        <v>189</v>
      </c>
      <c r="CP177" s="13">
        <f t="shared" si="51"/>
        <v>72.491909385113274</v>
      </c>
      <c r="DR177" t="s">
        <v>226</v>
      </c>
      <c r="DS177">
        <v>0</v>
      </c>
      <c r="DT177">
        <v>1530903</v>
      </c>
      <c r="DU177" t="str">
        <f t="shared" si="45"/>
        <v>MAC-0174</v>
      </c>
      <c r="DV177">
        <f t="shared" si="46"/>
        <v>0</v>
      </c>
      <c r="DW177">
        <f t="shared" si="47"/>
        <v>1530903</v>
      </c>
      <c r="EL177" s="6" t="s">
        <v>226</v>
      </c>
      <c r="EM177">
        <v>974</v>
      </c>
      <c r="EN177">
        <v>12950</v>
      </c>
    </row>
    <row r="178" spans="24:144" x14ac:dyDescent="0.25">
      <c r="X178" s="4" t="s">
        <v>227</v>
      </c>
      <c r="Y178" s="2">
        <v>238</v>
      </c>
      <c r="BD178" s="6">
        <v>439</v>
      </c>
      <c r="BE178" s="26">
        <v>2.5736679478483685E-2</v>
      </c>
      <c r="BG178">
        <f t="shared" si="54"/>
        <v>439</v>
      </c>
      <c r="BH178">
        <f t="shared" si="42"/>
        <v>2.5736679478483685E-2</v>
      </c>
      <c r="BM178">
        <v>77</v>
      </c>
      <c r="BN178" t="s">
        <v>1036</v>
      </c>
      <c r="BP178" s="6" t="s">
        <v>227</v>
      </c>
      <c r="BQ178">
        <v>238</v>
      </c>
      <c r="BR178" t="str">
        <f t="shared" si="43"/>
        <v>MAC-0175</v>
      </c>
      <c r="BS178">
        <f t="shared" si="44"/>
        <v>238</v>
      </c>
      <c r="CH178" s="6">
        <v>14484</v>
      </c>
      <c r="CI178" s="26">
        <v>25.5663430420712</v>
      </c>
      <c r="CJ178">
        <f t="shared" si="48"/>
        <v>14484</v>
      </c>
      <c r="CK178">
        <f t="shared" si="49"/>
        <v>25.5663430420712</v>
      </c>
      <c r="CM178" s="6">
        <v>191</v>
      </c>
      <c r="CN178" s="26">
        <v>72.491909385113274</v>
      </c>
      <c r="CO178">
        <f t="shared" si="50"/>
        <v>191</v>
      </c>
      <c r="CP178" s="13">
        <f t="shared" si="51"/>
        <v>72.491909385113274</v>
      </c>
      <c r="DR178" t="s">
        <v>227</v>
      </c>
      <c r="DS178">
        <v>370</v>
      </c>
      <c r="DT178">
        <v>2285197</v>
      </c>
      <c r="DU178" t="str">
        <f t="shared" si="45"/>
        <v>MAC-0175</v>
      </c>
      <c r="DV178">
        <f t="shared" si="46"/>
        <v>370</v>
      </c>
      <c r="DW178">
        <f t="shared" si="47"/>
        <v>2285197</v>
      </c>
      <c r="EL178" s="6" t="s">
        <v>227</v>
      </c>
      <c r="EM178">
        <v>768</v>
      </c>
      <c r="EN178">
        <v>5135</v>
      </c>
    </row>
    <row r="179" spans="24:144" x14ac:dyDescent="0.25">
      <c r="X179" s="4" t="s">
        <v>228</v>
      </c>
      <c r="Y179" s="2">
        <v>45</v>
      </c>
      <c r="BD179" s="6">
        <v>441</v>
      </c>
      <c r="BE179" s="26">
        <v>4.4615268671339213E-2</v>
      </c>
      <c r="BG179">
        <f t="shared" si="54"/>
        <v>441</v>
      </c>
      <c r="BH179">
        <f t="shared" si="42"/>
        <v>4.4615268671339213E-2</v>
      </c>
      <c r="BM179">
        <v>78</v>
      </c>
      <c r="BN179" t="s">
        <v>287</v>
      </c>
      <c r="BP179" s="6" t="s">
        <v>228</v>
      </c>
      <c r="BQ179">
        <v>45</v>
      </c>
      <c r="BR179" t="str">
        <f t="shared" si="43"/>
        <v>MAC-0176</v>
      </c>
      <c r="BS179">
        <f t="shared" si="44"/>
        <v>45</v>
      </c>
      <c r="CH179" s="6">
        <v>14559</v>
      </c>
      <c r="CI179" s="26">
        <v>21.035598705501616</v>
      </c>
      <c r="CJ179">
        <f t="shared" si="48"/>
        <v>14559</v>
      </c>
      <c r="CK179">
        <f t="shared" si="49"/>
        <v>21.035598705501616</v>
      </c>
      <c r="CM179" s="6">
        <v>195</v>
      </c>
      <c r="CN179" s="26">
        <v>60.194174757281552</v>
      </c>
      <c r="CO179">
        <f t="shared" si="50"/>
        <v>195</v>
      </c>
      <c r="CP179" s="13">
        <f t="shared" si="51"/>
        <v>60.194174757281552</v>
      </c>
      <c r="DR179" t="s">
        <v>228</v>
      </c>
      <c r="DS179">
        <v>7917</v>
      </c>
      <c r="DT179">
        <v>8333354</v>
      </c>
      <c r="DU179" t="str">
        <f t="shared" si="45"/>
        <v>MAC-0176</v>
      </c>
      <c r="DV179">
        <f t="shared" si="46"/>
        <v>7917</v>
      </c>
      <c r="DW179">
        <f t="shared" si="47"/>
        <v>8333354</v>
      </c>
      <c r="EL179" s="6" t="s">
        <v>228</v>
      </c>
      <c r="EM179">
        <v>585</v>
      </c>
      <c r="EN179">
        <v>1860</v>
      </c>
    </row>
    <row r="180" spans="24:144" x14ac:dyDescent="0.25">
      <c r="X180" s="4" t="s">
        <v>229</v>
      </c>
      <c r="Y180" s="2">
        <v>811</v>
      </c>
      <c r="BD180" s="6">
        <v>442</v>
      </c>
      <c r="BE180" s="26">
        <v>4.6574723038661545E-2</v>
      </c>
      <c r="BG180">
        <f t="shared" si="54"/>
        <v>442</v>
      </c>
      <c r="BH180">
        <f t="shared" si="42"/>
        <v>4.6574723038661545E-2</v>
      </c>
      <c r="BM180">
        <v>78</v>
      </c>
      <c r="BN180" t="s">
        <v>844</v>
      </c>
      <c r="BP180" s="6" t="s">
        <v>229</v>
      </c>
      <c r="BQ180">
        <v>811</v>
      </c>
      <c r="BR180" t="str">
        <f t="shared" si="43"/>
        <v>MAC-0177</v>
      </c>
      <c r="BS180">
        <f t="shared" si="44"/>
        <v>811</v>
      </c>
      <c r="CH180" s="6">
        <v>14565</v>
      </c>
      <c r="CI180" s="26">
        <v>15.53398058252427</v>
      </c>
      <c r="CJ180">
        <f t="shared" si="48"/>
        <v>14565</v>
      </c>
      <c r="CK180">
        <f t="shared" si="49"/>
        <v>15.53398058252427</v>
      </c>
      <c r="CM180" s="6">
        <v>196</v>
      </c>
      <c r="CN180" s="26">
        <v>85.760517799352755</v>
      </c>
      <c r="CO180">
        <f t="shared" si="50"/>
        <v>196</v>
      </c>
      <c r="CP180" s="13">
        <f t="shared" si="51"/>
        <v>85.760517799352755</v>
      </c>
      <c r="DR180" t="s">
        <v>229</v>
      </c>
      <c r="DS180">
        <v>7330</v>
      </c>
      <c r="DT180">
        <v>11804596</v>
      </c>
      <c r="DU180" t="str">
        <f t="shared" si="45"/>
        <v>MAC-0177</v>
      </c>
      <c r="DV180">
        <f t="shared" si="46"/>
        <v>7330</v>
      </c>
      <c r="DW180">
        <f t="shared" si="47"/>
        <v>11804596</v>
      </c>
      <c r="EL180" s="6" t="s">
        <v>229</v>
      </c>
      <c r="EM180">
        <v>238</v>
      </c>
      <c r="EN180">
        <v>114</v>
      </c>
    </row>
    <row r="181" spans="24:144" x14ac:dyDescent="0.25">
      <c r="X181" s="4" t="s">
        <v>230</v>
      </c>
      <c r="Y181" s="2">
        <v>383</v>
      </c>
      <c r="BD181" s="6">
        <v>444</v>
      </c>
      <c r="BE181" s="26">
        <v>4.5594995855000375E-2</v>
      </c>
      <c r="BG181">
        <f t="shared" si="54"/>
        <v>444</v>
      </c>
      <c r="BH181">
        <f t="shared" si="42"/>
        <v>4.5594995855000375E-2</v>
      </c>
      <c r="BM181">
        <v>79</v>
      </c>
      <c r="BN181" t="s">
        <v>734</v>
      </c>
      <c r="BP181" s="6" t="s">
        <v>230</v>
      </c>
      <c r="BQ181">
        <v>383</v>
      </c>
      <c r="BR181" t="str">
        <f t="shared" si="43"/>
        <v>MAC-0178</v>
      </c>
      <c r="BS181">
        <f t="shared" si="44"/>
        <v>383</v>
      </c>
      <c r="CH181" s="6">
        <v>14600</v>
      </c>
      <c r="CI181" s="26">
        <v>23.300970873786408</v>
      </c>
      <c r="CJ181">
        <f t="shared" si="48"/>
        <v>14600</v>
      </c>
      <c r="CK181">
        <f t="shared" si="49"/>
        <v>23.300970873786408</v>
      </c>
      <c r="CM181" s="6">
        <v>197</v>
      </c>
      <c r="CN181" s="26">
        <v>87.702265372168284</v>
      </c>
      <c r="CO181">
        <f t="shared" si="50"/>
        <v>197</v>
      </c>
      <c r="CP181" s="13">
        <f t="shared" si="51"/>
        <v>87.702265372168284</v>
      </c>
      <c r="DR181" t="s">
        <v>230</v>
      </c>
      <c r="DS181">
        <v>3633</v>
      </c>
      <c r="DT181">
        <v>7568048</v>
      </c>
      <c r="DU181" t="str">
        <f t="shared" si="45"/>
        <v>MAC-0178</v>
      </c>
      <c r="DV181">
        <f t="shared" si="46"/>
        <v>3633</v>
      </c>
      <c r="DW181">
        <f t="shared" si="47"/>
        <v>7568048</v>
      </c>
      <c r="EL181" s="6" t="s">
        <v>230</v>
      </c>
      <c r="EM181">
        <v>416</v>
      </c>
      <c r="EN181">
        <v>2478</v>
      </c>
    </row>
    <row r="182" spans="24:144" x14ac:dyDescent="0.25">
      <c r="X182" s="4" t="s">
        <v>231</v>
      </c>
      <c r="Y182" s="2">
        <v>116</v>
      </c>
      <c r="BD182" s="6">
        <v>445</v>
      </c>
      <c r="BE182" s="26">
        <v>2.2985907001281183E-2</v>
      </c>
      <c r="BG182">
        <f t="shared" si="54"/>
        <v>445</v>
      </c>
      <c r="BH182">
        <f t="shared" si="42"/>
        <v>2.2985907001281183E-2</v>
      </c>
      <c r="BM182">
        <v>79</v>
      </c>
      <c r="BN182" t="s">
        <v>790</v>
      </c>
      <c r="BP182" s="6" t="s">
        <v>231</v>
      </c>
      <c r="BQ182">
        <v>116</v>
      </c>
      <c r="BR182" t="str">
        <f t="shared" si="43"/>
        <v>MAC-0179</v>
      </c>
      <c r="BS182">
        <f t="shared" si="44"/>
        <v>116</v>
      </c>
      <c r="CH182" s="6">
        <v>14896</v>
      </c>
      <c r="CI182" s="26">
        <v>36.245954692556637</v>
      </c>
      <c r="CJ182">
        <f t="shared" si="48"/>
        <v>14896</v>
      </c>
      <c r="CK182">
        <f t="shared" si="49"/>
        <v>36.245954692556637</v>
      </c>
      <c r="CM182" s="6">
        <v>198</v>
      </c>
      <c r="CN182" s="26">
        <v>61.812297734627826</v>
      </c>
      <c r="CO182">
        <f t="shared" si="50"/>
        <v>198</v>
      </c>
      <c r="CP182" s="13">
        <f t="shared" si="51"/>
        <v>61.812297734627826</v>
      </c>
      <c r="DR182" t="s">
        <v>231</v>
      </c>
      <c r="DS182">
        <v>3225</v>
      </c>
      <c r="DT182">
        <v>10311944</v>
      </c>
      <c r="DU182" t="str">
        <f t="shared" si="45"/>
        <v>MAC-0179</v>
      </c>
      <c r="DV182">
        <f t="shared" si="46"/>
        <v>3225</v>
      </c>
      <c r="DW182">
        <f t="shared" si="47"/>
        <v>10311944</v>
      </c>
      <c r="EL182" s="6" t="s">
        <v>231</v>
      </c>
      <c r="EM182">
        <v>455</v>
      </c>
      <c r="EN182">
        <v>1934</v>
      </c>
    </row>
    <row r="183" spans="24:144" x14ac:dyDescent="0.25">
      <c r="X183" s="4" t="s">
        <v>232</v>
      </c>
      <c r="Y183" s="2">
        <v>94</v>
      </c>
      <c r="BD183" s="6">
        <v>447</v>
      </c>
      <c r="BE183" s="26">
        <v>9.1378400783781732E-2</v>
      </c>
      <c r="BG183">
        <f t="shared" si="54"/>
        <v>447</v>
      </c>
      <c r="BH183">
        <f t="shared" si="42"/>
        <v>9.1378400783781732E-2</v>
      </c>
      <c r="BM183">
        <v>79</v>
      </c>
      <c r="BN183" t="s">
        <v>884</v>
      </c>
      <c r="BP183" s="6" t="s">
        <v>232</v>
      </c>
      <c r="BQ183">
        <v>94</v>
      </c>
      <c r="BR183" t="str">
        <f t="shared" si="43"/>
        <v>MAC-0180</v>
      </c>
      <c r="BS183">
        <f t="shared" si="44"/>
        <v>94</v>
      </c>
      <c r="CH183" s="6">
        <v>14898</v>
      </c>
      <c r="CI183" s="26">
        <v>44.336569579288025</v>
      </c>
      <c r="CJ183">
        <f t="shared" si="48"/>
        <v>14898</v>
      </c>
      <c r="CK183">
        <f t="shared" si="49"/>
        <v>44.336569579288025</v>
      </c>
      <c r="CM183" s="6">
        <v>199</v>
      </c>
      <c r="CN183" s="26">
        <v>64.401294498381873</v>
      </c>
      <c r="CO183">
        <f t="shared" si="50"/>
        <v>199</v>
      </c>
      <c r="CP183" s="13">
        <f t="shared" si="51"/>
        <v>64.401294498381873</v>
      </c>
      <c r="DR183" t="s">
        <v>232</v>
      </c>
      <c r="DS183">
        <v>0</v>
      </c>
      <c r="DT183">
        <v>732982</v>
      </c>
      <c r="DU183" t="str">
        <f t="shared" si="45"/>
        <v>MAC-0180</v>
      </c>
      <c r="DV183">
        <f t="shared" si="46"/>
        <v>0</v>
      </c>
      <c r="DW183">
        <f t="shared" si="47"/>
        <v>732982</v>
      </c>
      <c r="EL183" s="6" t="s">
        <v>232</v>
      </c>
      <c r="EM183">
        <v>860</v>
      </c>
      <c r="EN183">
        <v>7065</v>
      </c>
    </row>
    <row r="184" spans="24:144" x14ac:dyDescent="0.25">
      <c r="X184" s="4" t="s">
        <v>233</v>
      </c>
      <c r="Y184" s="2">
        <v>296</v>
      </c>
      <c r="BD184" s="6">
        <v>448</v>
      </c>
      <c r="BE184" s="26">
        <v>2.1591679855301832E-2</v>
      </c>
      <c r="BG184">
        <f t="shared" si="54"/>
        <v>448</v>
      </c>
      <c r="BH184">
        <f t="shared" si="42"/>
        <v>2.1591679855301832E-2</v>
      </c>
      <c r="BM184">
        <v>79</v>
      </c>
      <c r="BN184" t="s">
        <v>944</v>
      </c>
      <c r="BP184" s="6" t="s">
        <v>233</v>
      </c>
      <c r="BQ184">
        <v>296</v>
      </c>
      <c r="BR184" t="str">
        <f t="shared" si="43"/>
        <v>MAC-0181</v>
      </c>
      <c r="BS184">
        <f t="shared" si="44"/>
        <v>296</v>
      </c>
      <c r="CH184" s="6">
        <v>14958</v>
      </c>
      <c r="CI184" s="26">
        <v>29.449838187702266</v>
      </c>
      <c r="CJ184">
        <f t="shared" si="48"/>
        <v>14958</v>
      </c>
      <c r="CK184">
        <f t="shared" si="49"/>
        <v>29.449838187702266</v>
      </c>
      <c r="CM184" s="6">
        <v>200</v>
      </c>
      <c r="CN184" s="26">
        <v>42.394822006472495</v>
      </c>
      <c r="CO184">
        <f t="shared" si="50"/>
        <v>200</v>
      </c>
      <c r="CP184" s="13">
        <f t="shared" si="51"/>
        <v>42.394822006472495</v>
      </c>
      <c r="DR184" t="s">
        <v>233</v>
      </c>
      <c r="DS184">
        <v>344</v>
      </c>
      <c r="DT184">
        <v>3102123</v>
      </c>
      <c r="DU184" t="str">
        <f t="shared" si="45"/>
        <v>MAC-0181</v>
      </c>
      <c r="DV184">
        <f t="shared" si="46"/>
        <v>344</v>
      </c>
      <c r="DW184">
        <f t="shared" si="47"/>
        <v>3102123</v>
      </c>
      <c r="EL184" s="6" t="s">
        <v>233</v>
      </c>
      <c r="EM184">
        <v>688</v>
      </c>
      <c r="EN184">
        <v>7413</v>
      </c>
    </row>
    <row r="185" spans="24:144" x14ac:dyDescent="0.25">
      <c r="X185" s="4" t="s">
        <v>234</v>
      </c>
      <c r="Y185" s="2">
        <v>170</v>
      </c>
      <c r="BD185" s="6">
        <v>449</v>
      </c>
      <c r="BE185" s="26">
        <v>4.653704122390534E-2</v>
      </c>
      <c r="BG185">
        <f t="shared" si="54"/>
        <v>449</v>
      </c>
      <c r="BH185">
        <f t="shared" si="42"/>
        <v>4.653704122390534E-2</v>
      </c>
      <c r="BM185">
        <v>81</v>
      </c>
      <c r="BN185" t="s">
        <v>176</v>
      </c>
      <c r="BP185" s="6" t="s">
        <v>234</v>
      </c>
      <c r="BQ185">
        <v>170</v>
      </c>
      <c r="BR185" t="str">
        <f t="shared" si="43"/>
        <v>MAC-0182</v>
      </c>
      <c r="BS185">
        <f t="shared" si="44"/>
        <v>170</v>
      </c>
      <c r="CH185" s="6">
        <v>15000</v>
      </c>
      <c r="CI185" s="26">
        <v>38.834951456310677</v>
      </c>
      <c r="CJ185">
        <f t="shared" si="48"/>
        <v>15000</v>
      </c>
      <c r="CK185">
        <f t="shared" si="49"/>
        <v>38.834951456310677</v>
      </c>
      <c r="CM185" s="6">
        <v>203</v>
      </c>
      <c r="CN185" s="26">
        <v>55.663430420711975</v>
      </c>
      <c r="CO185">
        <f t="shared" si="50"/>
        <v>203</v>
      </c>
      <c r="CP185" s="13">
        <f t="shared" si="51"/>
        <v>55.663430420711975</v>
      </c>
      <c r="DR185" t="s">
        <v>234</v>
      </c>
      <c r="DS185">
        <v>120</v>
      </c>
      <c r="DT185">
        <v>2409354</v>
      </c>
      <c r="DU185" t="str">
        <f t="shared" si="45"/>
        <v>MAC-0182</v>
      </c>
      <c r="DV185">
        <f t="shared" si="46"/>
        <v>120</v>
      </c>
      <c r="DW185">
        <f t="shared" si="47"/>
        <v>2409354</v>
      </c>
      <c r="EL185" s="6" t="s">
        <v>234</v>
      </c>
      <c r="EM185">
        <v>657</v>
      </c>
      <c r="EN185">
        <v>8243</v>
      </c>
    </row>
    <row r="186" spans="24:144" x14ac:dyDescent="0.25">
      <c r="X186" s="4" t="s">
        <v>235</v>
      </c>
      <c r="Y186" s="2">
        <v>474</v>
      </c>
      <c r="BD186" s="6">
        <v>452</v>
      </c>
      <c r="BE186" s="26">
        <v>9.103926445097596E-2</v>
      </c>
      <c r="BG186">
        <f t="shared" si="54"/>
        <v>452</v>
      </c>
      <c r="BH186">
        <f t="shared" si="42"/>
        <v>9.103926445097596E-2</v>
      </c>
      <c r="BM186">
        <v>81</v>
      </c>
      <c r="BN186" t="s">
        <v>421</v>
      </c>
      <c r="BP186" s="6" t="s">
        <v>235</v>
      </c>
      <c r="BQ186">
        <v>474</v>
      </c>
      <c r="BR186" t="str">
        <f t="shared" si="43"/>
        <v>MAC-0183</v>
      </c>
      <c r="BS186">
        <f t="shared" si="44"/>
        <v>474</v>
      </c>
      <c r="CH186" s="6">
        <v>15110</v>
      </c>
      <c r="CI186" s="26">
        <v>31.391585760517799</v>
      </c>
      <c r="CJ186">
        <f t="shared" si="48"/>
        <v>15110</v>
      </c>
      <c r="CK186">
        <f t="shared" si="49"/>
        <v>31.391585760517799</v>
      </c>
      <c r="CM186" s="6">
        <v>204</v>
      </c>
      <c r="CN186" s="26">
        <v>95.145631067961162</v>
      </c>
      <c r="CO186">
        <f t="shared" si="50"/>
        <v>204</v>
      </c>
      <c r="CP186" s="13">
        <f t="shared" si="51"/>
        <v>95.145631067961162</v>
      </c>
      <c r="DR186" t="s">
        <v>235</v>
      </c>
      <c r="DS186">
        <v>1649</v>
      </c>
      <c r="DT186">
        <v>4470511</v>
      </c>
      <c r="DU186" t="str">
        <f t="shared" si="45"/>
        <v>MAC-0183</v>
      </c>
      <c r="DV186">
        <f t="shared" si="46"/>
        <v>1649</v>
      </c>
      <c r="DW186">
        <f t="shared" si="47"/>
        <v>4470511</v>
      </c>
      <c r="EL186" s="6" t="s">
        <v>235</v>
      </c>
      <c r="EM186">
        <v>467</v>
      </c>
      <c r="EN186">
        <v>2880</v>
      </c>
    </row>
    <row r="187" spans="24:144" x14ac:dyDescent="0.25">
      <c r="X187" s="4" t="s">
        <v>236</v>
      </c>
      <c r="Y187" s="2">
        <v>121</v>
      </c>
      <c r="BD187" s="6">
        <v>453</v>
      </c>
      <c r="BE187" s="26">
        <v>8.9795764564021399E-2</v>
      </c>
      <c r="BG187">
        <f t="shared" si="54"/>
        <v>453</v>
      </c>
      <c r="BH187">
        <f t="shared" si="42"/>
        <v>8.9795764564021399E-2</v>
      </c>
      <c r="BM187">
        <v>82</v>
      </c>
      <c r="BN187" t="s">
        <v>175</v>
      </c>
      <c r="BP187" s="6" t="s">
        <v>236</v>
      </c>
      <c r="BQ187">
        <v>121</v>
      </c>
      <c r="BR187" t="str">
        <f t="shared" si="43"/>
        <v>MAC-0184</v>
      </c>
      <c r="BS187">
        <f t="shared" si="44"/>
        <v>121</v>
      </c>
      <c r="CH187" s="6">
        <v>15156</v>
      </c>
      <c r="CI187" s="26">
        <v>23.948220064724918</v>
      </c>
      <c r="CJ187">
        <f t="shared" si="48"/>
        <v>15156</v>
      </c>
      <c r="CK187">
        <f t="shared" si="49"/>
        <v>23.948220064724918</v>
      </c>
      <c r="CM187" s="6">
        <v>205</v>
      </c>
      <c r="CN187" s="26">
        <v>69.902912621359221</v>
      </c>
      <c r="CO187">
        <f t="shared" si="50"/>
        <v>205</v>
      </c>
      <c r="CP187" s="13">
        <f t="shared" si="51"/>
        <v>69.902912621359221</v>
      </c>
      <c r="DR187" t="s">
        <v>236</v>
      </c>
      <c r="DS187">
        <v>202</v>
      </c>
      <c r="DT187">
        <v>1259667</v>
      </c>
      <c r="DU187" t="str">
        <f t="shared" si="45"/>
        <v>MAC-0184</v>
      </c>
      <c r="DV187">
        <f t="shared" si="46"/>
        <v>202</v>
      </c>
      <c r="DW187">
        <f t="shared" si="47"/>
        <v>1259667</v>
      </c>
      <c r="EL187" s="6" t="s">
        <v>236</v>
      </c>
      <c r="EM187">
        <v>629</v>
      </c>
      <c r="EN187">
        <v>10087</v>
      </c>
    </row>
    <row r="188" spans="24:144" x14ac:dyDescent="0.25">
      <c r="X188" s="4" t="s">
        <v>237</v>
      </c>
      <c r="Y188" s="2">
        <v>190</v>
      </c>
      <c r="BD188" s="6">
        <v>455</v>
      </c>
      <c r="BE188" s="26">
        <v>4.3974677820483837E-2</v>
      </c>
      <c r="BG188">
        <f t="shared" si="54"/>
        <v>455</v>
      </c>
      <c r="BH188">
        <f t="shared" si="42"/>
        <v>4.3974677820483837E-2</v>
      </c>
      <c r="BM188">
        <v>82</v>
      </c>
      <c r="BN188" t="s">
        <v>469</v>
      </c>
      <c r="BP188" s="6" t="s">
        <v>237</v>
      </c>
      <c r="BQ188">
        <v>190</v>
      </c>
      <c r="BR188" t="str">
        <f t="shared" si="43"/>
        <v>MAC-0185</v>
      </c>
      <c r="BS188">
        <f t="shared" si="44"/>
        <v>190</v>
      </c>
      <c r="CH188" s="6">
        <v>15172</v>
      </c>
      <c r="CI188" s="26">
        <v>18.122977346278319</v>
      </c>
      <c r="CJ188">
        <f t="shared" si="48"/>
        <v>15172</v>
      </c>
      <c r="CK188">
        <f t="shared" si="49"/>
        <v>18.122977346278319</v>
      </c>
      <c r="CM188" s="6">
        <v>207</v>
      </c>
      <c r="CN188" s="26">
        <v>79.935275080906152</v>
      </c>
      <c r="CO188">
        <f t="shared" si="50"/>
        <v>207</v>
      </c>
      <c r="CP188" s="13">
        <f t="shared" si="51"/>
        <v>79.935275080906152</v>
      </c>
      <c r="DR188" t="s">
        <v>237</v>
      </c>
      <c r="DS188">
        <v>205</v>
      </c>
      <c r="DT188">
        <v>2646893</v>
      </c>
      <c r="DU188" t="str">
        <f t="shared" si="45"/>
        <v>MAC-0185</v>
      </c>
      <c r="DV188">
        <f t="shared" si="46"/>
        <v>205</v>
      </c>
      <c r="DW188">
        <f t="shared" si="47"/>
        <v>2646893</v>
      </c>
      <c r="EL188" s="6" t="s">
        <v>237</v>
      </c>
      <c r="EM188">
        <v>829</v>
      </c>
      <c r="EN188">
        <v>9547</v>
      </c>
    </row>
    <row r="189" spans="24:144" x14ac:dyDescent="0.25">
      <c r="X189" s="4" t="s">
        <v>238</v>
      </c>
      <c r="Y189" s="2">
        <v>199</v>
      </c>
      <c r="BD189" s="6">
        <v>456</v>
      </c>
      <c r="BE189" s="26">
        <v>2.4380134147260531E-2</v>
      </c>
      <c r="BG189">
        <f t="shared" si="54"/>
        <v>456</v>
      </c>
      <c r="BH189">
        <f t="shared" si="42"/>
        <v>2.4380134147260531E-2</v>
      </c>
      <c r="BM189">
        <v>82</v>
      </c>
      <c r="BN189" t="s">
        <v>530</v>
      </c>
      <c r="BP189" s="6" t="s">
        <v>238</v>
      </c>
      <c r="BQ189">
        <v>199</v>
      </c>
      <c r="BR189" t="str">
        <f t="shared" si="43"/>
        <v>MAC-0186</v>
      </c>
      <c r="BS189">
        <f t="shared" si="44"/>
        <v>199</v>
      </c>
      <c r="CH189" s="6">
        <v>15490</v>
      </c>
      <c r="CI189" s="26">
        <v>29.126213592233007</v>
      </c>
      <c r="CJ189">
        <f t="shared" si="48"/>
        <v>15490</v>
      </c>
      <c r="CK189">
        <f t="shared" si="49"/>
        <v>29.126213592233007</v>
      </c>
      <c r="CM189" s="6">
        <v>208</v>
      </c>
      <c r="CN189" s="26">
        <v>93.527508090614887</v>
      </c>
      <c r="CO189">
        <f t="shared" si="50"/>
        <v>208</v>
      </c>
      <c r="CP189" s="13">
        <f t="shared" si="51"/>
        <v>93.527508090614887</v>
      </c>
      <c r="DR189" t="s">
        <v>238</v>
      </c>
      <c r="DS189">
        <v>1451</v>
      </c>
      <c r="DT189">
        <v>5185013</v>
      </c>
      <c r="DU189" t="str">
        <f t="shared" si="45"/>
        <v>MAC-0186</v>
      </c>
      <c r="DV189">
        <f t="shared" si="46"/>
        <v>1451</v>
      </c>
      <c r="DW189">
        <f t="shared" si="47"/>
        <v>5185013</v>
      </c>
      <c r="EL189" s="6" t="s">
        <v>238</v>
      </c>
      <c r="EM189">
        <v>565</v>
      </c>
      <c r="EN189">
        <v>5114</v>
      </c>
    </row>
    <row r="190" spans="24:144" x14ac:dyDescent="0.25">
      <c r="X190" s="4" t="s">
        <v>239</v>
      </c>
      <c r="Y190" s="2">
        <v>213</v>
      </c>
      <c r="BD190" s="6">
        <v>457</v>
      </c>
      <c r="BE190" s="26">
        <v>4.4879041374632597E-2</v>
      </c>
      <c r="BG190">
        <f t="shared" si="54"/>
        <v>457</v>
      </c>
      <c r="BH190">
        <f t="shared" si="42"/>
        <v>4.4879041374632597E-2</v>
      </c>
      <c r="BM190">
        <v>82</v>
      </c>
      <c r="BN190" t="s">
        <v>748</v>
      </c>
      <c r="BP190" s="6" t="s">
        <v>239</v>
      </c>
      <c r="BQ190">
        <v>213</v>
      </c>
      <c r="BR190" t="str">
        <f t="shared" si="43"/>
        <v>MAC-0187</v>
      </c>
      <c r="BS190">
        <f t="shared" si="44"/>
        <v>213</v>
      </c>
      <c r="CH190" s="6">
        <v>15692</v>
      </c>
      <c r="CI190" s="26">
        <v>13.592233009708737</v>
      </c>
      <c r="CJ190">
        <f t="shared" si="48"/>
        <v>15692</v>
      </c>
      <c r="CK190">
        <f t="shared" si="49"/>
        <v>13.592233009708737</v>
      </c>
      <c r="CM190" s="6">
        <v>209</v>
      </c>
      <c r="CN190" s="26">
        <v>75.404530744336569</v>
      </c>
      <c r="CO190">
        <f t="shared" si="50"/>
        <v>209</v>
      </c>
      <c r="CP190" s="13">
        <f t="shared" si="51"/>
        <v>75.404530744336569</v>
      </c>
      <c r="DR190" t="s">
        <v>239</v>
      </c>
      <c r="DS190">
        <v>338</v>
      </c>
      <c r="DT190">
        <v>2260889</v>
      </c>
      <c r="DU190" t="str">
        <f t="shared" si="45"/>
        <v>MAC-0187</v>
      </c>
      <c r="DV190">
        <f t="shared" si="46"/>
        <v>338</v>
      </c>
      <c r="DW190">
        <f t="shared" si="47"/>
        <v>2260889</v>
      </c>
      <c r="EL190" s="6" t="s">
        <v>239</v>
      </c>
      <c r="EM190">
        <v>653</v>
      </c>
      <c r="EN190">
        <v>4784</v>
      </c>
    </row>
    <row r="191" spans="24:144" x14ac:dyDescent="0.25">
      <c r="X191" s="4" t="s">
        <v>240</v>
      </c>
      <c r="Y191" s="2">
        <v>154</v>
      </c>
      <c r="BD191" s="6">
        <v>458</v>
      </c>
      <c r="BE191" s="26">
        <v>4.6386313964880549E-2</v>
      </c>
      <c r="BG191">
        <f t="shared" si="54"/>
        <v>458</v>
      </c>
      <c r="BH191">
        <f t="shared" si="42"/>
        <v>4.6386313964880549E-2</v>
      </c>
      <c r="BM191">
        <v>83</v>
      </c>
      <c r="BN191" t="s">
        <v>821</v>
      </c>
      <c r="BP191" s="6" t="s">
        <v>240</v>
      </c>
      <c r="BQ191">
        <v>154</v>
      </c>
      <c r="BR191" t="str">
        <f t="shared" si="43"/>
        <v>MAC-0188</v>
      </c>
      <c r="BS191">
        <f t="shared" si="44"/>
        <v>154</v>
      </c>
      <c r="CH191" s="6">
        <v>15795</v>
      </c>
      <c r="CI191" s="26">
        <v>19.417475728155338</v>
      </c>
      <c r="CJ191">
        <f t="shared" si="48"/>
        <v>15795</v>
      </c>
      <c r="CK191">
        <f t="shared" si="49"/>
        <v>19.417475728155338</v>
      </c>
      <c r="CM191" s="6">
        <v>210</v>
      </c>
      <c r="CN191" s="26">
        <v>59.22330097087378</v>
      </c>
      <c r="CO191">
        <f t="shared" si="50"/>
        <v>210</v>
      </c>
      <c r="CP191" s="13">
        <f t="shared" si="51"/>
        <v>59.22330097087378</v>
      </c>
      <c r="DR191" t="s">
        <v>240</v>
      </c>
      <c r="DS191">
        <v>1027</v>
      </c>
      <c r="DT191">
        <v>2031221</v>
      </c>
      <c r="DU191" t="str">
        <f t="shared" si="45"/>
        <v>MAC-0188</v>
      </c>
      <c r="DV191">
        <f t="shared" si="46"/>
        <v>1027</v>
      </c>
      <c r="DW191">
        <f t="shared" si="47"/>
        <v>2031221</v>
      </c>
      <c r="EL191" s="6" t="s">
        <v>240</v>
      </c>
      <c r="EM191">
        <v>622</v>
      </c>
      <c r="EN191">
        <v>8109</v>
      </c>
    </row>
    <row r="192" spans="24:144" x14ac:dyDescent="0.25">
      <c r="X192" s="4" t="s">
        <v>241</v>
      </c>
      <c r="Y192" s="2">
        <v>258</v>
      </c>
      <c r="BD192" s="6">
        <v>459</v>
      </c>
      <c r="BE192" s="26">
        <v>6.5566357675785669E-2</v>
      </c>
      <c r="BG192">
        <f t="shared" si="54"/>
        <v>459</v>
      </c>
      <c r="BH192">
        <f t="shared" si="42"/>
        <v>6.5566357675785669E-2</v>
      </c>
      <c r="BM192">
        <v>83</v>
      </c>
      <c r="BN192" t="s">
        <v>909</v>
      </c>
      <c r="BP192" s="6" t="s">
        <v>241</v>
      </c>
      <c r="BQ192">
        <v>258</v>
      </c>
      <c r="BR192" t="str">
        <f t="shared" si="43"/>
        <v>MAC-0189</v>
      </c>
      <c r="BS192">
        <f t="shared" si="44"/>
        <v>258</v>
      </c>
      <c r="CH192" s="6">
        <v>15845</v>
      </c>
      <c r="CI192" s="26">
        <v>29.773462783171524</v>
      </c>
      <c r="CJ192">
        <f t="shared" si="48"/>
        <v>15845</v>
      </c>
      <c r="CK192">
        <f t="shared" si="49"/>
        <v>29.773462783171524</v>
      </c>
      <c r="CM192" s="6">
        <v>220</v>
      </c>
      <c r="CN192" s="26">
        <v>62.783171521035598</v>
      </c>
      <c r="CO192">
        <f t="shared" si="50"/>
        <v>220</v>
      </c>
      <c r="CP192" s="13">
        <f t="shared" si="51"/>
        <v>62.783171521035598</v>
      </c>
      <c r="DR192" t="s">
        <v>241</v>
      </c>
      <c r="DS192">
        <v>270</v>
      </c>
      <c r="DT192">
        <v>2567792</v>
      </c>
      <c r="DU192" t="str">
        <f t="shared" si="45"/>
        <v>MAC-0189</v>
      </c>
      <c r="DV192">
        <f t="shared" si="46"/>
        <v>270</v>
      </c>
      <c r="DW192">
        <f t="shared" si="47"/>
        <v>2567792</v>
      </c>
      <c r="EL192" s="6" t="s">
        <v>241</v>
      </c>
      <c r="EM192">
        <v>732</v>
      </c>
      <c r="EN192">
        <v>6991</v>
      </c>
    </row>
    <row r="193" spans="24:144" x14ac:dyDescent="0.25">
      <c r="X193" s="4" t="s">
        <v>242</v>
      </c>
      <c r="Y193" s="2">
        <v>87</v>
      </c>
      <c r="BD193" s="6">
        <v>460</v>
      </c>
      <c r="BE193" s="26">
        <v>2.219458889140101E-2</v>
      </c>
      <c r="BG193">
        <f t="shared" si="54"/>
        <v>460</v>
      </c>
      <c r="BH193">
        <f t="shared" si="42"/>
        <v>2.219458889140101E-2</v>
      </c>
      <c r="BM193">
        <v>84</v>
      </c>
      <c r="BN193" t="s">
        <v>244</v>
      </c>
      <c r="BP193" s="6" t="s">
        <v>242</v>
      </c>
      <c r="BQ193">
        <v>87</v>
      </c>
      <c r="BR193" t="str">
        <f t="shared" si="43"/>
        <v>MAC-0190</v>
      </c>
      <c r="BS193">
        <f t="shared" si="44"/>
        <v>87</v>
      </c>
      <c r="CH193" s="6">
        <v>15856</v>
      </c>
      <c r="CI193" s="26">
        <v>28.478964401294498</v>
      </c>
      <c r="CJ193">
        <f t="shared" si="48"/>
        <v>15856</v>
      </c>
      <c r="CK193">
        <f t="shared" si="49"/>
        <v>28.478964401294498</v>
      </c>
      <c r="CM193" s="6" t="s">
        <v>1198</v>
      </c>
      <c r="CN193" s="26">
        <v>43.935922330097085</v>
      </c>
      <c r="CO193" t="str">
        <f t="shared" si="50"/>
        <v>Genel Toplam</v>
      </c>
      <c r="CP193" s="13">
        <f t="shared" si="51"/>
        <v>43.935922330097085</v>
      </c>
      <c r="DR193" t="s">
        <v>242</v>
      </c>
      <c r="DS193">
        <v>577</v>
      </c>
      <c r="DT193">
        <v>2873045</v>
      </c>
      <c r="DU193" t="str">
        <f t="shared" si="45"/>
        <v>MAC-0190</v>
      </c>
      <c r="DV193">
        <f t="shared" si="46"/>
        <v>577</v>
      </c>
      <c r="DW193">
        <f t="shared" si="47"/>
        <v>2873045</v>
      </c>
      <c r="EL193" s="6" t="s">
        <v>242</v>
      </c>
      <c r="EM193">
        <v>776</v>
      </c>
      <c r="EN193">
        <v>10251</v>
      </c>
    </row>
    <row r="194" spans="24:144" x14ac:dyDescent="0.25">
      <c r="X194" s="4" t="s">
        <v>243</v>
      </c>
      <c r="Y194" s="2">
        <v>49</v>
      </c>
      <c r="BD194" s="6">
        <v>461</v>
      </c>
      <c r="BE194" s="26">
        <v>4.6009495817318558E-2</v>
      </c>
      <c r="BG194">
        <f t="shared" si="54"/>
        <v>461</v>
      </c>
      <c r="BH194">
        <f t="shared" si="42"/>
        <v>4.6009495817318558E-2</v>
      </c>
      <c r="BM194">
        <v>84</v>
      </c>
      <c r="BN194" t="s">
        <v>1012</v>
      </c>
      <c r="BP194" s="6" t="s">
        <v>243</v>
      </c>
      <c r="BQ194">
        <v>49</v>
      </c>
      <c r="BR194" t="str">
        <f t="shared" si="43"/>
        <v>MAC-0191</v>
      </c>
      <c r="BS194">
        <f t="shared" si="44"/>
        <v>49</v>
      </c>
      <c r="CH194" s="6">
        <v>16028</v>
      </c>
      <c r="CI194" s="26">
        <v>44.336569579288025</v>
      </c>
      <c r="CJ194">
        <f t="shared" si="48"/>
        <v>16028</v>
      </c>
      <c r="CK194">
        <f t="shared" si="49"/>
        <v>44.336569579288025</v>
      </c>
      <c r="CO194" t="str">
        <f t="shared" si="50"/>
        <v/>
      </c>
      <c r="CP194" s="13" t="str">
        <f t="shared" si="51"/>
        <v/>
      </c>
      <c r="DR194" t="s">
        <v>243</v>
      </c>
      <c r="DS194">
        <v>2534</v>
      </c>
      <c r="DT194">
        <v>2944196</v>
      </c>
      <c r="DU194" t="str">
        <f t="shared" si="45"/>
        <v>MAC-0191</v>
      </c>
      <c r="DV194">
        <f t="shared" si="46"/>
        <v>2534</v>
      </c>
      <c r="DW194">
        <f t="shared" si="47"/>
        <v>2944196</v>
      </c>
      <c r="EL194" s="6" t="s">
        <v>243</v>
      </c>
      <c r="EM194">
        <v>551</v>
      </c>
      <c r="EN194">
        <v>8515</v>
      </c>
    </row>
    <row r="195" spans="24:144" x14ac:dyDescent="0.25">
      <c r="X195" s="4" t="s">
        <v>244</v>
      </c>
      <c r="Y195" s="2">
        <v>84</v>
      </c>
      <c r="BD195" s="6">
        <v>462</v>
      </c>
      <c r="BE195" s="26">
        <v>4.227899615645489E-2</v>
      </c>
      <c r="BG195">
        <f t="shared" si="54"/>
        <v>462</v>
      </c>
      <c r="BH195">
        <f t="shared" si="42"/>
        <v>4.227899615645489E-2</v>
      </c>
      <c r="BM195">
        <v>85</v>
      </c>
      <c r="BN195" t="s">
        <v>161</v>
      </c>
      <c r="BP195" s="6" t="s">
        <v>244</v>
      </c>
      <c r="BQ195">
        <v>84</v>
      </c>
      <c r="BR195" t="str">
        <f t="shared" si="43"/>
        <v>MAC-0192</v>
      </c>
      <c r="BS195">
        <f t="shared" si="44"/>
        <v>84</v>
      </c>
      <c r="CH195" s="6">
        <v>16065</v>
      </c>
      <c r="CI195" s="26">
        <v>16.828478964401295</v>
      </c>
      <c r="CJ195">
        <f t="shared" si="48"/>
        <v>16065</v>
      </c>
      <c r="CK195">
        <f t="shared" si="49"/>
        <v>16.828478964401295</v>
      </c>
      <c r="CO195" t="str">
        <f t="shared" si="50"/>
        <v/>
      </c>
      <c r="CP195" s="13" t="str">
        <f t="shared" si="51"/>
        <v/>
      </c>
      <c r="DR195" t="s">
        <v>244</v>
      </c>
      <c r="DS195">
        <v>907</v>
      </c>
      <c r="DT195">
        <v>390848</v>
      </c>
      <c r="DU195" t="str">
        <f t="shared" si="45"/>
        <v>MAC-0192</v>
      </c>
      <c r="DV195">
        <f t="shared" si="46"/>
        <v>907</v>
      </c>
      <c r="DW195">
        <f t="shared" si="47"/>
        <v>390848</v>
      </c>
      <c r="EL195" s="6" t="s">
        <v>244</v>
      </c>
      <c r="EM195">
        <v>755</v>
      </c>
      <c r="EN195">
        <v>5806</v>
      </c>
    </row>
    <row r="196" spans="24:144" x14ac:dyDescent="0.25">
      <c r="X196" s="4" t="s">
        <v>245</v>
      </c>
      <c r="Y196" s="2">
        <v>503</v>
      </c>
      <c r="BD196" s="6">
        <v>463</v>
      </c>
      <c r="BE196" s="26">
        <v>4.6197904891099553E-2</v>
      </c>
      <c r="BG196">
        <f t="shared" si="54"/>
        <v>463</v>
      </c>
      <c r="BH196">
        <f t="shared" ref="BH196:BH259" si="55">IFERROR(VLOOKUP(BG196,$BD$3:$BE$552,2,FALSE),"")</f>
        <v>4.6197904891099553E-2</v>
      </c>
      <c r="BM196">
        <v>85</v>
      </c>
      <c r="BN196" t="s">
        <v>331</v>
      </c>
      <c r="BP196" s="6" t="s">
        <v>245</v>
      </c>
      <c r="BQ196">
        <v>503</v>
      </c>
      <c r="BR196" t="str">
        <f t="shared" ref="BR196:BR259" si="56">IF(OR(BP196="",BP196="Genel Toplam",BP196="(blank)"),"",BP196)</f>
        <v>MAC-0193</v>
      </c>
      <c r="BS196">
        <f t="shared" ref="BS196:BS259" si="57">IFERROR(VLOOKUP(BR196,$BP$3:$BQ$1004,2,FALSE),"")</f>
        <v>503</v>
      </c>
      <c r="CH196" s="6">
        <v>16180</v>
      </c>
      <c r="CI196" s="26">
        <v>19.093851132686083</v>
      </c>
      <c r="CJ196">
        <f t="shared" si="48"/>
        <v>16180</v>
      </c>
      <c r="CK196">
        <f t="shared" si="49"/>
        <v>19.093851132686083</v>
      </c>
      <c r="CO196" t="str">
        <f t="shared" si="50"/>
        <v/>
      </c>
      <c r="CP196" s="13" t="str">
        <f t="shared" si="51"/>
        <v/>
      </c>
      <c r="DR196" t="s">
        <v>245</v>
      </c>
      <c r="DS196">
        <v>19529</v>
      </c>
      <c r="DT196">
        <v>2250818</v>
      </c>
      <c r="DU196" t="str">
        <f t="shared" ref="DU196:DU259" si="58">IF(OR(DR196="",DR196="Genel Toplam",DR196="(blank)"),"",DR196)</f>
        <v>MAC-0193</v>
      </c>
      <c r="DV196">
        <f t="shared" ref="DV196:DV259" si="59">IFERROR(VLOOKUP(DU196,$DR$3:$DT$1004,2,FALSE),"")</f>
        <v>19529</v>
      </c>
      <c r="DW196">
        <f t="shared" ref="DW196:DW259" si="60">IFERROR(VLOOKUP(DU196,$DR$3:$DT$1004,3,FALSE),"")</f>
        <v>2250818</v>
      </c>
      <c r="EL196" s="6" t="s">
        <v>245</v>
      </c>
      <c r="EM196">
        <v>197</v>
      </c>
      <c r="EN196">
        <v>382</v>
      </c>
    </row>
    <row r="197" spans="24:144" x14ac:dyDescent="0.25">
      <c r="X197" s="4" t="s">
        <v>246</v>
      </c>
      <c r="Y197" s="2">
        <v>344</v>
      </c>
      <c r="BD197" s="6">
        <v>464</v>
      </c>
      <c r="BE197" s="26">
        <v>4.608485944683096E-2</v>
      </c>
      <c r="BG197">
        <f t="shared" si="54"/>
        <v>464</v>
      </c>
      <c r="BH197">
        <f t="shared" si="55"/>
        <v>4.608485944683096E-2</v>
      </c>
      <c r="BM197">
        <v>85</v>
      </c>
      <c r="BN197" t="s">
        <v>338</v>
      </c>
      <c r="BP197" s="6" t="s">
        <v>246</v>
      </c>
      <c r="BQ197">
        <v>344</v>
      </c>
      <c r="BR197" t="str">
        <f t="shared" si="56"/>
        <v>MAC-0194</v>
      </c>
      <c r="BS197">
        <f t="shared" si="57"/>
        <v>344</v>
      </c>
      <c r="CH197" s="6">
        <v>16196</v>
      </c>
      <c r="CI197" s="26">
        <v>17.79935275080906</v>
      </c>
      <c r="CJ197">
        <f t="shared" ref="CJ197:CJ260" si="61">IF(OR(CH197="",CH197="Grand Total",CH197="(blank)"),"",CH197)</f>
        <v>16196</v>
      </c>
      <c r="CK197">
        <f t="shared" ref="CK197:CK260" si="62">IFERROR(VLOOKUP(CJ197,$CH$3:$CI$983,2,FALSE),"")</f>
        <v>17.79935275080906</v>
      </c>
      <c r="CO197" t="str">
        <f t="shared" ref="CO197:CO260" si="63">IF(OR(CM197="",CM197="Grand Total",CM197="(blank)"),"",CM197)</f>
        <v/>
      </c>
      <c r="CP197" s="13" t="str">
        <f t="shared" ref="CP197:CP260" si="64">IFERROR(VLOOKUP(CO197,$CM$3:$CN$983,2,FALSE),"")</f>
        <v/>
      </c>
      <c r="DR197" t="s">
        <v>246</v>
      </c>
      <c r="DS197">
        <v>2852</v>
      </c>
      <c r="DT197">
        <v>12263093</v>
      </c>
      <c r="DU197" t="str">
        <f t="shared" si="58"/>
        <v>MAC-0194</v>
      </c>
      <c r="DV197">
        <f t="shared" si="59"/>
        <v>2852</v>
      </c>
      <c r="DW197">
        <f t="shared" si="60"/>
        <v>12263093</v>
      </c>
      <c r="EL197" s="6" t="s">
        <v>246</v>
      </c>
      <c r="EM197">
        <v>562</v>
      </c>
      <c r="EN197">
        <v>3423</v>
      </c>
    </row>
    <row r="198" spans="24:144" x14ac:dyDescent="0.25">
      <c r="X198" s="4" t="s">
        <v>247</v>
      </c>
      <c r="Y198" s="2">
        <v>45</v>
      </c>
      <c r="BD198" s="6">
        <v>465</v>
      </c>
      <c r="BE198" s="26">
        <v>2.411636144396714E-2</v>
      </c>
      <c r="BG198">
        <f t="shared" si="54"/>
        <v>465</v>
      </c>
      <c r="BH198">
        <f t="shared" si="55"/>
        <v>2.411636144396714E-2</v>
      </c>
      <c r="BM198">
        <v>86</v>
      </c>
      <c r="BN198" t="s">
        <v>425</v>
      </c>
      <c r="BP198" s="6" t="s">
        <v>247</v>
      </c>
      <c r="BQ198">
        <v>45</v>
      </c>
      <c r="BR198" t="str">
        <f t="shared" si="56"/>
        <v>MAC-0195</v>
      </c>
      <c r="BS198">
        <f t="shared" si="57"/>
        <v>45</v>
      </c>
      <c r="CH198" s="6">
        <v>16212</v>
      </c>
      <c r="CI198" s="26">
        <v>23.300970873786408</v>
      </c>
      <c r="CJ198">
        <f t="shared" si="61"/>
        <v>16212</v>
      </c>
      <c r="CK198">
        <f t="shared" si="62"/>
        <v>23.300970873786408</v>
      </c>
      <c r="CO198" t="str">
        <f t="shared" si="63"/>
        <v/>
      </c>
      <c r="CP198" s="13" t="str">
        <f t="shared" si="64"/>
        <v/>
      </c>
      <c r="DR198" t="s">
        <v>247</v>
      </c>
      <c r="DS198">
        <v>990</v>
      </c>
      <c r="DT198">
        <v>5275303</v>
      </c>
      <c r="DU198" t="str">
        <f t="shared" si="58"/>
        <v>MAC-0195</v>
      </c>
      <c r="DV198">
        <f t="shared" si="59"/>
        <v>990</v>
      </c>
      <c r="DW198">
        <f t="shared" si="60"/>
        <v>5275303</v>
      </c>
      <c r="EL198" s="6" t="s">
        <v>247</v>
      </c>
      <c r="EM198">
        <v>595</v>
      </c>
      <c r="EN198">
        <v>9866</v>
      </c>
    </row>
    <row r="199" spans="24:144" x14ac:dyDescent="0.25">
      <c r="X199" s="4" t="s">
        <v>248</v>
      </c>
      <c r="Y199" s="2">
        <v>535</v>
      </c>
      <c r="BD199" s="6">
        <v>466</v>
      </c>
      <c r="BE199" s="26">
        <v>2.2382997965182002E-2</v>
      </c>
      <c r="BG199">
        <f t="shared" si="54"/>
        <v>466</v>
      </c>
      <c r="BH199">
        <f t="shared" si="55"/>
        <v>2.2382997965182002E-2</v>
      </c>
      <c r="BM199">
        <v>87</v>
      </c>
      <c r="BN199" t="s">
        <v>242</v>
      </c>
      <c r="BP199" s="6" t="s">
        <v>248</v>
      </c>
      <c r="BQ199">
        <v>535</v>
      </c>
      <c r="BR199" t="str">
        <f t="shared" si="56"/>
        <v>MAC-0196</v>
      </c>
      <c r="BS199">
        <f t="shared" si="57"/>
        <v>535</v>
      </c>
      <c r="CH199" s="6">
        <v>16300</v>
      </c>
      <c r="CI199" s="26">
        <v>34.627831715210355</v>
      </c>
      <c r="CJ199">
        <f t="shared" si="61"/>
        <v>16300</v>
      </c>
      <c r="CK199">
        <f t="shared" si="62"/>
        <v>34.627831715210355</v>
      </c>
      <c r="CO199" t="str">
        <f t="shared" si="63"/>
        <v/>
      </c>
      <c r="CP199" s="13" t="str">
        <f t="shared" si="64"/>
        <v/>
      </c>
      <c r="DR199" t="s">
        <v>248</v>
      </c>
      <c r="DS199">
        <v>20266</v>
      </c>
      <c r="DT199">
        <v>21828826</v>
      </c>
      <c r="DU199" t="str">
        <f t="shared" si="58"/>
        <v>MAC-0196</v>
      </c>
      <c r="DV199">
        <f t="shared" si="59"/>
        <v>20266</v>
      </c>
      <c r="DW199">
        <f t="shared" si="60"/>
        <v>21828826</v>
      </c>
      <c r="EL199" s="6" t="s">
        <v>248</v>
      </c>
      <c r="EM199">
        <v>190</v>
      </c>
      <c r="EN199">
        <v>394</v>
      </c>
    </row>
    <row r="200" spans="24:144" x14ac:dyDescent="0.25">
      <c r="X200" s="4" t="s">
        <v>249</v>
      </c>
      <c r="Y200" s="2">
        <v>38</v>
      </c>
      <c r="BD200" s="6">
        <v>467</v>
      </c>
      <c r="BE200" s="26">
        <v>8.8024719270480056E-2</v>
      </c>
      <c r="BG200">
        <f t="shared" si="54"/>
        <v>467</v>
      </c>
      <c r="BH200">
        <f t="shared" si="55"/>
        <v>8.8024719270480056E-2</v>
      </c>
      <c r="BM200">
        <v>87</v>
      </c>
      <c r="BN200" t="s">
        <v>659</v>
      </c>
      <c r="BP200" s="6" t="s">
        <v>249</v>
      </c>
      <c r="BQ200">
        <v>38</v>
      </c>
      <c r="BR200" t="str">
        <f t="shared" si="56"/>
        <v>MAC-0197</v>
      </c>
      <c r="BS200">
        <f t="shared" si="57"/>
        <v>38</v>
      </c>
      <c r="CH200" s="6">
        <v>16416</v>
      </c>
      <c r="CI200" s="26">
        <v>23.300970873786408</v>
      </c>
      <c r="CJ200">
        <f t="shared" si="61"/>
        <v>16416</v>
      </c>
      <c r="CK200">
        <f t="shared" si="62"/>
        <v>23.300970873786408</v>
      </c>
      <c r="CO200" t="str">
        <f t="shared" si="63"/>
        <v/>
      </c>
      <c r="CP200" s="13" t="str">
        <f t="shared" si="64"/>
        <v/>
      </c>
      <c r="DR200" t="s">
        <v>249</v>
      </c>
      <c r="DS200">
        <v>170</v>
      </c>
      <c r="DT200">
        <v>888857</v>
      </c>
      <c r="DU200" t="str">
        <f t="shared" si="58"/>
        <v>MAC-0197</v>
      </c>
      <c r="DV200">
        <f t="shared" si="59"/>
        <v>170</v>
      </c>
      <c r="DW200">
        <f t="shared" si="60"/>
        <v>888857</v>
      </c>
      <c r="EL200" s="6" t="s">
        <v>249</v>
      </c>
      <c r="EM200">
        <v>847</v>
      </c>
      <c r="EN200">
        <v>12981</v>
      </c>
    </row>
    <row r="201" spans="24:144" x14ac:dyDescent="0.25">
      <c r="X201" s="4" t="s">
        <v>250</v>
      </c>
      <c r="Y201" s="2">
        <v>353</v>
      </c>
      <c r="BD201" s="6">
        <v>470</v>
      </c>
      <c r="BE201" s="26">
        <v>2.1290225337252243E-2</v>
      </c>
      <c r="BG201">
        <f t="shared" ref="BG201:BG264" si="65">IF(OR(BD201="",BD201="Grand Total",BD201="(blank)"),"",BD201)</f>
        <v>470</v>
      </c>
      <c r="BH201">
        <f t="shared" si="55"/>
        <v>2.1290225337252243E-2</v>
      </c>
      <c r="BM201">
        <v>87</v>
      </c>
      <c r="BN201" t="s">
        <v>666</v>
      </c>
      <c r="BP201" s="6" t="s">
        <v>250</v>
      </c>
      <c r="BQ201">
        <v>353</v>
      </c>
      <c r="BR201" t="str">
        <f t="shared" si="56"/>
        <v>MAC-0198</v>
      </c>
      <c r="BS201">
        <f t="shared" si="57"/>
        <v>353</v>
      </c>
      <c r="CH201" s="6">
        <v>16480</v>
      </c>
      <c r="CI201" s="26">
        <v>34.627831715210355</v>
      </c>
      <c r="CJ201">
        <f t="shared" si="61"/>
        <v>16480</v>
      </c>
      <c r="CK201">
        <f t="shared" si="62"/>
        <v>34.627831715210355</v>
      </c>
      <c r="CO201" t="str">
        <f t="shared" si="63"/>
        <v/>
      </c>
      <c r="CP201" s="13" t="str">
        <f t="shared" si="64"/>
        <v/>
      </c>
      <c r="DR201" t="s">
        <v>250</v>
      </c>
      <c r="DS201">
        <v>19232</v>
      </c>
      <c r="DT201">
        <v>21483061</v>
      </c>
      <c r="DU201" t="str">
        <f t="shared" si="58"/>
        <v>MAC-0198</v>
      </c>
      <c r="DV201">
        <f t="shared" si="59"/>
        <v>19232</v>
      </c>
      <c r="DW201">
        <f t="shared" si="60"/>
        <v>21483061</v>
      </c>
      <c r="EL201" s="6" t="s">
        <v>250</v>
      </c>
      <c r="EM201">
        <v>173</v>
      </c>
      <c r="EN201">
        <v>383</v>
      </c>
    </row>
    <row r="202" spans="24:144" x14ac:dyDescent="0.25">
      <c r="X202" s="4" t="s">
        <v>251</v>
      </c>
      <c r="Y202" s="2">
        <v>207</v>
      </c>
      <c r="BD202" s="6">
        <v>471</v>
      </c>
      <c r="BE202" s="26">
        <v>4.5896450373049964E-2</v>
      </c>
      <c r="BG202">
        <f t="shared" si="65"/>
        <v>471</v>
      </c>
      <c r="BH202">
        <f t="shared" si="55"/>
        <v>4.5896450373049964E-2</v>
      </c>
      <c r="BM202">
        <v>87</v>
      </c>
      <c r="BN202" t="s">
        <v>809</v>
      </c>
      <c r="BP202" s="6" t="s">
        <v>251</v>
      </c>
      <c r="BQ202">
        <v>207</v>
      </c>
      <c r="BR202" t="str">
        <f t="shared" si="56"/>
        <v>MAC-0199</v>
      </c>
      <c r="BS202">
        <f t="shared" si="57"/>
        <v>207</v>
      </c>
      <c r="CH202" s="6">
        <v>16525</v>
      </c>
      <c r="CI202" s="26">
        <v>35.922330097087382</v>
      </c>
      <c r="CJ202">
        <f t="shared" si="61"/>
        <v>16525</v>
      </c>
      <c r="CK202">
        <f t="shared" si="62"/>
        <v>35.922330097087382</v>
      </c>
      <c r="CO202" t="str">
        <f t="shared" si="63"/>
        <v/>
      </c>
      <c r="CP202" s="13" t="str">
        <f t="shared" si="64"/>
        <v/>
      </c>
      <c r="DR202" t="s">
        <v>251</v>
      </c>
      <c r="DS202">
        <v>3797</v>
      </c>
      <c r="DT202">
        <v>13549299</v>
      </c>
      <c r="DU202" t="str">
        <f t="shared" si="58"/>
        <v>MAC-0199</v>
      </c>
      <c r="DV202">
        <f t="shared" si="59"/>
        <v>3797</v>
      </c>
      <c r="DW202">
        <f t="shared" si="60"/>
        <v>13549299</v>
      </c>
      <c r="EL202" s="6" t="s">
        <v>251</v>
      </c>
      <c r="EM202">
        <v>510</v>
      </c>
      <c r="EN202">
        <v>1464</v>
      </c>
    </row>
    <row r="203" spans="24:144" x14ac:dyDescent="0.25">
      <c r="X203" s="4" t="s">
        <v>252</v>
      </c>
      <c r="Y203" s="2">
        <v>35</v>
      </c>
      <c r="BD203" s="6">
        <v>472</v>
      </c>
      <c r="BE203" s="26">
        <v>2.0913407189690255E-2</v>
      </c>
      <c r="BG203">
        <f t="shared" si="65"/>
        <v>472</v>
      </c>
      <c r="BH203">
        <f t="shared" si="55"/>
        <v>2.0913407189690255E-2</v>
      </c>
      <c r="BM203">
        <v>87</v>
      </c>
      <c r="BN203" t="s">
        <v>833</v>
      </c>
      <c r="BP203" s="6" t="s">
        <v>252</v>
      </c>
      <c r="BQ203">
        <v>35</v>
      </c>
      <c r="BR203" t="str">
        <f t="shared" si="56"/>
        <v>MAC-0200</v>
      </c>
      <c r="BS203">
        <f t="shared" si="57"/>
        <v>35</v>
      </c>
      <c r="CH203" s="6">
        <v>16695</v>
      </c>
      <c r="CI203" s="26">
        <v>59.22330097087378</v>
      </c>
      <c r="CJ203">
        <f t="shared" si="61"/>
        <v>16695</v>
      </c>
      <c r="CK203">
        <f t="shared" si="62"/>
        <v>59.22330097087378</v>
      </c>
      <c r="CO203" t="str">
        <f t="shared" si="63"/>
        <v/>
      </c>
      <c r="CP203" s="13" t="str">
        <f t="shared" si="64"/>
        <v/>
      </c>
      <c r="DR203" t="s">
        <v>252</v>
      </c>
      <c r="DS203">
        <v>1593</v>
      </c>
      <c r="DT203">
        <v>5164089</v>
      </c>
      <c r="DU203" t="str">
        <f t="shared" si="58"/>
        <v>MAC-0200</v>
      </c>
      <c r="DV203">
        <f t="shared" si="59"/>
        <v>1593</v>
      </c>
      <c r="DW203">
        <f t="shared" si="60"/>
        <v>5164089</v>
      </c>
      <c r="EL203" s="6" t="s">
        <v>252</v>
      </c>
      <c r="EM203">
        <v>711</v>
      </c>
      <c r="EN203">
        <v>5890</v>
      </c>
    </row>
    <row r="204" spans="24:144" x14ac:dyDescent="0.25">
      <c r="X204" s="4" t="s">
        <v>253</v>
      </c>
      <c r="Y204" s="2">
        <v>143</v>
      </c>
      <c r="BD204" s="6">
        <v>473</v>
      </c>
      <c r="BE204" s="26">
        <v>4.3183359710603664E-2</v>
      </c>
      <c r="BG204">
        <f t="shared" si="65"/>
        <v>473</v>
      </c>
      <c r="BH204">
        <f t="shared" si="55"/>
        <v>4.3183359710603664E-2</v>
      </c>
      <c r="BM204">
        <v>88</v>
      </c>
      <c r="BN204" t="s">
        <v>848</v>
      </c>
      <c r="BP204" s="6" t="s">
        <v>253</v>
      </c>
      <c r="BQ204">
        <v>143</v>
      </c>
      <c r="BR204" t="str">
        <f t="shared" si="56"/>
        <v>MAC-0201</v>
      </c>
      <c r="BS204">
        <f t="shared" si="57"/>
        <v>143</v>
      </c>
      <c r="CH204" s="6">
        <v>16984</v>
      </c>
      <c r="CI204" s="26">
        <v>32.362459546925564</v>
      </c>
      <c r="CJ204">
        <f t="shared" si="61"/>
        <v>16984</v>
      </c>
      <c r="CK204">
        <f t="shared" si="62"/>
        <v>32.362459546925564</v>
      </c>
      <c r="CO204" t="str">
        <f t="shared" si="63"/>
        <v/>
      </c>
      <c r="CP204" s="13" t="str">
        <f t="shared" si="64"/>
        <v/>
      </c>
      <c r="DR204" t="s">
        <v>253</v>
      </c>
      <c r="DS204">
        <v>648</v>
      </c>
      <c r="DT204">
        <v>5947328</v>
      </c>
      <c r="DU204" t="str">
        <f t="shared" si="58"/>
        <v>MAC-0201</v>
      </c>
      <c r="DV204">
        <f t="shared" si="59"/>
        <v>648</v>
      </c>
      <c r="DW204">
        <f t="shared" si="60"/>
        <v>5947328</v>
      </c>
      <c r="EL204" s="6" t="s">
        <v>253</v>
      </c>
      <c r="EM204">
        <v>804</v>
      </c>
      <c r="EN204">
        <v>7968</v>
      </c>
    </row>
    <row r="205" spans="24:144" x14ac:dyDescent="0.25">
      <c r="X205" s="4" t="s">
        <v>254</v>
      </c>
      <c r="Y205" s="2">
        <v>90</v>
      </c>
      <c r="BD205" s="6">
        <v>474</v>
      </c>
      <c r="BE205" s="26">
        <v>8.8137764714748656E-2</v>
      </c>
      <c r="BG205">
        <f t="shared" si="65"/>
        <v>474</v>
      </c>
      <c r="BH205">
        <f t="shared" si="55"/>
        <v>8.8137764714748656E-2</v>
      </c>
      <c r="BM205">
        <v>88</v>
      </c>
      <c r="BN205" t="s">
        <v>908</v>
      </c>
      <c r="BP205" s="6" t="s">
        <v>254</v>
      </c>
      <c r="BQ205">
        <v>90</v>
      </c>
      <c r="BR205" t="str">
        <f t="shared" si="56"/>
        <v>MAC-0202</v>
      </c>
      <c r="BS205">
        <f t="shared" si="57"/>
        <v>90</v>
      </c>
      <c r="CH205" s="6">
        <v>17020</v>
      </c>
      <c r="CI205" s="26">
        <v>38.187702265372167</v>
      </c>
      <c r="CJ205">
        <f t="shared" si="61"/>
        <v>17020</v>
      </c>
      <c r="CK205">
        <f t="shared" si="62"/>
        <v>38.187702265372167</v>
      </c>
      <c r="CO205" t="str">
        <f t="shared" si="63"/>
        <v/>
      </c>
      <c r="CP205" s="13" t="str">
        <f t="shared" si="64"/>
        <v/>
      </c>
      <c r="DR205" t="s">
        <v>254</v>
      </c>
      <c r="DS205">
        <v>1555</v>
      </c>
      <c r="DT205">
        <v>8769508</v>
      </c>
      <c r="DU205" t="str">
        <f t="shared" si="58"/>
        <v>MAC-0202</v>
      </c>
      <c r="DV205">
        <f t="shared" si="59"/>
        <v>1555</v>
      </c>
      <c r="DW205">
        <f t="shared" si="60"/>
        <v>8769508</v>
      </c>
      <c r="EL205" s="6" t="s">
        <v>254</v>
      </c>
      <c r="EM205">
        <v>565</v>
      </c>
      <c r="EN205">
        <v>7294</v>
      </c>
    </row>
    <row r="206" spans="24:144" x14ac:dyDescent="0.25">
      <c r="X206" s="4" t="s">
        <v>255</v>
      </c>
      <c r="Y206" s="2">
        <v>226</v>
      </c>
      <c r="BD206" s="6">
        <v>475</v>
      </c>
      <c r="BE206" s="26">
        <v>6.5001130454442682E-2</v>
      </c>
      <c r="BG206">
        <f t="shared" si="65"/>
        <v>475</v>
      </c>
      <c r="BH206">
        <f t="shared" si="55"/>
        <v>6.5001130454442682E-2</v>
      </c>
      <c r="BM206">
        <v>89</v>
      </c>
      <c r="BN206" t="s">
        <v>108</v>
      </c>
      <c r="BP206" s="6" t="s">
        <v>255</v>
      </c>
      <c r="BQ206">
        <v>226</v>
      </c>
      <c r="BR206" t="str">
        <f t="shared" si="56"/>
        <v>MAC-0203</v>
      </c>
      <c r="BS206">
        <f t="shared" si="57"/>
        <v>226</v>
      </c>
      <c r="CH206" s="6">
        <v>17215</v>
      </c>
      <c r="CI206" s="26">
        <v>46.278317152103561</v>
      </c>
      <c r="CJ206">
        <f t="shared" si="61"/>
        <v>17215</v>
      </c>
      <c r="CK206">
        <f t="shared" si="62"/>
        <v>46.278317152103561</v>
      </c>
      <c r="CO206" t="str">
        <f t="shared" si="63"/>
        <v/>
      </c>
      <c r="CP206" s="13" t="str">
        <f t="shared" si="64"/>
        <v/>
      </c>
      <c r="DR206" t="s">
        <v>255</v>
      </c>
      <c r="DS206">
        <v>212</v>
      </c>
      <c r="DT206">
        <v>1899065</v>
      </c>
      <c r="DU206" t="str">
        <f t="shared" si="58"/>
        <v>MAC-0203</v>
      </c>
      <c r="DV206">
        <f t="shared" si="59"/>
        <v>212</v>
      </c>
      <c r="DW206">
        <f t="shared" si="60"/>
        <v>1899065</v>
      </c>
      <c r="EL206" s="6" t="s">
        <v>255</v>
      </c>
      <c r="EM206">
        <v>695</v>
      </c>
      <c r="EN206">
        <v>12570</v>
      </c>
    </row>
    <row r="207" spans="24:144" x14ac:dyDescent="0.25">
      <c r="X207" s="4" t="s">
        <v>256</v>
      </c>
      <c r="Y207" s="2">
        <v>128</v>
      </c>
      <c r="BD207" s="6">
        <v>476</v>
      </c>
      <c r="BE207" s="26">
        <v>2.0762679930665461E-2</v>
      </c>
      <c r="BG207">
        <f t="shared" si="65"/>
        <v>476</v>
      </c>
      <c r="BH207">
        <f t="shared" si="55"/>
        <v>2.0762679930665461E-2</v>
      </c>
      <c r="BM207">
        <v>90</v>
      </c>
      <c r="BN207" t="s">
        <v>254</v>
      </c>
      <c r="BP207" s="6" t="s">
        <v>256</v>
      </c>
      <c r="BQ207">
        <v>128</v>
      </c>
      <c r="BR207" t="str">
        <f t="shared" si="56"/>
        <v>MAC-0204</v>
      </c>
      <c r="BS207">
        <f t="shared" si="57"/>
        <v>128</v>
      </c>
      <c r="CH207" s="6">
        <v>17604</v>
      </c>
      <c r="CI207" s="26">
        <v>21.035598705501616</v>
      </c>
      <c r="CJ207">
        <f t="shared" si="61"/>
        <v>17604</v>
      </c>
      <c r="CK207">
        <f t="shared" si="62"/>
        <v>21.035598705501616</v>
      </c>
      <c r="CO207" t="str">
        <f t="shared" si="63"/>
        <v/>
      </c>
      <c r="CP207" s="13" t="str">
        <f t="shared" si="64"/>
        <v/>
      </c>
      <c r="DR207" t="s">
        <v>256</v>
      </c>
      <c r="DS207">
        <v>636</v>
      </c>
      <c r="DT207">
        <v>3324251</v>
      </c>
      <c r="DU207" t="str">
        <f t="shared" si="58"/>
        <v>MAC-0204</v>
      </c>
      <c r="DV207">
        <f t="shared" si="59"/>
        <v>636</v>
      </c>
      <c r="DW207">
        <f t="shared" si="60"/>
        <v>3324251</v>
      </c>
      <c r="EL207" s="6" t="s">
        <v>256</v>
      </c>
      <c r="EM207">
        <v>787</v>
      </c>
      <c r="EN207">
        <v>5900</v>
      </c>
    </row>
    <row r="208" spans="24:144" x14ac:dyDescent="0.25">
      <c r="X208" s="4" t="s">
        <v>257</v>
      </c>
      <c r="Y208" s="2">
        <v>154</v>
      </c>
      <c r="BD208" s="6">
        <v>477</v>
      </c>
      <c r="BE208" s="26">
        <v>2.2043861632376215E-2</v>
      </c>
      <c r="BG208">
        <f t="shared" si="65"/>
        <v>477</v>
      </c>
      <c r="BH208">
        <f t="shared" si="55"/>
        <v>2.2043861632376215E-2</v>
      </c>
      <c r="BM208">
        <v>90</v>
      </c>
      <c r="BN208" t="s">
        <v>531</v>
      </c>
      <c r="BP208" s="6" t="s">
        <v>257</v>
      </c>
      <c r="BQ208">
        <v>154</v>
      </c>
      <c r="BR208" t="str">
        <f t="shared" si="56"/>
        <v>MAC-0205</v>
      </c>
      <c r="BS208">
        <f t="shared" si="57"/>
        <v>154</v>
      </c>
      <c r="CH208" s="6">
        <v>17780</v>
      </c>
      <c r="CI208" s="26">
        <v>32.362459546925564</v>
      </c>
      <c r="CJ208">
        <f t="shared" si="61"/>
        <v>17780</v>
      </c>
      <c r="CK208">
        <f t="shared" si="62"/>
        <v>32.362459546925564</v>
      </c>
      <c r="CO208" t="str">
        <f t="shared" si="63"/>
        <v/>
      </c>
      <c r="CP208" s="13" t="str">
        <f t="shared" si="64"/>
        <v/>
      </c>
      <c r="DR208" t="s">
        <v>257</v>
      </c>
      <c r="DS208">
        <v>217</v>
      </c>
      <c r="DT208">
        <v>3846024</v>
      </c>
      <c r="DU208" t="str">
        <f t="shared" si="58"/>
        <v>MAC-0205</v>
      </c>
      <c r="DV208">
        <f t="shared" si="59"/>
        <v>217</v>
      </c>
      <c r="DW208">
        <f t="shared" si="60"/>
        <v>3846024</v>
      </c>
      <c r="EL208" s="6" t="s">
        <v>257</v>
      </c>
      <c r="EM208">
        <v>751</v>
      </c>
      <c r="EN208">
        <v>14064</v>
      </c>
    </row>
    <row r="209" spans="24:144" x14ac:dyDescent="0.25">
      <c r="X209" s="4" t="s">
        <v>258</v>
      </c>
      <c r="Y209" s="2">
        <v>37</v>
      </c>
      <c r="BD209" s="6">
        <v>478</v>
      </c>
      <c r="BE209" s="26">
        <v>0.10822217197980255</v>
      </c>
      <c r="BG209">
        <f t="shared" si="65"/>
        <v>478</v>
      </c>
      <c r="BH209">
        <f t="shared" si="55"/>
        <v>0.10822217197980255</v>
      </c>
      <c r="BM209">
        <v>90</v>
      </c>
      <c r="BN209" t="s">
        <v>750</v>
      </c>
      <c r="BP209" s="6" t="s">
        <v>258</v>
      </c>
      <c r="BQ209">
        <v>37</v>
      </c>
      <c r="BR209" t="str">
        <f t="shared" si="56"/>
        <v>MAC-0206</v>
      </c>
      <c r="BS209">
        <f t="shared" si="57"/>
        <v>37</v>
      </c>
      <c r="CH209" s="6">
        <v>17804</v>
      </c>
      <c r="CI209" s="26">
        <v>14.239482200647249</v>
      </c>
      <c r="CJ209">
        <f t="shared" si="61"/>
        <v>17804</v>
      </c>
      <c r="CK209">
        <f t="shared" si="62"/>
        <v>14.239482200647249</v>
      </c>
      <c r="CO209" t="str">
        <f t="shared" si="63"/>
        <v/>
      </c>
      <c r="CP209" s="13" t="str">
        <f t="shared" si="64"/>
        <v/>
      </c>
      <c r="DR209" t="s">
        <v>258</v>
      </c>
      <c r="DS209">
        <v>1925</v>
      </c>
      <c r="DT209">
        <v>624397</v>
      </c>
      <c r="DU209" t="str">
        <f t="shared" si="58"/>
        <v>MAC-0206</v>
      </c>
      <c r="DV209">
        <f t="shared" si="59"/>
        <v>1925</v>
      </c>
      <c r="DW209">
        <f t="shared" si="60"/>
        <v>624397</v>
      </c>
      <c r="EL209" s="6" t="s">
        <v>258</v>
      </c>
      <c r="EM209">
        <v>679</v>
      </c>
      <c r="EN209">
        <v>6713</v>
      </c>
    </row>
    <row r="210" spans="24:144" x14ac:dyDescent="0.25">
      <c r="X210" s="4" t="s">
        <v>259</v>
      </c>
      <c r="Y210" s="2">
        <v>136</v>
      </c>
      <c r="BD210" s="6">
        <v>479</v>
      </c>
      <c r="BE210" s="26">
        <v>4.3899314190971442E-2</v>
      </c>
      <c r="BG210">
        <f t="shared" si="65"/>
        <v>479</v>
      </c>
      <c r="BH210">
        <f t="shared" si="55"/>
        <v>4.3899314190971442E-2</v>
      </c>
      <c r="BM210">
        <v>91</v>
      </c>
      <c r="BN210" t="s">
        <v>409</v>
      </c>
      <c r="BP210" s="6" t="s">
        <v>259</v>
      </c>
      <c r="BQ210">
        <v>136</v>
      </c>
      <c r="BR210" t="str">
        <f t="shared" si="56"/>
        <v>MAC-0207</v>
      </c>
      <c r="BS210">
        <f t="shared" si="57"/>
        <v>136</v>
      </c>
      <c r="CH210" s="6">
        <v>18016</v>
      </c>
      <c r="CI210" s="26">
        <v>17.15210355987055</v>
      </c>
      <c r="CJ210">
        <f t="shared" si="61"/>
        <v>18016</v>
      </c>
      <c r="CK210">
        <f t="shared" si="62"/>
        <v>17.15210355987055</v>
      </c>
      <c r="CO210" t="str">
        <f t="shared" si="63"/>
        <v/>
      </c>
      <c r="CP210" s="13" t="str">
        <f t="shared" si="64"/>
        <v/>
      </c>
      <c r="DR210" t="s">
        <v>259</v>
      </c>
      <c r="DS210">
        <v>4664</v>
      </c>
      <c r="DT210">
        <v>14839178</v>
      </c>
      <c r="DU210" t="str">
        <f t="shared" si="58"/>
        <v>MAC-0207</v>
      </c>
      <c r="DV210">
        <f t="shared" si="59"/>
        <v>4664</v>
      </c>
      <c r="DW210">
        <f t="shared" si="60"/>
        <v>14839178</v>
      </c>
      <c r="EL210" s="6" t="s">
        <v>259</v>
      </c>
      <c r="EM210">
        <v>320</v>
      </c>
      <c r="EN210">
        <v>549</v>
      </c>
    </row>
    <row r="211" spans="24:144" x14ac:dyDescent="0.25">
      <c r="X211" s="4" t="s">
        <v>260</v>
      </c>
      <c r="Y211" s="2">
        <v>455</v>
      </c>
      <c r="BD211" s="6">
        <v>480</v>
      </c>
      <c r="BE211" s="26">
        <v>2.0536589042128271E-2</v>
      </c>
      <c r="BG211">
        <f t="shared" si="65"/>
        <v>480</v>
      </c>
      <c r="BH211">
        <f t="shared" si="55"/>
        <v>2.0536589042128271E-2</v>
      </c>
      <c r="BM211">
        <v>91</v>
      </c>
      <c r="BN211" t="s">
        <v>513</v>
      </c>
      <c r="BP211" s="6" t="s">
        <v>260</v>
      </c>
      <c r="BQ211">
        <v>455</v>
      </c>
      <c r="BR211" t="str">
        <f t="shared" si="56"/>
        <v>MAC-0208</v>
      </c>
      <c r="BS211">
        <f t="shared" si="57"/>
        <v>455</v>
      </c>
      <c r="CH211" s="6">
        <v>18078</v>
      </c>
      <c r="CI211" s="26">
        <v>21.68284789644013</v>
      </c>
      <c r="CJ211">
        <f t="shared" si="61"/>
        <v>18078</v>
      </c>
      <c r="CK211">
        <f t="shared" si="62"/>
        <v>21.68284789644013</v>
      </c>
      <c r="CO211" t="str">
        <f t="shared" si="63"/>
        <v/>
      </c>
      <c r="CP211" s="13" t="str">
        <f t="shared" si="64"/>
        <v/>
      </c>
      <c r="DR211" t="s">
        <v>260</v>
      </c>
      <c r="DS211">
        <v>4897</v>
      </c>
      <c r="DT211">
        <v>17345362</v>
      </c>
      <c r="DU211" t="str">
        <f t="shared" si="58"/>
        <v>MAC-0208</v>
      </c>
      <c r="DV211">
        <f t="shared" si="59"/>
        <v>4897</v>
      </c>
      <c r="DW211">
        <f t="shared" si="60"/>
        <v>17345362</v>
      </c>
      <c r="EL211" s="6" t="s">
        <v>260</v>
      </c>
      <c r="EM211">
        <v>473</v>
      </c>
      <c r="EN211">
        <v>246</v>
      </c>
    </row>
    <row r="212" spans="24:144" x14ac:dyDescent="0.25">
      <c r="X212" s="4" t="s">
        <v>261</v>
      </c>
      <c r="Y212" s="2">
        <v>206</v>
      </c>
      <c r="BD212" s="6">
        <v>483</v>
      </c>
      <c r="BE212" s="26">
        <v>2.0009043635541488E-2</v>
      </c>
      <c r="BG212">
        <f t="shared" si="65"/>
        <v>483</v>
      </c>
      <c r="BH212">
        <f t="shared" si="55"/>
        <v>2.0009043635541488E-2</v>
      </c>
      <c r="BM212">
        <v>93</v>
      </c>
      <c r="BN212" t="s">
        <v>638</v>
      </c>
      <c r="BP212" s="6" t="s">
        <v>261</v>
      </c>
      <c r="BQ212">
        <v>206</v>
      </c>
      <c r="BR212" t="str">
        <f t="shared" si="56"/>
        <v>MAC-0209</v>
      </c>
      <c r="BS212">
        <f t="shared" si="57"/>
        <v>206</v>
      </c>
      <c r="CH212" s="6">
        <v>18096</v>
      </c>
      <c r="CI212" s="26">
        <v>24.919093851132686</v>
      </c>
      <c r="CJ212">
        <f t="shared" si="61"/>
        <v>18096</v>
      </c>
      <c r="CK212">
        <f t="shared" si="62"/>
        <v>24.919093851132686</v>
      </c>
      <c r="CO212" t="str">
        <f t="shared" si="63"/>
        <v/>
      </c>
      <c r="CP212" s="13" t="str">
        <f t="shared" si="64"/>
        <v/>
      </c>
      <c r="DR212" t="s">
        <v>261</v>
      </c>
      <c r="DS212">
        <v>1066</v>
      </c>
      <c r="DT212">
        <v>5013508</v>
      </c>
      <c r="DU212" t="str">
        <f t="shared" si="58"/>
        <v>MAC-0209</v>
      </c>
      <c r="DV212">
        <f t="shared" si="59"/>
        <v>1066</v>
      </c>
      <c r="DW212">
        <f t="shared" si="60"/>
        <v>5013508</v>
      </c>
      <c r="EL212" s="6" t="s">
        <v>261</v>
      </c>
      <c r="EM212">
        <v>676</v>
      </c>
      <c r="EN212">
        <v>6579</v>
      </c>
    </row>
    <row r="213" spans="24:144" x14ac:dyDescent="0.25">
      <c r="X213" s="4" t="s">
        <v>262</v>
      </c>
      <c r="Y213" s="2">
        <v>671</v>
      </c>
      <c r="BD213" s="6">
        <v>484</v>
      </c>
      <c r="BE213" s="26">
        <v>2.162936167005803E-2</v>
      </c>
      <c r="BG213">
        <f t="shared" si="65"/>
        <v>484</v>
      </c>
      <c r="BH213">
        <f t="shared" si="55"/>
        <v>2.162936167005803E-2</v>
      </c>
      <c r="BM213">
        <v>93</v>
      </c>
      <c r="BN213" t="s">
        <v>935</v>
      </c>
      <c r="BP213" s="6" t="s">
        <v>262</v>
      </c>
      <c r="BQ213">
        <v>671</v>
      </c>
      <c r="BR213" t="str">
        <f t="shared" si="56"/>
        <v>MAC-0210</v>
      </c>
      <c r="BS213">
        <f t="shared" si="57"/>
        <v>671</v>
      </c>
      <c r="CH213" s="6">
        <v>18120</v>
      </c>
      <c r="CI213" s="26">
        <v>36.893203883495147</v>
      </c>
      <c r="CJ213">
        <f t="shared" si="61"/>
        <v>18120</v>
      </c>
      <c r="CK213">
        <f t="shared" si="62"/>
        <v>36.893203883495147</v>
      </c>
      <c r="CO213" t="str">
        <f t="shared" si="63"/>
        <v/>
      </c>
      <c r="CP213" s="13" t="str">
        <f t="shared" si="64"/>
        <v/>
      </c>
      <c r="DR213" t="s">
        <v>262</v>
      </c>
      <c r="DS213">
        <v>42470</v>
      </c>
      <c r="DT213">
        <v>47409992</v>
      </c>
      <c r="DU213" t="str">
        <f t="shared" si="58"/>
        <v>MAC-0210</v>
      </c>
      <c r="DV213">
        <f t="shared" si="59"/>
        <v>42470</v>
      </c>
      <c r="DW213">
        <f t="shared" si="60"/>
        <v>47409992</v>
      </c>
      <c r="EL213" s="6" t="s">
        <v>262</v>
      </c>
      <c r="EM213">
        <v>353</v>
      </c>
      <c r="EN213">
        <v>161</v>
      </c>
    </row>
    <row r="214" spans="24:144" x14ac:dyDescent="0.25">
      <c r="X214" s="4" t="s">
        <v>263</v>
      </c>
      <c r="Y214" s="2">
        <v>557</v>
      </c>
      <c r="BD214" s="6">
        <v>485</v>
      </c>
      <c r="BE214" s="26">
        <v>2.0536589042128271E-2</v>
      </c>
      <c r="BG214">
        <f t="shared" si="65"/>
        <v>485</v>
      </c>
      <c r="BH214">
        <f t="shared" si="55"/>
        <v>2.0536589042128271E-2</v>
      </c>
      <c r="BM214">
        <v>94</v>
      </c>
      <c r="BN214" t="s">
        <v>76</v>
      </c>
      <c r="BP214" s="6" t="s">
        <v>263</v>
      </c>
      <c r="BQ214">
        <v>557</v>
      </c>
      <c r="BR214" t="str">
        <f t="shared" si="56"/>
        <v>MAC-0211</v>
      </c>
      <c r="BS214">
        <f t="shared" si="57"/>
        <v>557</v>
      </c>
      <c r="CH214" s="6">
        <v>18150</v>
      </c>
      <c r="CI214" s="26">
        <v>27.184466019417474</v>
      </c>
      <c r="CJ214">
        <f t="shared" si="61"/>
        <v>18150</v>
      </c>
      <c r="CK214">
        <f t="shared" si="62"/>
        <v>27.184466019417474</v>
      </c>
      <c r="CO214" t="str">
        <f t="shared" si="63"/>
        <v/>
      </c>
      <c r="CP214" s="13" t="str">
        <f t="shared" si="64"/>
        <v/>
      </c>
      <c r="DR214" t="s">
        <v>263</v>
      </c>
      <c r="DS214">
        <v>4335</v>
      </c>
      <c r="DT214">
        <v>17144016</v>
      </c>
      <c r="DU214" t="str">
        <f t="shared" si="58"/>
        <v>MAC-0211</v>
      </c>
      <c r="DV214">
        <f t="shared" si="59"/>
        <v>4335</v>
      </c>
      <c r="DW214">
        <f t="shared" si="60"/>
        <v>17144016</v>
      </c>
      <c r="EL214" s="6" t="s">
        <v>263</v>
      </c>
      <c r="EM214">
        <v>461</v>
      </c>
      <c r="EN214">
        <v>1487</v>
      </c>
    </row>
    <row r="215" spans="24:144" x14ac:dyDescent="0.25">
      <c r="X215" s="4" t="s">
        <v>264</v>
      </c>
      <c r="Y215" s="2">
        <v>519</v>
      </c>
      <c r="BD215" s="6">
        <v>487</v>
      </c>
      <c r="BE215" s="26">
        <v>4.2203632526942494E-2</v>
      </c>
      <c r="BG215">
        <f t="shared" si="65"/>
        <v>487</v>
      </c>
      <c r="BH215">
        <f t="shared" si="55"/>
        <v>4.2203632526942494E-2</v>
      </c>
      <c r="BM215">
        <v>94</v>
      </c>
      <c r="BN215" t="s">
        <v>232</v>
      </c>
      <c r="BP215" s="6" t="s">
        <v>264</v>
      </c>
      <c r="BQ215">
        <v>519</v>
      </c>
      <c r="BR215" t="str">
        <f t="shared" si="56"/>
        <v>MAC-0212</v>
      </c>
      <c r="BS215">
        <f t="shared" si="57"/>
        <v>519</v>
      </c>
      <c r="CH215" s="6">
        <v>18306</v>
      </c>
      <c r="CI215" s="26">
        <v>17.15210355987055</v>
      </c>
      <c r="CJ215">
        <f t="shared" si="61"/>
        <v>18306</v>
      </c>
      <c r="CK215">
        <f t="shared" si="62"/>
        <v>17.15210355987055</v>
      </c>
      <c r="CO215" t="str">
        <f t="shared" si="63"/>
        <v/>
      </c>
      <c r="CP215" s="13" t="str">
        <f t="shared" si="64"/>
        <v/>
      </c>
      <c r="DR215" t="s">
        <v>264</v>
      </c>
      <c r="DS215">
        <v>2284</v>
      </c>
      <c r="DT215">
        <v>10628235</v>
      </c>
      <c r="DU215" t="str">
        <f t="shared" si="58"/>
        <v>MAC-0212</v>
      </c>
      <c r="DV215">
        <f t="shared" si="59"/>
        <v>2284</v>
      </c>
      <c r="DW215">
        <f t="shared" si="60"/>
        <v>10628235</v>
      </c>
      <c r="EL215" s="6" t="s">
        <v>264</v>
      </c>
      <c r="EM215">
        <v>473</v>
      </c>
      <c r="EN215">
        <v>2665</v>
      </c>
    </row>
    <row r="216" spans="24:144" x14ac:dyDescent="0.25">
      <c r="X216" s="4" t="s">
        <v>265</v>
      </c>
      <c r="Y216" s="2">
        <v>130</v>
      </c>
      <c r="BD216" s="6">
        <v>488</v>
      </c>
      <c r="BE216" s="26">
        <v>2.3061270630793579E-2</v>
      </c>
      <c r="BG216">
        <f t="shared" si="65"/>
        <v>488</v>
      </c>
      <c r="BH216">
        <f t="shared" si="55"/>
        <v>2.3061270630793579E-2</v>
      </c>
      <c r="BM216">
        <v>94</v>
      </c>
      <c r="BN216" t="s">
        <v>693</v>
      </c>
      <c r="BP216" s="6" t="s">
        <v>265</v>
      </c>
      <c r="BQ216">
        <v>130</v>
      </c>
      <c r="BR216" t="str">
        <f t="shared" si="56"/>
        <v>MAC-0213</v>
      </c>
      <c r="BS216">
        <f t="shared" si="57"/>
        <v>130</v>
      </c>
      <c r="CH216" s="6">
        <v>18312</v>
      </c>
      <c r="CI216" s="26">
        <v>23.948220064724918</v>
      </c>
      <c r="CJ216">
        <f t="shared" si="61"/>
        <v>18312</v>
      </c>
      <c r="CK216">
        <f t="shared" si="62"/>
        <v>23.948220064724918</v>
      </c>
      <c r="CO216" t="str">
        <f t="shared" si="63"/>
        <v/>
      </c>
      <c r="CP216" s="13" t="str">
        <f t="shared" si="64"/>
        <v/>
      </c>
      <c r="DR216" t="s">
        <v>265</v>
      </c>
      <c r="DS216">
        <v>1520</v>
      </c>
      <c r="DT216">
        <v>1948579</v>
      </c>
      <c r="DU216" t="str">
        <f t="shared" si="58"/>
        <v>MAC-0213</v>
      </c>
      <c r="DV216">
        <f t="shared" si="59"/>
        <v>1520</v>
      </c>
      <c r="DW216">
        <f t="shared" si="60"/>
        <v>1948579</v>
      </c>
      <c r="EL216" s="6" t="s">
        <v>265</v>
      </c>
      <c r="EM216">
        <v>381</v>
      </c>
      <c r="EN216">
        <v>2007</v>
      </c>
    </row>
    <row r="217" spans="24:144" x14ac:dyDescent="0.25">
      <c r="X217" s="4" t="s">
        <v>266</v>
      </c>
      <c r="Y217" s="2">
        <v>55</v>
      </c>
      <c r="BD217" s="6">
        <v>489</v>
      </c>
      <c r="BE217" s="26">
        <v>0.10743085386992238</v>
      </c>
      <c r="BG217">
        <f t="shared" si="65"/>
        <v>489</v>
      </c>
      <c r="BH217">
        <f t="shared" si="55"/>
        <v>0.10743085386992238</v>
      </c>
      <c r="BM217">
        <v>94</v>
      </c>
      <c r="BN217" t="s">
        <v>958</v>
      </c>
      <c r="BP217" s="6" t="s">
        <v>266</v>
      </c>
      <c r="BQ217">
        <v>55</v>
      </c>
      <c r="BR217" t="str">
        <f t="shared" si="56"/>
        <v>MAC-0214</v>
      </c>
      <c r="BS217">
        <f t="shared" si="57"/>
        <v>55</v>
      </c>
      <c r="CH217" s="6">
        <v>18440</v>
      </c>
      <c r="CI217" s="26">
        <v>26.860841423948216</v>
      </c>
      <c r="CJ217">
        <f t="shared" si="61"/>
        <v>18440</v>
      </c>
      <c r="CK217">
        <f t="shared" si="62"/>
        <v>26.860841423948216</v>
      </c>
      <c r="CO217" t="str">
        <f t="shared" si="63"/>
        <v/>
      </c>
      <c r="CP217" s="13" t="str">
        <f t="shared" si="64"/>
        <v/>
      </c>
      <c r="DR217" t="s">
        <v>266</v>
      </c>
      <c r="DS217">
        <v>1740</v>
      </c>
      <c r="DT217">
        <v>5624979</v>
      </c>
      <c r="DU217" t="str">
        <f t="shared" si="58"/>
        <v>MAC-0214</v>
      </c>
      <c r="DV217">
        <f t="shared" si="59"/>
        <v>1740</v>
      </c>
      <c r="DW217">
        <f t="shared" si="60"/>
        <v>5624979</v>
      </c>
      <c r="EL217" s="6" t="s">
        <v>266</v>
      </c>
      <c r="EM217">
        <v>462</v>
      </c>
      <c r="EN217">
        <v>1603</v>
      </c>
    </row>
    <row r="218" spans="24:144" x14ac:dyDescent="0.25">
      <c r="X218" s="4" t="s">
        <v>267</v>
      </c>
      <c r="Y218" s="2">
        <v>463</v>
      </c>
      <c r="BD218" s="6">
        <v>491</v>
      </c>
      <c r="BE218" s="26">
        <v>6.3192403346145148E-2</v>
      </c>
      <c r="BG218">
        <f t="shared" si="65"/>
        <v>491</v>
      </c>
      <c r="BH218">
        <f t="shared" si="55"/>
        <v>6.3192403346145148E-2</v>
      </c>
      <c r="BM218">
        <v>95</v>
      </c>
      <c r="BN218" t="s">
        <v>282</v>
      </c>
      <c r="BP218" s="6" t="s">
        <v>267</v>
      </c>
      <c r="BQ218">
        <v>463</v>
      </c>
      <c r="BR218" t="str">
        <f t="shared" si="56"/>
        <v>MAC-0215</v>
      </c>
      <c r="BS218">
        <f t="shared" si="57"/>
        <v>463</v>
      </c>
      <c r="CH218" s="6">
        <v>18448</v>
      </c>
      <c r="CI218" s="26">
        <v>31.067961165048541</v>
      </c>
      <c r="CJ218">
        <f t="shared" si="61"/>
        <v>18448</v>
      </c>
      <c r="CK218">
        <f t="shared" si="62"/>
        <v>31.067961165048541</v>
      </c>
      <c r="CO218" t="str">
        <f t="shared" si="63"/>
        <v/>
      </c>
      <c r="CP218" s="13" t="str">
        <f t="shared" si="64"/>
        <v/>
      </c>
      <c r="DR218" t="s">
        <v>267</v>
      </c>
      <c r="DS218">
        <v>650</v>
      </c>
      <c r="DT218">
        <v>4108353</v>
      </c>
      <c r="DU218" t="str">
        <f t="shared" si="58"/>
        <v>MAC-0215</v>
      </c>
      <c r="DV218">
        <f t="shared" si="59"/>
        <v>650</v>
      </c>
      <c r="DW218">
        <f t="shared" si="60"/>
        <v>4108353</v>
      </c>
      <c r="EL218" s="6" t="s">
        <v>267</v>
      </c>
      <c r="EM218">
        <v>597</v>
      </c>
      <c r="EN218">
        <v>7786</v>
      </c>
    </row>
    <row r="219" spans="24:144" x14ac:dyDescent="0.25">
      <c r="X219" s="4" t="s">
        <v>268</v>
      </c>
      <c r="Y219" s="2">
        <v>46</v>
      </c>
      <c r="BD219" s="6">
        <v>492</v>
      </c>
      <c r="BE219" s="26">
        <v>2.0951089004446453E-2</v>
      </c>
      <c r="BG219">
        <f t="shared" si="65"/>
        <v>492</v>
      </c>
      <c r="BH219">
        <f t="shared" si="55"/>
        <v>2.0951089004446453E-2</v>
      </c>
      <c r="BM219">
        <v>95</v>
      </c>
      <c r="BN219" t="s">
        <v>462</v>
      </c>
      <c r="BP219" s="6" t="s">
        <v>268</v>
      </c>
      <c r="BQ219">
        <v>46</v>
      </c>
      <c r="BR219" t="str">
        <f t="shared" si="56"/>
        <v>MAC-0216</v>
      </c>
      <c r="BS219">
        <f t="shared" si="57"/>
        <v>46</v>
      </c>
      <c r="CH219" s="6">
        <v>18455</v>
      </c>
      <c r="CI219" s="26">
        <v>39.482200647249186</v>
      </c>
      <c r="CJ219">
        <f t="shared" si="61"/>
        <v>18455</v>
      </c>
      <c r="CK219">
        <f t="shared" si="62"/>
        <v>39.482200647249186</v>
      </c>
      <c r="CO219" t="str">
        <f t="shared" si="63"/>
        <v/>
      </c>
      <c r="CP219" s="13" t="str">
        <f t="shared" si="64"/>
        <v/>
      </c>
      <c r="DR219" t="s">
        <v>268</v>
      </c>
      <c r="DS219">
        <v>183</v>
      </c>
      <c r="DT219">
        <v>227122</v>
      </c>
      <c r="DU219" t="str">
        <f t="shared" si="58"/>
        <v>MAC-0216</v>
      </c>
      <c r="DV219">
        <f t="shared" si="59"/>
        <v>183</v>
      </c>
      <c r="DW219">
        <f t="shared" si="60"/>
        <v>227122</v>
      </c>
      <c r="EL219" s="6" t="s">
        <v>268</v>
      </c>
      <c r="EM219">
        <v>868</v>
      </c>
      <c r="EN219">
        <v>11325</v>
      </c>
    </row>
    <row r="220" spans="24:144" x14ac:dyDescent="0.25">
      <c r="X220" s="4" t="s">
        <v>269</v>
      </c>
      <c r="Y220" s="2">
        <v>124</v>
      </c>
      <c r="BD220" s="6">
        <v>493</v>
      </c>
      <c r="BE220" s="26">
        <v>2.140327078152084E-2</v>
      </c>
      <c r="BG220">
        <f t="shared" si="65"/>
        <v>493</v>
      </c>
      <c r="BH220">
        <f t="shared" si="55"/>
        <v>2.140327078152084E-2</v>
      </c>
      <c r="BM220">
        <v>95</v>
      </c>
      <c r="BN220" t="s">
        <v>746</v>
      </c>
      <c r="BP220" s="6" t="s">
        <v>269</v>
      </c>
      <c r="BQ220">
        <v>124</v>
      </c>
      <c r="BR220" t="str">
        <f t="shared" si="56"/>
        <v>MAC-0217</v>
      </c>
      <c r="BS220">
        <f t="shared" si="57"/>
        <v>124</v>
      </c>
      <c r="CH220" s="6">
        <v>18516</v>
      </c>
      <c r="CI220" s="26">
        <v>40.453074433656958</v>
      </c>
      <c r="CJ220">
        <f t="shared" si="61"/>
        <v>18516</v>
      </c>
      <c r="CK220">
        <f t="shared" si="62"/>
        <v>40.453074433656958</v>
      </c>
      <c r="CO220" t="str">
        <f t="shared" si="63"/>
        <v/>
      </c>
      <c r="CP220" s="13" t="str">
        <f t="shared" si="64"/>
        <v/>
      </c>
      <c r="DR220" t="s">
        <v>269</v>
      </c>
      <c r="DS220">
        <v>824</v>
      </c>
      <c r="DT220">
        <v>4170447</v>
      </c>
      <c r="DU220" t="str">
        <f t="shared" si="58"/>
        <v>MAC-0217</v>
      </c>
      <c r="DV220">
        <f t="shared" si="59"/>
        <v>824</v>
      </c>
      <c r="DW220">
        <f t="shared" si="60"/>
        <v>4170447</v>
      </c>
      <c r="EL220" s="6" t="s">
        <v>269</v>
      </c>
      <c r="EM220">
        <v>715</v>
      </c>
      <c r="EN220">
        <v>7757</v>
      </c>
    </row>
    <row r="221" spans="24:144" x14ac:dyDescent="0.25">
      <c r="X221" s="4" t="s">
        <v>270</v>
      </c>
      <c r="Y221" s="2">
        <v>136</v>
      </c>
      <c r="BD221" s="6">
        <v>494</v>
      </c>
      <c r="BE221" s="26">
        <v>2.1742407114326626E-2</v>
      </c>
      <c r="BG221">
        <f t="shared" si="65"/>
        <v>494</v>
      </c>
      <c r="BH221">
        <f t="shared" si="55"/>
        <v>2.1742407114326626E-2</v>
      </c>
      <c r="BM221">
        <v>95</v>
      </c>
      <c r="BN221" t="s">
        <v>881</v>
      </c>
      <c r="BP221" s="6" t="s">
        <v>270</v>
      </c>
      <c r="BQ221">
        <v>136</v>
      </c>
      <c r="BR221" t="str">
        <f t="shared" si="56"/>
        <v>MAC-0218</v>
      </c>
      <c r="BS221">
        <f t="shared" si="57"/>
        <v>136</v>
      </c>
      <c r="CH221" s="6">
        <v>18524</v>
      </c>
      <c r="CI221" s="26">
        <v>40.453074433656958</v>
      </c>
      <c r="CJ221">
        <f t="shared" si="61"/>
        <v>18524</v>
      </c>
      <c r="CK221">
        <f t="shared" si="62"/>
        <v>40.453074433656958</v>
      </c>
      <c r="CO221" t="str">
        <f t="shared" si="63"/>
        <v/>
      </c>
      <c r="CP221" s="13" t="str">
        <f t="shared" si="64"/>
        <v/>
      </c>
      <c r="DR221" t="s">
        <v>270</v>
      </c>
      <c r="DS221">
        <v>1733</v>
      </c>
      <c r="DT221">
        <v>12440211</v>
      </c>
      <c r="DU221" t="str">
        <f t="shared" si="58"/>
        <v>MAC-0218</v>
      </c>
      <c r="DV221">
        <f t="shared" si="59"/>
        <v>1733</v>
      </c>
      <c r="DW221">
        <f t="shared" si="60"/>
        <v>12440211</v>
      </c>
      <c r="EL221" s="6" t="s">
        <v>270</v>
      </c>
      <c r="EM221">
        <v>875</v>
      </c>
      <c r="EN221">
        <v>4958</v>
      </c>
    </row>
    <row r="222" spans="24:144" x14ac:dyDescent="0.25">
      <c r="X222" s="4" t="s">
        <v>271</v>
      </c>
      <c r="Y222" s="2">
        <v>27</v>
      </c>
      <c r="BD222" s="6">
        <v>495</v>
      </c>
      <c r="BE222" s="26">
        <v>4.2165950712186297E-2</v>
      </c>
      <c r="BG222">
        <f t="shared" si="65"/>
        <v>495</v>
      </c>
      <c r="BH222">
        <f t="shared" si="55"/>
        <v>4.2165950712186297E-2</v>
      </c>
      <c r="BM222">
        <v>96</v>
      </c>
      <c r="BN222" t="s">
        <v>608</v>
      </c>
      <c r="BP222" s="6" t="s">
        <v>271</v>
      </c>
      <c r="BQ222">
        <v>27</v>
      </c>
      <c r="BR222" t="str">
        <f t="shared" si="56"/>
        <v>MAC-0219</v>
      </c>
      <c r="BS222">
        <f t="shared" si="57"/>
        <v>27</v>
      </c>
      <c r="CH222" s="6">
        <v>18548</v>
      </c>
      <c r="CI222" s="26">
        <v>23.624595469255663</v>
      </c>
      <c r="CJ222">
        <f t="shared" si="61"/>
        <v>18548</v>
      </c>
      <c r="CK222">
        <f t="shared" si="62"/>
        <v>23.624595469255663</v>
      </c>
      <c r="CO222" t="str">
        <f t="shared" si="63"/>
        <v/>
      </c>
      <c r="CP222" s="13" t="str">
        <f t="shared" si="64"/>
        <v/>
      </c>
      <c r="DR222" t="s">
        <v>271</v>
      </c>
      <c r="DS222">
        <v>915</v>
      </c>
      <c r="DT222">
        <v>4910264</v>
      </c>
      <c r="DU222" t="str">
        <f t="shared" si="58"/>
        <v>MAC-0219</v>
      </c>
      <c r="DV222">
        <f t="shared" si="59"/>
        <v>915</v>
      </c>
      <c r="DW222">
        <f t="shared" si="60"/>
        <v>4910264</v>
      </c>
      <c r="EL222" s="6" t="s">
        <v>271</v>
      </c>
      <c r="EM222">
        <v>772</v>
      </c>
      <c r="EN222">
        <v>9895</v>
      </c>
    </row>
    <row r="223" spans="24:144" x14ac:dyDescent="0.25">
      <c r="X223" s="4" t="s">
        <v>272</v>
      </c>
      <c r="Y223" s="2">
        <v>415</v>
      </c>
      <c r="BD223" s="6">
        <v>496</v>
      </c>
      <c r="BE223" s="26">
        <v>4.0734041751450747E-2</v>
      </c>
      <c r="BG223">
        <f t="shared" si="65"/>
        <v>496</v>
      </c>
      <c r="BH223">
        <f t="shared" si="55"/>
        <v>4.0734041751450747E-2</v>
      </c>
      <c r="BM223">
        <v>97</v>
      </c>
      <c r="BN223" t="s">
        <v>615</v>
      </c>
      <c r="BP223" s="6" t="s">
        <v>272</v>
      </c>
      <c r="BQ223">
        <v>415</v>
      </c>
      <c r="BR223" t="str">
        <f t="shared" si="56"/>
        <v>MAC-0220</v>
      </c>
      <c r="BS223">
        <f t="shared" si="57"/>
        <v>415</v>
      </c>
      <c r="CH223" s="6">
        <v>18584</v>
      </c>
      <c r="CI223" s="26">
        <v>23.624595469255663</v>
      </c>
      <c r="CJ223">
        <f t="shared" si="61"/>
        <v>18584</v>
      </c>
      <c r="CK223">
        <f t="shared" si="62"/>
        <v>23.624595469255663</v>
      </c>
      <c r="CO223" t="str">
        <f t="shared" si="63"/>
        <v/>
      </c>
      <c r="CP223" s="13" t="str">
        <f t="shared" si="64"/>
        <v/>
      </c>
      <c r="DR223" t="s">
        <v>272</v>
      </c>
      <c r="DS223">
        <v>443</v>
      </c>
      <c r="DT223">
        <v>3432714</v>
      </c>
      <c r="DU223" t="str">
        <f t="shared" si="58"/>
        <v>MAC-0220</v>
      </c>
      <c r="DV223">
        <f t="shared" si="59"/>
        <v>443</v>
      </c>
      <c r="DW223">
        <f t="shared" si="60"/>
        <v>3432714</v>
      </c>
      <c r="EL223" s="6" t="s">
        <v>272</v>
      </c>
      <c r="EM223">
        <v>637</v>
      </c>
      <c r="EN223">
        <v>13538</v>
      </c>
    </row>
    <row r="224" spans="24:144" x14ac:dyDescent="0.25">
      <c r="X224" s="4" t="s">
        <v>273</v>
      </c>
      <c r="Y224" s="2">
        <v>136</v>
      </c>
      <c r="BD224" s="6">
        <v>497</v>
      </c>
      <c r="BE224" s="26">
        <v>2.1930816188107619E-2</v>
      </c>
      <c r="BG224">
        <f t="shared" si="65"/>
        <v>497</v>
      </c>
      <c r="BH224">
        <f t="shared" si="55"/>
        <v>2.1930816188107619E-2</v>
      </c>
      <c r="BM224">
        <v>97</v>
      </c>
      <c r="BN224" t="s">
        <v>1009</v>
      </c>
      <c r="BP224" s="6" t="s">
        <v>273</v>
      </c>
      <c r="BQ224">
        <v>136</v>
      </c>
      <c r="BR224" t="str">
        <f t="shared" si="56"/>
        <v>MAC-0221</v>
      </c>
      <c r="BS224">
        <f t="shared" si="57"/>
        <v>136</v>
      </c>
      <c r="CH224" s="6">
        <v>18596</v>
      </c>
      <c r="CI224" s="26">
        <v>30.420711974110031</v>
      </c>
      <c r="CJ224">
        <f t="shared" si="61"/>
        <v>18596</v>
      </c>
      <c r="CK224">
        <f t="shared" si="62"/>
        <v>30.420711974110031</v>
      </c>
      <c r="CO224" t="str">
        <f t="shared" si="63"/>
        <v/>
      </c>
      <c r="CP224" s="13" t="str">
        <f t="shared" si="64"/>
        <v/>
      </c>
      <c r="DR224" t="s">
        <v>273</v>
      </c>
      <c r="DS224">
        <v>19040</v>
      </c>
      <c r="DT224">
        <v>58384802</v>
      </c>
      <c r="DU224" t="str">
        <f t="shared" si="58"/>
        <v>MAC-0221</v>
      </c>
      <c r="DV224">
        <f t="shared" si="59"/>
        <v>19040</v>
      </c>
      <c r="DW224">
        <f t="shared" si="60"/>
        <v>58384802</v>
      </c>
      <c r="EL224" s="6" t="s">
        <v>273</v>
      </c>
      <c r="EM224">
        <v>374</v>
      </c>
      <c r="EN224">
        <v>1000</v>
      </c>
    </row>
    <row r="225" spans="24:144" x14ac:dyDescent="0.25">
      <c r="X225" s="4" t="s">
        <v>274</v>
      </c>
      <c r="Y225" s="2">
        <v>538</v>
      </c>
      <c r="BD225" s="6">
        <v>498</v>
      </c>
      <c r="BE225" s="26">
        <v>2.3136634260305978E-2</v>
      </c>
      <c r="BG225">
        <f t="shared" si="65"/>
        <v>498</v>
      </c>
      <c r="BH225">
        <f t="shared" si="55"/>
        <v>2.3136634260305978E-2</v>
      </c>
      <c r="BM225">
        <v>98</v>
      </c>
      <c r="BN225" t="s">
        <v>107</v>
      </c>
      <c r="BP225" s="6" t="s">
        <v>274</v>
      </c>
      <c r="BQ225">
        <v>538</v>
      </c>
      <c r="BR225" t="str">
        <f t="shared" si="56"/>
        <v>MAC-0222</v>
      </c>
      <c r="BS225">
        <f t="shared" si="57"/>
        <v>538</v>
      </c>
      <c r="CH225" s="6">
        <v>18645</v>
      </c>
      <c r="CI225" s="26">
        <v>22.006472491909385</v>
      </c>
      <c r="CJ225">
        <f t="shared" si="61"/>
        <v>18645</v>
      </c>
      <c r="CK225">
        <f t="shared" si="62"/>
        <v>22.006472491909385</v>
      </c>
      <c r="CO225" t="str">
        <f t="shared" si="63"/>
        <v/>
      </c>
      <c r="CP225" s="13" t="str">
        <f t="shared" si="64"/>
        <v/>
      </c>
      <c r="DR225" t="s">
        <v>274</v>
      </c>
      <c r="DS225">
        <v>2776</v>
      </c>
      <c r="DT225">
        <v>11772475</v>
      </c>
      <c r="DU225" t="str">
        <f t="shared" si="58"/>
        <v>MAC-0222</v>
      </c>
      <c r="DV225">
        <f t="shared" si="59"/>
        <v>2776</v>
      </c>
      <c r="DW225">
        <f t="shared" si="60"/>
        <v>11772475</v>
      </c>
      <c r="EL225" s="6" t="s">
        <v>274</v>
      </c>
      <c r="EM225">
        <v>478</v>
      </c>
      <c r="EN225">
        <v>1039</v>
      </c>
    </row>
    <row r="226" spans="24:144" x14ac:dyDescent="0.25">
      <c r="X226" s="4" t="s">
        <v>275</v>
      </c>
      <c r="Y226" s="2">
        <v>126</v>
      </c>
      <c r="BD226" s="6">
        <v>499</v>
      </c>
      <c r="BE226" s="26">
        <v>6.2853267013339362E-2</v>
      </c>
      <c r="BG226">
        <f t="shared" si="65"/>
        <v>499</v>
      </c>
      <c r="BH226">
        <f t="shared" si="55"/>
        <v>6.2853267013339362E-2</v>
      </c>
      <c r="BM226">
        <v>98</v>
      </c>
      <c r="BN226" t="s">
        <v>197</v>
      </c>
      <c r="BP226" s="6" t="s">
        <v>275</v>
      </c>
      <c r="BQ226">
        <v>126</v>
      </c>
      <c r="BR226" t="str">
        <f t="shared" si="56"/>
        <v>MAC-0223</v>
      </c>
      <c r="BS226">
        <f t="shared" si="57"/>
        <v>126</v>
      </c>
      <c r="CH226" s="6">
        <v>18792</v>
      </c>
      <c r="CI226" s="26">
        <v>32.038834951456316</v>
      </c>
      <c r="CJ226">
        <f t="shared" si="61"/>
        <v>18792</v>
      </c>
      <c r="CK226">
        <f t="shared" si="62"/>
        <v>32.038834951456316</v>
      </c>
      <c r="CO226" t="str">
        <f t="shared" si="63"/>
        <v/>
      </c>
      <c r="CP226" s="13" t="str">
        <f t="shared" si="64"/>
        <v/>
      </c>
      <c r="DR226" t="s">
        <v>275</v>
      </c>
      <c r="DS226">
        <v>3197</v>
      </c>
      <c r="DT226">
        <v>10906993</v>
      </c>
      <c r="DU226" t="str">
        <f t="shared" si="58"/>
        <v>MAC-0223</v>
      </c>
      <c r="DV226">
        <f t="shared" si="59"/>
        <v>3197</v>
      </c>
      <c r="DW226">
        <f t="shared" si="60"/>
        <v>10906993</v>
      </c>
      <c r="EL226" s="6" t="s">
        <v>275</v>
      </c>
      <c r="EM226">
        <v>630</v>
      </c>
      <c r="EN226">
        <v>3217</v>
      </c>
    </row>
    <row r="227" spans="24:144" x14ac:dyDescent="0.25">
      <c r="X227" s="4" t="s">
        <v>276</v>
      </c>
      <c r="Y227" s="2">
        <v>47</v>
      </c>
      <c r="BD227" s="6">
        <v>500</v>
      </c>
      <c r="BE227" s="26">
        <v>1.9933680006029089E-2</v>
      </c>
      <c r="BG227">
        <f t="shared" si="65"/>
        <v>500</v>
      </c>
      <c r="BH227">
        <f t="shared" si="55"/>
        <v>1.9933680006029089E-2</v>
      </c>
      <c r="BM227">
        <v>98</v>
      </c>
      <c r="BN227" t="s">
        <v>342</v>
      </c>
      <c r="BP227" s="6" t="s">
        <v>276</v>
      </c>
      <c r="BQ227">
        <v>47</v>
      </c>
      <c r="BR227" t="str">
        <f t="shared" si="56"/>
        <v>MAC-0224</v>
      </c>
      <c r="BS227">
        <f t="shared" si="57"/>
        <v>47</v>
      </c>
      <c r="CH227" s="6">
        <v>18828</v>
      </c>
      <c r="CI227" s="26">
        <v>27.184466019417474</v>
      </c>
      <c r="CJ227">
        <f t="shared" si="61"/>
        <v>18828</v>
      </c>
      <c r="CK227">
        <f t="shared" si="62"/>
        <v>27.184466019417474</v>
      </c>
      <c r="CO227" t="str">
        <f t="shared" si="63"/>
        <v/>
      </c>
      <c r="CP227" s="13" t="str">
        <f t="shared" si="64"/>
        <v/>
      </c>
      <c r="DR227" t="s">
        <v>276</v>
      </c>
      <c r="DS227">
        <v>81</v>
      </c>
      <c r="DT227">
        <v>348771</v>
      </c>
      <c r="DU227" t="str">
        <f t="shared" si="58"/>
        <v>MAC-0224</v>
      </c>
      <c r="DV227">
        <f t="shared" si="59"/>
        <v>81</v>
      </c>
      <c r="DW227">
        <f t="shared" si="60"/>
        <v>348771</v>
      </c>
      <c r="EL227" s="6" t="s">
        <v>276</v>
      </c>
      <c r="EM227">
        <v>607</v>
      </c>
      <c r="EN227">
        <v>11545</v>
      </c>
    </row>
    <row r="228" spans="24:144" x14ac:dyDescent="0.25">
      <c r="X228" s="4" t="s">
        <v>277</v>
      </c>
      <c r="Y228" s="2">
        <v>487</v>
      </c>
      <c r="BD228" s="6">
        <v>501</v>
      </c>
      <c r="BE228" s="26">
        <v>2.1026452633958852E-2</v>
      </c>
      <c r="BG228">
        <f t="shared" si="65"/>
        <v>501</v>
      </c>
      <c r="BH228">
        <f t="shared" si="55"/>
        <v>2.1026452633958852E-2</v>
      </c>
      <c r="BM228">
        <v>99</v>
      </c>
      <c r="BN228" t="s">
        <v>354</v>
      </c>
      <c r="BP228" s="6" t="s">
        <v>277</v>
      </c>
      <c r="BQ228">
        <v>487</v>
      </c>
      <c r="BR228" t="str">
        <f t="shared" si="56"/>
        <v>MAC-0225</v>
      </c>
      <c r="BS228">
        <f t="shared" si="57"/>
        <v>487</v>
      </c>
      <c r="CH228" s="6">
        <v>18884</v>
      </c>
      <c r="CI228" s="26">
        <v>23.300970873786408</v>
      </c>
      <c r="CJ228">
        <f t="shared" si="61"/>
        <v>18884</v>
      </c>
      <c r="CK228">
        <f t="shared" si="62"/>
        <v>23.300970873786408</v>
      </c>
      <c r="CO228" t="str">
        <f t="shared" si="63"/>
        <v/>
      </c>
      <c r="CP228" s="13" t="str">
        <f t="shared" si="64"/>
        <v/>
      </c>
      <c r="DR228" t="s">
        <v>277</v>
      </c>
      <c r="DS228">
        <v>8583</v>
      </c>
      <c r="DT228">
        <v>11976771</v>
      </c>
      <c r="DU228" t="str">
        <f t="shared" si="58"/>
        <v>MAC-0225</v>
      </c>
      <c r="DV228">
        <f t="shared" si="59"/>
        <v>8583</v>
      </c>
      <c r="DW228">
        <f t="shared" si="60"/>
        <v>11976771</v>
      </c>
      <c r="EL228" s="6" t="s">
        <v>277</v>
      </c>
      <c r="EM228">
        <v>361</v>
      </c>
      <c r="EN228">
        <v>564</v>
      </c>
    </row>
    <row r="229" spans="24:144" x14ac:dyDescent="0.25">
      <c r="X229" s="4" t="s">
        <v>278</v>
      </c>
      <c r="Y229" s="2">
        <v>122</v>
      </c>
      <c r="BD229" s="6">
        <v>502</v>
      </c>
      <c r="BE229" s="26">
        <v>4.0658678121938352E-2</v>
      </c>
      <c r="BG229">
        <f t="shared" si="65"/>
        <v>502</v>
      </c>
      <c r="BH229">
        <f t="shared" si="55"/>
        <v>4.0658678121938352E-2</v>
      </c>
      <c r="BM229">
        <v>99</v>
      </c>
      <c r="BN229" t="s">
        <v>652</v>
      </c>
      <c r="BP229" s="6" t="s">
        <v>278</v>
      </c>
      <c r="BQ229">
        <v>122</v>
      </c>
      <c r="BR229" t="str">
        <f t="shared" si="56"/>
        <v>MAC-0226</v>
      </c>
      <c r="BS229">
        <f t="shared" si="57"/>
        <v>122</v>
      </c>
      <c r="CH229" s="6">
        <v>18885</v>
      </c>
      <c r="CI229" s="26">
        <v>38.187702265372167</v>
      </c>
      <c r="CJ229">
        <f t="shared" si="61"/>
        <v>18885</v>
      </c>
      <c r="CK229">
        <f t="shared" si="62"/>
        <v>38.187702265372167</v>
      </c>
      <c r="CO229" t="str">
        <f t="shared" si="63"/>
        <v/>
      </c>
      <c r="CP229" s="13" t="str">
        <f t="shared" si="64"/>
        <v/>
      </c>
      <c r="DR229" t="s">
        <v>278</v>
      </c>
      <c r="DS229">
        <v>1264</v>
      </c>
      <c r="DT229">
        <v>4232058</v>
      </c>
      <c r="DU229" t="str">
        <f t="shared" si="58"/>
        <v>MAC-0226</v>
      </c>
      <c r="DV229">
        <f t="shared" si="59"/>
        <v>1264</v>
      </c>
      <c r="DW229">
        <f t="shared" si="60"/>
        <v>4232058</v>
      </c>
      <c r="EL229" s="6" t="s">
        <v>278</v>
      </c>
      <c r="EM229">
        <v>436</v>
      </c>
      <c r="EN229">
        <v>1194</v>
      </c>
    </row>
    <row r="230" spans="24:144" x14ac:dyDescent="0.25">
      <c r="X230" s="4" t="s">
        <v>279</v>
      </c>
      <c r="Y230" s="2">
        <v>276</v>
      </c>
      <c r="BD230" s="6">
        <v>503</v>
      </c>
      <c r="BE230" s="26">
        <v>6.1572085311628603E-2</v>
      </c>
      <c r="BG230">
        <f t="shared" si="65"/>
        <v>503</v>
      </c>
      <c r="BH230">
        <f t="shared" si="55"/>
        <v>6.1572085311628603E-2</v>
      </c>
      <c r="BM230">
        <v>99</v>
      </c>
      <c r="BN230" t="s">
        <v>796</v>
      </c>
      <c r="BP230" s="6" t="s">
        <v>279</v>
      </c>
      <c r="BQ230">
        <v>276</v>
      </c>
      <c r="BR230" t="str">
        <f t="shared" si="56"/>
        <v>MAC-0227</v>
      </c>
      <c r="BS230">
        <f t="shared" si="57"/>
        <v>276</v>
      </c>
      <c r="CH230" s="6">
        <v>18892</v>
      </c>
      <c r="CI230" s="26">
        <v>24.919093851132686</v>
      </c>
      <c r="CJ230">
        <f t="shared" si="61"/>
        <v>18892</v>
      </c>
      <c r="CK230">
        <f t="shared" si="62"/>
        <v>24.919093851132686</v>
      </c>
      <c r="CO230" t="str">
        <f t="shared" si="63"/>
        <v/>
      </c>
      <c r="CP230" s="13" t="str">
        <f t="shared" si="64"/>
        <v/>
      </c>
      <c r="DR230" t="s">
        <v>279</v>
      </c>
      <c r="DS230">
        <v>119</v>
      </c>
      <c r="DT230">
        <v>1579668</v>
      </c>
      <c r="DU230" t="str">
        <f t="shared" si="58"/>
        <v>MAC-0227</v>
      </c>
      <c r="DV230">
        <f t="shared" si="59"/>
        <v>119</v>
      </c>
      <c r="DW230">
        <f t="shared" si="60"/>
        <v>1579668</v>
      </c>
      <c r="EL230" s="6" t="s">
        <v>279</v>
      </c>
      <c r="EM230">
        <v>735</v>
      </c>
      <c r="EN230">
        <v>5588</v>
      </c>
    </row>
    <row r="231" spans="24:144" x14ac:dyDescent="0.25">
      <c r="X231" s="4" t="s">
        <v>280</v>
      </c>
      <c r="Y231" s="2">
        <v>190</v>
      </c>
      <c r="BD231" s="6">
        <v>505</v>
      </c>
      <c r="BE231" s="26">
        <v>4.0319541789132565E-2</v>
      </c>
      <c r="BG231">
        <f t="shared" si="65"/>
        <v>505</v>
      </c>
      <c r="BH231">
        <f t="shared" si="55"/>
        <v>4.0319541789132565E-2</v>
      </c>
      <c r="BM231">
        <v>99</v>
      </c>
      <c r="BN231" t="s">
        <v>852</v>
      </c>
      <c r="BP231" s="6" t="s">
        <v>280</v>
      </c>
      <c r="BQ231">
        <v>190</v>
      </c>
      <c r="BR231" t="str">
        <f t="shared" si="56"/>
        <v>MAC-0228</v>
      </c>
      <c r="BS231">
        <f t="shared" si="57"/>
        <v>190</v>
      </c>
      <c r="CH231" s="6">
        <v>18990</v>
      </c>
      <c r="CI231" s="26">
        <v>26.537216828478964</v>
      </c>
      <c r="CJ231">
        <f t="shared" si="61"/>
        <v>18990</v>
      </c>
      <c r="CK231">
        <f t="shared" si="62"/>
        <v>26.537216828478964</v>
      </c>
      <c r="CO231" t="str">
        <f t="shared" si="63"/>
        <v/>
      </c>
      <c r="CP231" s="13" t="str">
        <f t="shared" si="64"/>
        <v/>
      </c>
      <c r="DR231" t="s">
        <v>280</v>
      </c>
      <c r="DS231">
        <v>656</v>
      </c>
      <c r="DT231">
        <v>3467255</v>
      </c>
      <c r="DU231" t="str">
        <f t="shared" si="58"/>
        <v>MAC-0228</v>
      </c>
      <c r="DV231">
        <f t="shared" si="59"/>
        <v>656</v>
      </c>
      <c r="DW231">
        <f t="shared" si="60"/>
        <v>3467255</v>
      </c>
      <c r="EL231" s="6" t="s">
        <v>280</v>
      </c>
      <c r="EM231">
        <v>679</v>
      </c>
      <c r="EN231">
        <v>11239</v>
      </c>
    </row>
    <row r="232" spans="24:144" x14ac:dyDescent="0.25">
      <c r="X232" s="4" t="s">
        <v>281</v>
      </c>
      <c r="Y232" s="2">
        <v>233</v>
      </c>
      <c r="BD232" s="6">
        <v>508</v>
      </c>
      <c r="BE232" s="26">
        <v>1.9933680006029089E-2</v>
      </c>
      <c r="BG232">
        <f t="shared" si="65"/>
        <v>508</v>
      </c>
      <c r="BH232">
        <f t="shared" si="55"/>
        <v>1.9933680006029089E-2</v>
      </c>
      <c r="BM232">
        <v>100</v>
      </c>
      <c r="BN232" t="s">
        <v>749</v>
      </c>
      <c r="BP232" s="6" t="s">
        <v>281</v>
      </c>
      <c r="BQ232">
        <v>233</v>
      </c>
      <c r="BR232" t="str">
        <f t="shared" si="56"/>
        <v>MAC-0229</v>
      </c>
      <c r="BS232">
        <f t="shared" si="57"/>
        <v>233</v>
      </c>
      <c r="CH232" s="6">
        <v>19050</v>
      </c>
      <c r="CI232" s="26">
        <v>18.770226537216828</v>
      </c>
      <c r="CJ232">
        <f t="shared" si="61"/>
        <v>19050</v>
      </c>
      <c r="CK232">
        <f t="shared" si="62"/>
        <v>18.770226537216828</v>
      </c>
      <c r="CO232" t="str">
        <f t="shared" si="63"/>
        <v/>
      </c>
      <c r="CP232" s="13" t="str">
        <f t="shared" si="64"/>
        <v/>
      </c>
      <c r="DR232" t="s">
        <v>281</v>
      </c>
      <c r="DS232">
        <v>973</v>
      </c>
      <c r="DT232">
        <v>536933</v>
      </c>
      <c r="DU232" t="str">
        <f t="shared" si="58"/>
        <v>MAC-0229</v>
      </c>
      <c r="DV232">
        <f t="shared" si="59"/>
        <v>973</v>
      </c>
      <c r="DW232">
        <f t="shared" si="60"/>
        <v>536933</v>
      </c>
      <c r="EL232" s="6" t="s">
        <v>281</v>
      </c>
      <c r="EM232">
        <v>709</v>
      </c>
      <c r="EN232">
        <v>7261</v>
      </c>
    </row>
    <row r="233" spans="24:144" x14ac:dyDescent="0.25">
      <c r="X233" s="4" t="s">
        <v>282</v>
      </c>
      <c r="Y233" s="2">
        <v>95</v>
      </c>
      <c r="BD233" s="6">
        <v>509</v>
      </c>
      <c r="BE233" s="26">
        <v>4.137463260230613E-2</v>
      </c>
      <c r="BG233">
        <f t="shared" si="65"/>
        <v>509</v>
      </c>
      <c r="BH233">
        <f t="shared" si="55"/>
        <v>4.137463260230613E-2</v>
      </c>
      <c r="BM233">
        <v>100</v>
      </c>
      <c r="BN233" t="s">
        <v>1045</v>
      </c>
      <c r="BP233" s="6" t="s">
        <v>282</v>
      </c>
      <c r="BQ233">
        <v>95</v>
      </c>
      <c r="BR233" t="str">
        <f t="shared" si="56"/>
        <v>MAC-0230</v>
      </c>
      <c r="BS233">
        <f t="shared" si="57"/>
        <v>95</v>
      </c>
      <c r="CH233" s="6">
        <v>19096</v>
      </c>
      <c r="CI233" s="26">
        <v>24.919093851132686</v>
      </c>
      <c r="CJ233">
        <f t="shared" si="61"/>
        <v>19096</v>
      </c>
      <c r="CK233">
        <f t="shared" si="62"/>
        <v>24.919093851132686</v>
      </c>
      <c r="CO233" t="str">
        <f t="shared" si="63"/>
        <v/>
      </c>
      <c r="CP233" s="13" t="str">
        <f t="shared" si="64"/>
        <v/>
      </c>
      <c r="DR233" t="s">
        <v>282</v>
      </c>
      <c r="DS233">
        <v>9595</v>
      </c>
      <c r="DT233">
        <v>29896976</v>
      </c>
      <c r="DU233" t="str">
        <f t="shared" si="58"/>
        <v>MAC-0230</v>
      </c>
      <c r="DV233">
        <f t="shared" si="59"/>
        <v>9595</v>
      </c>
      <c r="DW233">
        <f t="shared" si="60"/>
        <v>29896976</v>
      </c>
      <c r="EL233" s="6" t="s">
        <v>282</v>
      </c>
      <c r="EM233">
        <v>604</v>
      </c>
      <c r="EN233">
        <v>2617</v>
      </c>
    </row>
    <row r="234" spans="24:144" x14ac:dyDescent="0.25">
      <c r="X234" s="4" t="s">
        <v>283</v>
      </c>
      <c r="Y234" s="2">
        <v>108</v>
      </c>
      <c r="BD234" s="6">
        <v>510</v>
      </c>
      <c r="BE234" s="26">
        <v>4.0168814530107767E-2</v>
      </c>
      <c r="BG234">
        <f t="shared" si="65"/>
        <v>510</v>
      </c>
      <c r="BH234">
        <f t="shared" si="55"/>
        <v>4.0168814530107767E-2</v>
      </c>
      <c r="BM234">
        <v>101</v>
      </c>
      <c r="BN234" t="s">
        <v>930</v>
      </c>
      <c r="BP234" s="6" t="s">
        <v>283</v>
      </c>
      <c r="BQ234">
        <v>108</v>
      </c>
      <c r="BR234" t="str">
        <f t="shared" si="56"/>
        <v>MAC-0231</v>
      </c>
      <c r="BS234">
        <f t="shared" si="57"/>
        <v>108</v>
      </c>
      <c r="CH234" s="6">
        <v>19100</v>
      </c>
      <c r="CI234" s="26">
        <v>33.333333333333329</v>
      </c>
      <c r="CJ234">
        <f t="shared" si="61"/>
        <v>19100</v>
      </c>
      <c r="CK234">
        <f t="shared" si="62"/>
        <v>33.333333333333329</v>
      </c>
      <c r="CO234" t="str">
        <f t="shared" si="63"/>
        <v/>
      </c>
      <c r="CP234" s="13" t="str">
        <f t="shared" si="64"/>
        <v/>
      </c>
      <c r="DR234" t="s">
        <v>283</v>
      </c>
      <c r="DS234">
        <v>1054</v>
      </c>
      <c r="DT234">
        <v>486202</v>
      </c>
      <c r="DU234" t="str">
        <f t="shared" si="58"/>
        <v>MAC-0231</v>
      </c>
      <c r="DV234">
        <f t="shared" si="59"/>
        <v>1054</v>
      </c>
      <c r="DW234">
        <f t="shared" si="60"/>
        <v>486202</v>
      </c>
      <c r="EL234" s="6" t="s">
        <v>283</v>
      </c>
      <c r="EM234">
        <v>812</v>
      </c>
      <c r="EN234">
        <v>9137</v>
      </c>
    </row>
    <row r="235" spans="24:144" x14ac:dyDescent="0.25">
      <c r="X235" s="4" t="s">
        <v>284</v>
      </c>
      <c r="Y235" s="2">
        <v>219</v>
      </c>
      <c r="BD235" s="6">
        <v>511</v>
      </c>
      <c r="BE235" s="26">
        <v>5.9273494611500485E-2</v>
      </c>
      <c r="BG235">
        <f t="shared" si="65"/>
        <v>511</v>
      </c>
      <c r="BH235">
        <f t="shared" si="55"/>
        <v>5.9273494611500485E-2</v>
      </c>
      <c r="BM235">
        <v>102</v>
      </c>
      <c r="BN235" t="s">
        <v>936</v>
      </c>
      <c r="BP235" s="6" t="s">
        <v>284</v>
      </c>
      <c r="BQ235">
        <v>219</v>
      </c>
      <c r="BR235" t="str">
        <f t="shared" si="56"/>
        <v>MAC-0232</v>
      </c>
      <c r="BS235">
        <f t="shared" si="57"/>
        <v>219</v>
      </c>
      <c r="CH235" s="6">
        <v>19128</v>
      </c>
      <c r="CI235" s="26">
        <v>31.715210355987054</v>
      </c>
      <c r="CJ235">
        <f t="shared" si="61"/>
        <v>19128</v>
      </c>
      <c r="CK235">
        <f t="shared" si="62"/>
        <v>31.715210355987054</v>
      </c>
      <c r="CO235" t="str">
        <f t="shared" si="63"/>
        <v/>
      </c>
      <c r="CP235" s="13" t="str">
        <f t="shared" si="64"/>
        <v/>
      </c>
      <c r="DR235" t="s">
        <v>284</v>
      </c>
      <c r="DS235">
        <v>940</v>
      </c>
      <c r="DT235">
        <v>399750</v>
      </c>
      <c r="DU235" t="str">
        <f t="shared" si="58"/>
        <v>MAC-0232</v>
      </c>
      <c r="DV235">
        <f t="shared" si="59"/>
        <v>940</v>
      </c>
      <c r="DW235">
        <f t="shared" si="60"/>
        <v>399750</v>
      </c>
      <c r="EL235" s="6" t="s">
        <v>284</v>
      </c>
      <c r="EM235">
        <v>600</v>
      </c>
      <c r="EN235">
        <v>5812</v>
      </c>
    </row>
    <row r="236" spans="24:144" x14ac:dyDescent="0.25">
      <c r="X236" s="4" t="s">
        <v>285</v>
      </c>
      <c r="Y236" s="2">
        <v>707</v>
      </c>
      <c r="BD236" s="6">
        <v>516</v>
      </c>
      <c r="BE236" s="26">
        <v>0.10143944532368679</v>
      </c>
      <c r="BG236">
        <f t="shared" si="65"/>
        <v>516</v>
      </c>
      <c r="BH236">
        <f t="shared" si="55"/>
        <v>0.10143944532368679</v>
      </c>
      <c r="BM236">
        <v>102</v>
      </c>
      <c r="BN236" t="s">
        <v>982</v>
      </c>
      <c r="BP236" s="6" t="s">
        <v>285</v>
      </c>
      <c r="BQ236">
        <v>707</v>
      </c>
      <c r="BR236" t="str">
        <f t="shared" si="56"/>
        <v>MAC-0233</v>
      </c>
      <c r="BS236">
        <f t="shared" si="57"/>
        <v>707</v>
      </c>
      <c r="CH236" s="6">
        <v>19140</v>
      </c>
      <c r="CI236" s="26">
        <v>32.038834951456316</v>
      </c>
      <c r="CJ236">
        <f t="shared" si="61"/>
        <v>19140</v>
      </c>
      <c r="CK236">
        <f t="shared" si="62"/>
        <v>32.038834951456316</v>
      </c>
      <c r="CO236" t="str">
        <f t="shared" si="63"/>
        <v/>
      </c>
      <c r="CP236" s="13" t="str">
        <f t="shared" si="64"/>
        <v/>
      </c>
      <c r="DR236" t="s">
        <v>285</v>
      </c>
      <c r="DS236">
        <v>1268</v>
      </c>
      <c r="DT236">
        <v>6966818</v>
      </c>
      <c r="DU236" t="str">
        <f t="shared" si="58"/>
        <v>MAC-0233</v>
      </c>
      <c r="DV236">
        <f t="shared" si="59"/>
        <v>1268</v>
      </c>
      <c r="DW236">
        <f t="shared" si="60"/>
        <v>6966818</v>
      </c>
      <c r="EL236" s="6" t="s">
        <v>285</v>
      </c>
      <c r="EM236">
        <v>340</v>
      </c>
      <c r="EN236">
        <v>2096</v>
      </c>
    </row>
    <row r="237" spans="24:144" x14ac:dyDescent="0.25">
      <c r="X237" s="4" t="s">
        <v>286</v>
      </c>
      <c r="Y237" s="2">
        <v>274</v>
      </c>
      <c r="BD237" s="6">
        <v>517</v>
      </c>
      <c r="BE237" s="26">
        <v>1.96322254879795E-2</v>
      </c>
      <c r="BG237">
        <f t="shared" si="65"/>
        <v>517</v>
      </c>
      <c r="BH237">
        <f t="shared" si="55"/>
        <v>1.96322254879795E-2</v>
      </c>
      <c r="BM237">
        <v>103</v>
      </c>
      <c r="BN237" t="s">
        <v>303</v>
      </c>
      <c r="BP237" s="6" t="s">
        <v>286</v>
      </c>
      <c r="BQ237">
        <v>274</v>
      </c>
      <c r="BR237" t="str">
        <f t="shared" si="56"/>
        <v>MAC-0234</v>
      </c>
      <c r="BS237">
        <f t="shared" si="57"/>
        <v>274</v>
      </c>
      <c r="CH237" s="6">
        <v>19152</v>
      </c>
      <c r="CI237" s="26">
        <v>5.1779935275080913</v>
      </c>
      <c r="CJ237">
        <f t="shared" si="61"/>
        <v>19152</v>
      </c>
      <c r="CK237">
        <f t="shared" si="62"/>
        <v>5.1779935275080913</v>
      </c>
      <c r="CO237" t="str">
        <f t="shared" si="63"/>
        <v/>
      </c>
      <c r="CP237" s="13" t="str">
        <f t="shared" si="64"/>
        <v/>
      </c>
      <c r="DR237" t="s">
        <v>286</v>
      </c>
      <c r="DS237">
        <v>1007</v>
      </c>
      <c r="DT237">
        <v>5592812</v>
      </c>
      <c r="DU237" t="str">
        <f t="shared" si="58"/>
        <v>MAC-0234</v>
      </c>
      <c r="DV237">
        <f t="shared" si="59"/>
        <v>1007</v>
      </c>
      <c r="DW237">
        <f t="shared" si="60"/>
        <v>5592812</v>
      </c>
      <c r="EL237" s="6" t="s">
        <v>286</v>
      </c>
      <c r="EM237">
        <v>624</v>
      </c>
      <c r="EN237">
        <v>6302</v>
      </c>
    </row>
    <row r="238" spans="24:144" x14ac:dyDescent="0.25">
      <c r="X238" s="4" t="s">
        <v>287</v>
      </c>
      <c r="Y238" s="2">
        <v>78</v>
      </c>
      <c r="BD238" s="6">
        <v>518</v>
      </c>
      <c r="BE238" s="26">
        <v>2.0461225412615872E-2</v>
      </c>
      <c r="BG238">
        <f t="shared" si="65"/>
        <v>518</v>
      </c>
      <c r="BH238">
        <f t="shared" si="55"/>
        <v>2.0461225412615872E-2</v>
      </c>
      <c r="BM238">
        <v>103</v>
      </c>
      <c r="BN238" t="s">
        <v>877</v>
      </c>
      <c r="BP238" s="6" t="s">
        <v>287</v>
      </c>
      <c r="BQ238">
        <v>78</v>
      </c>
      <c r="BR238" t="str">
        <f t="shared" si="56"/>
        <v>MAC-0235</v>
      </c>
      <c r="BS238">
        <f t="shared" si="57"/>
        <v>78</v>
      </c>
      <c r="CH238" s="6">
        <v>19180</v>
      </c>
      <c r="CI238" s="26">
        <v>34.95145631067961</v>
      </c>
      <c r="CJ238">
        <f t="shared" si="61"/>
        <v>19180</v>
      </c>
      <c r="CK238">
        <f t="shared" si="62"/>
        <v>34.95145631067961</v>
      </c>
      <c r="CO238" t="str">
        <f t="shared" si="63"/>
        <v/>
      </c>
      <c r="CP238" s="13" t="str">
        <f t="shared" si="64"/>
        <v/>
      </c>
      <c r="DR238" t="s">
        <v>287</v>
      </c>
      <c r="DS238">
        <v>2154</v>
      </c>
      <c r="DT238">
        <v>6724944</v>
      </c>
      <c r="DU238" t="str">
        <f t="shared" si="58"/>
        <v>MAC-0235</v>
      </c>
      <c r="DV238">
        <f t="shared" si="59"/>
        <v>2154</v>
      </c>
      <c r="DW238">
        <f t="shared" si="60"/>
        <v>6724944</v>
      </c>
      <c r="EL238" s="6" t="s">
        <v>287</v>
      </c>
      <c r="EM238">
        <v>289</v>
      </c>
      <c r="EN238">
        <v>2531</v>
      </c>
    </row>
    <row r="239" spans="24:144" x14ac:dyDescent="0.25">
      <c r="X239" s="4" t="s">
        <v>288</v>
      </c>
      <c r="Y239" s="2">
        <v>572</v>
      </c>
      <c r="BD239" s="6">
        <v>519</v>
      </c>
      <c r="BE239" s="26">
        <v>1.8803225563343129E-2</v>
      </c>
      <c r="BG239">
        <f t="shared" si="65"/>
        <v>519</v>
      </c>
      <c r="BH239">
        <f t="shared" si="55"/>
        <v>1.8803225563343129E-2</v>
      </c>
      <c r="BM239">
        <v>104</v>
      </c>
      <c r="BN239" t="s">
        <v>562</v>
      </c>
      <c r="BP239" s="6" t="s">
        <v>288</v>
      </c>
      <c r="BQ239">
        <v>572</v>
      </c>
      <c r="BR239" t="str">
        <f t="shared" si="56"/>
        <v>MAC-0236</v>
      </c>
      <c r="BS239">
        <f t="shared" si="57"/>
        <v>572</v>
      </c>
      <c r="CH239" s="6">
        <v>19188</v>
      </c>
      <c r="CI239" s="26">
        <v>38.187702265372167</v>
      </c>
      <c r="CJ239">
        <f t="shared" si="61"/>
        <v>19188</v>
      </c>
      <c r="CK239">
        <f t="shared" si="62"/>
        <v>38.187702265372167</v>
      </c>
      <c r="CO239" t="str">
        <f t="shared" si="63"/>
        <v/>
      </c>
      <c r="CP239" s="13" t="str">
        <f t="shared" si="64"/>
        <v/>
      </c>
      <c r="DR239" t="s">
        <v>288</v>
      </c>
      <c r="DS239">
        <v>5506</v>
      </c>
      <c r="DT239">
        <v>19590234</v>
      </c>
      <c r="DU239" t="str">
        <f t="shared" si="58"/>
        <v>MAC-0236</v>
      </c>
      <c r="DV239">
        <f t="shared" si="59"/>
        <v>5506</v>
      </c>
      <c r="DW239">
        <f t="shared" si="60"/>
        <v>19590234</v>
      </c>
      <c r="EL239" s="6" t="s">
        <v>288</v>
      </c>
      <c r="EM239">
        <v>370</v>
      </c>
      <c r="EN239">
        <v>1391</v>
      </c>
    </row>
    <row r="240" spans="24:144" x14ac:dyDescent="0.25">
      <c r="X240" s="4" t="s">
        <v>289</v>
      </c>
      <c r="Y240" s="2">
        <v>164</v>
      </c>
      <c r="BD240" s="6">
        <v>521</v>
      </c>
      <c r="BE240" s="26">
        <v>5.720099479990956E-2</v>
      </c>
      <c r="BG240">
        <f t="shared" si="65"/>
        <v>521</v>
      </c>
      <c r="BH240">
        <f t="shared" si="55"/>
        <v>5.720099479990956E-2</v>
      </c>
      <c r="BM240">
        <v>105</v>
      </c>
      <c r="BN240" t="s">
        <v>315</v>
      </c>
      <c r="BP240" s="6" t="s">
        <v>289</v>
      </c>
      <c r="BQ240">
        <v>164</v>
      </c>
      <c r="BR240" t="str">
        <f t="shared" si="56"/>
        <v>MAC-0237</v>
      </c>
      <c r="BS240">
        <f t="shared" si="57"/>
        <v>164</v>
      </c>
      <c r="CH240" s="6">
        <v>19216</v>
      </c>
      <c r="CI240" s="26">
        <v>22.006472491909385</v>
      </c>
      <c r="CJ240">
        <f t="shared" si="61"/>
        <v>19216</v>
      </c>
      <c r="CK240">
        <f t="shared" si="62"/>
        <v>22.006472491909385</v>
      </c>
      <c r="CO240" t="str">
        <f t="shared" si="63"/>
        <v/>
      </c>
      <c r="CP240" s="13" t="str">
        <f t="shared" si="64"/>
        <v/>
      </c>
      <c r="DR240" t="s">
        <v>289</v>
      </c>
      <c r="DS240">
        <v>870</v>
      </c>
      <c r="DT240">
        <v>5568495</v>
      </c>
      <c r="DU240" t="str">
        <f t="shared" si="58"/>
        <v>MAC-0237</v>
      </c>
      <c r="DV240">
        <f t="shared" si="59"/>
        <v>870</v>
      </c>
      <c r="DW240">
        <f t="shared" si="60"/>
        <v>5568495</v>
      </c>
      <c r="EL240" s="6" t="s">
        <v>289</v>
      </c>
      <c r="EM240">
        <v>737</v>
      </c>
      <c r="EN240">
        <v>8780</v>
      </c>
    </row>
    <row r="241" spans="24:144" x14ac:dyDescent="0.25">
      <c r="X241" s="4" t="s">
        <v>290</v>
      </c>
      <c r="Y241" s="2">
        <v>275</v>
      </c>
      <c r="BD241" s="6">
        <v>522</v>
      </c>
      <c r="BE241" s="26">
        <v>7.7398447509232055E-2</v>
      </c>
      <c r="BG241">
        <f t="shared" si="65"/>
        <v>522</v>
      </c>
      <c r="BH241">
        <f t="shared" si="55"/>
        <v>7.7398447509232055E-2</v>
      </c>
      <c r="BM241">
        <v>105</v>
      </c>
      <c r="BN241" t="s">
        <v>375</v>
      </c>
      <c r="BP241" s="6" t="s">
        <v>290</v>
      </c>
      <c r="BQ241">
        <v>275</v>
      </c>
      <c r="BR241" t="str">
        <f t="shared" si="56"/>
        <v>MAC-0238</v>
      </c>
      <c r="BS241">
        <f t="shared" si="57"/>
        <v>275</v>
      </c>
      <c r="CH241" s="6">
        <v>19336</v>
      </c>
      <c r="CI241" s="26">
        <v>20.388349514563107</v>
      </c>
      <c r="CJ241">
        <f t="shared" si="61"/>
        <v>19336</v>
      </c>
      <c r="CK241">
        <f t="shared" si="62"/>
        <v>20.388349514563107</v>
      </c>
      <c r="CO241" t="str">
        <f t="shared" si="63"/>
        <v/>
      </c>
      <c r="CP241" s="13" t="str">
        <f t="shared" si="64"/>
        <v/>
      </c>
      <c r="DR241" t="s">
        <v>290</v>
      </c>
      <c r="DS241">
        <v>448</v>
      </c>
      <c r="DT241">
        <v>536657</v>
      </c>
      <c r="DU241" t="str">
        <f t="shared" si="58"/>
        <v>MAC-0238</v>
      </c>
      <c r="DV241">
        <f t="shared" si="59"/>
        <v>448</v>
      </c>
      <c r="DW241">
        <f t="shared" si="60"/>
        <v>536657</v>
      </c>
      <c r="EL241" s="6" t="s">
        <v>290</v>
      </c>
      <c r="EM241">
        <v>753</v>
      </c>
      <c r="EN241">
        <v>13041</v>
      </c>
    </row>
    <row r="242" spans="24:144" x14ac:dyDescent="0.25">
      <c r="X242" s="4" t="s">
        <v>291</v>
      </c>
      <c r="Y242" s="2">
        <v>318</v>
      </c>
      <c r="BD242" s="6">
        <v>523</v>
      </c>
      <c r="BE242" s="26">
        <v>4.2165950712186304E-2</v>
      </c>
      <c r="BG242">
        <f t="shared" si="65"/>
        <v>523</v>
      </c>
      <c r="BH242">
        <f t="shared" si="55"/>
        <v>4.2165950712186304E-2</v>
      </c>
      <c r="BM242">
        <v>105</v>
      </c>
      <c r="BN242" t="s">
        <v>534</v>
      </c>
      <c r="BP242" s="6" t="s">
        <v>291</v>
      </c>
      <c r="BQ242">
        <v>318</v>
      </c>
      <c r="BR242" t="str">
        <f t="shared" si="56"/>
        <v>MAC-0239</v>
      </c>
      <c r="BS242">
        <f t="shared" si="57"/>
        <v>318</v>
      </c>
      <c r="CH242" s="6">
        <v>19356</v>
      </c>
      <c r="CI242" s="26">
        <v>34.3042071197411</v>
      </c>
      <c r="CJ242">
        <f t="shared" si="61"/>
        <v>19356</v>
      </c>
      <c r="CK242">
        <f t="shared" si="62"/>
        <v>34.3042071197411</v>
      </c>
      <c r="CO242" t="str">
        <f t="shared" si="63"/>
        <v/>
      </c>
      <c r="CP242" s="13" t="str">
        <f t="shared" si="64"/>
        <v/>
      </c>
      <c r="DR242" t="s">
        <v>291</v>
      </c>
      <c r="DS242">
        <v>146</v>
      </c>
      <c r="DT242">
        <v>1586408</v>
      </c>
      <c r="DU242" t="str">
        <f t="shared" si="58"/>
        <v>MAC-0239</v>
      </c>
      <c r="DV242">
        <f t="shared" si="59"/>
        <v>146</v>
      </c>
      <c r="DW242">
        <f t="shared" si="60"/>
        <v>1586408</v>
      </c>
      <c r="EL242" s="6" t="s">
        <v>291</v>
      </c>
      <c r="EM242">
        <v>702</v>
      </c>
      <c r="EN242">
        <v>10246</v>
      </c>
    </row>
    <row r="243" spans="24:144" x14ac:dyDescent="0.25">
      <c r="X243" s="4" t="s">
        <v>292</v>
      </c>
      <c r="Y243" s="2">
        <v>37</v>
      </c>
      <c r="BD243" s="6">
        <v>524</v>
      </c>
      <c r="BE243" s="26">
        <v>1.8313361971512548E-2</v>
      </c>
      <c r="BG243">
        <f t="shared" si="65"/>
        <v>524</v>
      </c>
      <c r="BH243">
        <f t="shared" si="55"/>
        <v>1.8313361971512548E-2</v>
      </c>
      <c r="BM243">
        <v>107</v>
      </c>
      <c r="BN243" t="s">
        <v>221</v>
      </c>
      <c r="BP243" s="6" t="s">
        <v>292</v>
      </c>
      <c r="BQ243">
        <v>37</v>
      </c>
      <c r="BR243" t="str">
        <f t="shared" si="56"/>
        <v>MAC-0240</v>
      </c>
      <c r="BS243">
        <f t="shared" si="57"/>
        <v>37</v>
      </c>
      <c r="CH243" s="6">
        <v>19452</v>
      </c>
      <c r="CI243" s="26">
        <v>13.915857605177994</v>
      </c>
      <c r="CJ243">
        <f t="shared" si="61"/>
        <v>19452</v>
      </c>
      <c r="CK243">
        <f t="shared" si="62"/>
        <v>13.915857605177994</v>
      </c>
      <c r="CO243" t="str">
        <f t="shared" si="63"/>
        <v/>
      </c>
      <c r="CP243" s="13" t="str">
        <f t="shared" si="64"/>
        <v/>
      </c>
      <c r="DR243" t="s">
        <v>292</v>
      </c>
      <c r="DS243">
        <v>1419</v>
      </c>
      <c r="DT243">
        <v>4742538</v>
      </c>
      <c r="DU243" t="str">
        <f t="shared" si="58"/>
        <v>MAC-0240</v>
      </c>
      <c r="DV243">
        <f t="shared" si="59"/>
        <v>1419</v>
      </c>
      <c r="DW243">
        <f t="shared" si="60"/>
        <v>4742538</v>
      </c>
      <c r="EL243" s="6" t="s">
        <v>292</v>
      </c>
      <c r="EM243">
        <v>657</v>
      </c>
      <c r="EN243">
        <v>11195</v>
      </c>
    </row>
    <row r="244" spans="24:144" x14ac:dyDescent="0.25">
      <c r="X244" s="4" t="s">
        <v>293</v>
      </c>
      <c r="Y244" s="2">
        <v>75</v>
      </c>
      <c r="BD244" s="6">
        <v>525</v>
      </c>
      <c r="BE244" s="26">
        <v>4.1148541713768937E-2</v>
      </c>
      <c r="BG244">
        <f t="shared" si="65"/>
        <v>525</v>
      </c>
      <c r="BH244">
        <f t="shared" si="55"/>
        <v>4.1148541713768937E-2</v>
      </c>
      <c r="BM244">
        <v>107</v>
      </c>
      <c r="BN244" t="s">
        <v>505</v>
      </c>
      <c r="BP244" s="6" t="s">
        <v>293</v>
      </c>
      <c r="BQ244">
        <v>75</v>
      </c>
      <c r="BR244" t="str">
        <f t="shared" si="56"/>
        <v>MAC-0241</v>
      </c>
      <c r="BS244">
        <f t="shared" si="57"/>
        <v>75</v>
      </c>
      <c r="CH244" s="6">
        <v>19500</v>
      </c>
      <c r="CI244" s="26">
        <v>33.333333333333329</v>
      </c>
      <c r="CJ244">
        <f t="shared" si="61"/>
        <v>19500</v>
      </c>
      <c r="CK244">
        <f t="shared" si="62"/>
        <v>33.333333333333329</v>
      </c>
      <c r="CO244" t="str">
        <f t="shared" si="63"/>
        <v/>
      </c>
      <c r="CP244" s="13" t="str">
        <f t="shared" si="64"/>
        <v/>
      </c>
      <c r="DR244" t="s">
        <v>293</v>
      </c>
      <c r="DS244">
        <v>2095</v>
      </c>
      <c r="DT244">
        <v>2501135</v>
      </c>
      <c r="DU244" t="str">
        <f t="shared" si="58"/>
        <v>MAC-0241</v>
      </c>
      <c r="DV244">
        <f t="shared" si="59"/>
        <v>2095</v>
      </c>
      <c r="DW244">
        <f t="shared" si="60"/>
        <v>2501135</v>
      </c>
      <c r="EL244" s="6" t="s">
        <v>293</v>
      </c>
      <c r="EM244">
        <v>358</v>
      </c>
      <c r="EN244">
        <v>4344</v>
      </c>
    </row>
    <row r="245" spans="24:144" x14ac:dyDescent="0.25">
      <c r="X245" s="4" t="s">
        <v>294</v>
      </c>
      <c r="Y245" s="2">
        <v>365</v>
      </c>
      <c r="BD245" s="6">
        <v>527</v>
      </c>
      <c r="BE245" s="26">
        <v>4.0620996307182154E-2</v>
      </c>
      <c r="BG245">
        <f t="shared" si="65"/>
        <v>527</v>
      </c>
      <c r="BH245">
        <f t="shared" si="55"/>
        <v>4.0620996307182154E-2</v>
      </c>
      <c r="BM245">
        <v>108</v>
      </c>
      <c r="BN245" t="s">
        <v>283</v>
      </c>
      <c r="BP245" s="6" t="s">
        <v>294</v>
      </c>
      <c r="BQ245">
        <v>365</v>
      </c>
      <c r="BR245" t="str">
        <f t="shared" si="56"/>
        <v>MAC-0242</v>
      </c>
      <c r="BS245">
        <f t="shared" si="57"/>
        <v>365</v>
      </c>
      <c r="CH245" s="6">
        <v>19636</v>
      </c>
      <c r="CI245" s="26">
        <v>34.95145631067961</v>
      </c>
      <c r="CJ245">
        <f t="shared" si="61"/>
        <v>19636</v>
      </c>
      <c r="CK245">
        <f t="shared" si="62"/>
        <v>34.95145631067961</v>
      </c>
      <c r="CO245" t="str">
        <f t="shared" si="63"/>
        <v/>
      </c>
      <c r="CP245" s="13" t="str">
        <f t="shared" si="64"/>
        <v/>
      </c>
      <c r="DR245" t="s">
        <v>294</v>
      </c>
      <c r="DS245">
        <v>4905</v>
      </c>
      <c r="DT245">
        <v>17909697</v>
      </c>
      <c r="DU245" t="str">
        <f t="shared" si="58"/>
        <v>MAC-0242</v>
      </c>
      <c r="DV245">
        <f t="shared" si="59"/>
        <v>4905</v>
      </c>
      <c r="DW245">
        <f t="shared" si="60"/>
        <v>17909697</v>
      </c>
      <c r="EL245" s="6" t="s">
        <v>294</v>
      </c>
      <c r="EM245">
        <v>516</v>
      </c>
      <c r="EN245">
        <v>2217</v>
      </c>
    </row>
    <row r="246" spans="24:144" x14ac:dyDescent="0.25">
      <c r="X246" s="4" t="s">
        <v>295</v>
      </c>
      <c r="Y246" s="2">
        <v>460</v>
      </c>
      <c r="BD246" s="6">
        <v>528</v>
      </c>
      <c r="BE246" s="26">
        <v>3.9113723716934209E-2</v>
      </c>
      <c r="BG246">
        <f t="shared" si="65"/>
        <v>528</v>
      </c>
      <c r="BH246">
        <f t="shared" si="55"/>
        <v>3.9113723716934209E-2</v>
      </c>
      <c r="BM246">
        <v>108</v>
      </c>
      <c r="BN246" t="s">
        <v>300</v>
      </c>
      <c r="BP246" s="6" t="s">
        <v>295</v>
      </c>
      <c r="BQ246">
        <v>460</v>
      </c>
      <c r="BR246" t="str">
        <f t="shared" si="56"/>
        <v>MAC-0243</v>
      </c>
      <c r="BS246">
        <f t="shared" si="57"/>
        <v>460</v>
      </c>
      <c r="CH246" s="6">
        <v>19644</v>
      </c>
      <c r="CI246" s="26">
        <v>23.624595469255663</v>
      </c>
      <c r="CJ246">
        <f t="shared" si="61"/>
        <v>19644</v>
      </c>
      <c r="CK246">
        <f t="shared" si="62"/>
        <v>23.624595469255663</v>
      </c>
      <c r="CO246" t="str">
        <f t="shared" si="63"/>
        <v/>
      </c>
      <c r="CP246" s="13" t="str">
        <f t="shared" si="64"/>
        <v/>
      </c>
      <c r="DR246" t="s">
        <v>295</v>
      </c>
      <c r="DS246">
        <v>14156</v>
      </c>
      <c r="DT246">
        <v>44786501</v>
      </c>
      <c r="DU246" t="str">
        <f t="shared" si="58"/>
        <v>MAC-0243</v>
      </c>
      <c r="DV246">
        <f t="shared" si="59"/>
        <v>14156</v>
      </c>
      <c r="DW246">
        <f t="shared" si="60"/>
        <v>44786501</v>
      </c>
      <c r="EL246" s="6" t="s">
        <v>295</v>
      </c>
      <c r="EM246">
        <v>298</v>
      </c>
      <c r="EN246">
        <v>136</v>
      </c>
    </row>
    <row r="247" spans="24:144" x14ac:dyDescent="0.25">
      <c r="X247" s="4" t="s">
        <v>296</v>
      </c>
      <c r="Y247" s="2">
        <v>809</v>
      </c>
      <c r="BD247" s="6">
        <v>529</v>
      </c>
      <c r="BE247" s="26">
        <v>1.9443816414198508E-2</v>
      </c>
      <c r="BG247">
        <f t="shared" si="65"/>
        <v>529</v>
      </c>
      <c r="BH247">
        <f t="shared" si="55"/>
        <v>1.9443816414198508E-2</v>
      </c>
      <c r="BM247">
        <v>108</v>
      </c>
      <c r="BN247" t="s">
        <v>630</v>
      </c>
      <c r="BP247" s="6" t="s">
        <v>296</v>
      </c>
      <c r="BQ247">
        <v>809</v>
      </c>
      <c r="BR247" t="str">
        <f t="shared" si="56"/>
        <v>MAC-0244</v>
      </c>
      <c r="BS247">
        <f t="shared" si="57"/>
        <v>809</v>
      </c>
      <c r="CH247" s="6">
        <v>19722</v>
      </c>
      <c r="CI247" s="26">
        <v>31.715210355987054</v>
      </c>
      <c r="CJ247">
        <f t="shared" si="61"/>
        <v>19722</v>
      </c>
      <c r="CK247">
        <f t="shared" si="62"/>
        <v>31.715210355987054</v>
      </c>
      <c r="CO247" t="str">
        <f t="shared" si="63"/>
        <v/>
      </c>
      <c r="CP247" s="13" t="str">
        <f t="shared" si="64"/>
        <v/>
      </c>
      <c r="DR247" t="s">
        <v>296</v>
      </c>
      <c r="DS247">
        <v>2907</v>
      </c>
      <c r="DT247">
        <v>5034456</v>
      </c>
      <c r="DU247" t="str">
        <f t="shared" si="58"/>
        <v>MAC-0244</v>
      </c>
      <c r="DV247">
        <f t="shared" si="59"/>
        <v>2907</v>
      </c>
      <c r="DW247">
        <f t="shared" si="60"/>
        <v>5034456</v>
      </c>
      <c r="EL247" s="6" t="s">
        <v>296</v>
      </c>
      <c r="EM247">
        <v>268</v>
      </c>
      <c r="EN247">
        <v>705</v>
      </c>
    </row>
    <row r="248" spans="24:144" x14ac:dyDescent="0.25">
      <c r="X248" s="4" t="s">
        <v>297</v>
      </c>
      <c r="Y248" s="2">
        <v>296</v>
      </c>
      <c r="BD248" s="6">
        <v>530</v>
      </c>
      <c r="BE248" s="26">
        <v>3.8661541939859823E-2</v>
      </c>
      <c r="BG248">
        <f t="shared" si="65"/>
        <v>530</v>
      </c>
      <c r="BH248">
        <f t="shared" si="55"/>
        <v>3.8661541939859823E-2</v>
      </c>
      <c r="BM248">
        <v>108</v>
      </c>
      <c r="BN248" t="s">
        <v>928</v>
      </c>
      <c r="BP248" s="6" t="s">
        <v>297</v>
      </c>
      <c r="BQ248">
        <v>296</v>
      </c>
      <c r="BR248" t="str">
        <f t="shared" si="56"/>
        <v>MAC-0245</v>
      </c>
      <c r="BS248">
        <f t="shared" si="57"/>
        <v>296</v>
      </c>
      <c r="CH248" s="6">
        <v>19736</v>
      </c>
      <c r="CI248" s="26">
        <v>21.035598705501616</v>
      </c>
      <c r="CJ248">
        <f t="shared" si="61"/>
        <v>19736</v>
      </c>
      <c r="CK248">
        <f t="shared" si="62"/>
        <v>21.035598705501616</v>
      </c>
      <c r="CO248" t="str">
        <f t="shared" si="63"/>
        <v/>
      </c>
      <c r="CP248" s="13" t="str">
        <f t="shared" si="64"/>
        <v/>
      </c>
      <c r="DR248" t="s">
        <v>297</v>
      </c>
      <c r="DS248">
        <v>2828</v>
      </c>
      <c r="DT248">
        <v>1143861</v>
      </c>
      <c r="DU248" t="str">
        <f t="shared" si="58"/>
        <v>MAC-0245</v>
      </c>
      <c r="DV248">
        <f t="shared" si="59"/>
        <v>2828</v>
      </c>
      <c r="DW248">
        <f t="shared" si="60"/>
        <v>1143861</v>
      </c>
      <c r="EL248" s="6" t="s">
        <v>297</v>
      </c>
      <c r="EM248">
        <v>688</v>
      </c>
      <c r="EN248">
        <v>4138</v>
      </c>
    </row>
    <row r="249" spans="24:144" x14ac:dyDescent="0.25">
      <c r="X249" s="4" t="s">
        <v>298</v>
      </c>
      <c r="Y249" s="2">
        <v>264</v>
      </c>
      <c r="BD249" s="6">
        <v>531</v>
      </c>
      <c r="BE249" s="26">
        <v>2.1667043484814227E-2</v>
      </c>
      <c r="BG249">
        <f t="shared" si="65"/>
        <v>531</v>
      </c>
      <c r="BH249">
        <f t="shared" si="55"/>
        <v>2.1667043484814227E-2</v>
      </c>
      <c r="BM249">
        <v>109</v>
      </c>
      <c r="BN249" t="s">
        <v>392</v>
      </c>
      <c r="BP249" s="6" t="s">
        <v>298</v>
      </c>
      <c r="BQ249">
        <v>264</v>
      </c>
      <c r="BR249" t="str">
        <f t="shared" si="56"/>
        <v>MAC-0246</v>
      </c>
      <c r="BS249">
        <f t="shared" si="57"/>
        <v>264</v>
      </c>
      <c r="CH249" s="6">
        <v>19878</v>
      </c>
      <c r="CI249" s="26">
        <v>27.831715210355988</v>
      </c>
      <c r="CJ249">
        <f t="shared" si="61"/>
        <v>19878</v>
      </c>
      <c r="CK249">
        <f t="shared" si="62"/>
        <v>27.831715210355988</v>
      </c>
      <c r="CO249" t="str">
        <f t="shared" si="63"/>
        <v/>
      </c>
      <c r="CP249" s="13" t="str">
        <f t="shared" si="64"/>
        <v/>
      </c>
      <c r="DR249" t="s">
        <v>298</v>
      </c>
      <c r="DS249">
        <v>408</v>
      </c>
      <c r="DT249">
        <v>1838223</v>
      </c>
      <c r="DU249" t="str">
        <f t="shared" si="58"/>
        <v>MAC-0246</v>
      </c>
      <c r="DV249">
        <f t="shared" si="59"/>
        <v>408</v>
      </c>
      <c r="DW249">
        <f t="shared" si="60"/>
        <v>1838223</v>
      </c>
      <c r="EL249" s="6" t="s">
        <v>298</v>
      </c>
      <c r="EM249">
        <v>508</v>
      </c>
      <c r="EN249">
        <v>368</v>
      </c>
    </row>
    <row r="250" spans="24:144" x14ac:dyDescent="0.25">
      <c r="X250" s="4" t="s">
        <v>299</v>
      </c>
      <c r="Y250" s="2">
        <v>451</v>
      </c>
      <c r="BD250" s="6">
        <v>533</v>
      </c>
      <c r="BE250" s="26">
        <v>5.9122767352475694E-2</v>
      </c>
      <c r="BG250">
        <f t="shared" si="65"/>
        <v>533</v>
      </c>
      <c r="BH250">
        <f t="shared" si="55"/>
        <v>5.9122767352475694E-2</v>
      </c>
      <c r="BM250">
        <v>109</v>
      </c>
      <c r="BN250" t="s">
        <v>724</v>
      </c>
      <c r="BP250" s="6" t="s">
        <v>299</v>
      </c>
      <c r="BQ250">
        <v>451</v>
      </c>
      <c r="BR250" t="str">
        <f t="shared" si="56"/>
        <v>MAC-0247</v>
      </c>
      <c r="BS250">
        <f t="shared" si="57"/>
        <v>451</v>
      </c>
      <c r="CH250" s="6">
        <v>19925</v>
      </c>
      <c r="CI250" s="26">
        <v>26.21359223300971</v>
      </c>
      <c r="CJ250">
        <f t="shared" si="61"/>
        <v>19925</v>
      </c>
      <c r="CK250">
        <f t="shared" si="62"/>
        <v>26.21359223300971</v>
      </c>
      <c r="CO250" t="str">
        <f t="shared" si="63"/>
        <v/>
      </c>
      <c r="CP250" s="13" t="str">
        <f t="shared" si="64"/>
        <v/>
      </c>
      <c r="DR250" t="s">
        <v>299</v>
      </c>
      <c r="DS250">
        <v>2616</v>
      </c>
      <c r="DT250">
        <v>10050399</v>
      </c>
      <c r="DU250" t="str">
        <f t="shared" si="58"/>
        <v>MAC-0247</v>
      </c>
      <c r="DV250">
        <f t="shared" si="59"/>
        <v>2616</v>
      </c>
      <c r="DW250">
        <f t="shared" si="60"/>
        <v>10050399</v>
      </c>
      <c r="EL250" s="6" t="s">
        <v>299</v>
      </c>
      <c r="EM250">
        <v>418</v>
      </c>
      <c r="EN250">
        <v>3050</v>
      </c>
    </row>
    <row r="251" spans="24:144" x14ac:dyDescent="0.25">
      <c r="X251" s="4" t="s">
        <v>300</v>
      </c>
      <c r="Y251" s="2">
        <v>108</v>
      </c>
      <c r="BD251" s="6">
        <v>534</v>
      </c>
      <c r="BE251" s="26">
        <v>3.8473132866078827E-2</v>
      </c>
      <c r="BG251">
        <f t="shared" si="65"/>
        <v>534</v>
      </c>
      <c r="BH251">
        <f t="shared" si="55"/>
        <v>3.8473132866078827E-2</v>
      </c>
      <c r="BM251">
        <v>110</v>
      </c>
      <c r="BN251" t="s">
        <v>717</v>
      </c>
      <c r="BP251" s="6" t="s">
        <v>300</v>
      </c>
      <c r="BQ251">
        <v>108</v>
      </c>
      <c r="BR251" t="str">
        <f t="shared" si="56"/>
        <v>MAC-0248</v>
      </c>
      <c r="BS251">
        <f t="shared" si="57"/>
        <v>108</v>
      </c>
      <c r="CH251" s="6">
        <v>19932</v>
      </c>
      <c r="CI251" s="26">
        <v>40.776699029126213</v>
      </c>
      <c r="CJ251">
        <f t="shared" si="61"/>
        <v>19932</v>
      </c>
      <c r="CK251">
        <f t="shared" si="62"/>
        <v>40.776699029126213</v>
      </c>
      <c r="CO251" t="str">
        <f t="shared" si="63"/>
        <v/>
      </c>
      <c r="CP251" s="13" t="str">
        <f t="shared" si="64"/>
        <v/>
      </c>
      <c r="DR251" t="s">
        <v>300</v>
      </c>
      <c r="DS251">
        <v>1007</v>
      </c>
      <c r="DT251">
        <v>463322</v>
      </c>
      <c r="DU251" t="str">
        <f t="shared" si="58"/>
        <v>MAC-0248</v>
      </c>
      <c r="DV251">
        <f t="shared" si="59"/>
        <v>1007</v>
      </c>
      <c r="DW251">
        <f t="shared" si="60"/>
        <v>463322</v>
      </c>
      <c r="EL251" s="6" t="s">
        <v>300</v>
      </c>
      <c r="EM251">
        <v>675</v>
      </c>
      <c r="EN251">
        <v>14186</v>
      </c>
    </row>
    <row r="252" spans="24:144" x14ac:dyDescent="0.25">
      <c r="X252" s="4" t="s">
        <v>301</v>
      </c>
      <c r="Y252" s="2">
        <v>471</v>
      </c>
      <c r="BD252" s="6">
        <v>535</v>
      </c>
      <c r="BE252" s="26">
        <v>1.8577134674805939E-2</v>
      </c>
      <c r="BG252">
        <f t="shared" si="65"/>
        <v>535</v>
      </c>
      <c r="BH252">
        <f t="shared" si="55"/>
        <v>1.8577134674805939E-2</v>
      </c>
      <c r="BM252">
        <v>111</v>
      </c>
      <c r="BN252" t="s">
        <v>460</v>
      </c>
      <c r="BP252" s="6" t="s">
        <v>301</v>
      </c>
      <c r="BQ252">
        <v>471</v>
      </c>
      <c r="BR252" t="str">
        <f t="shared" si="56"/>
        <v>MAC-0249</v>
      </c>
      <c r="BS252">
        <f t="shared" si="57"/>
        <v>471</v>
      </c>
      <c r="CH252" s="6">
        <v>19960</v>
      </c>
      <c r="CI252" s="26">
        <v>17.79935275080906</v>
      </c>
      <c r="CJ252">
        <f t="shared" si="61"/>
        <v>19960</v>
      </c>
      <c r="CK252">
        <f t="shared" si="62"/>
        <v>17.79935275080906</v>
      </c>
      <c r="CO252" t="str">
        <f t="shared" si="63"/>
        <v/>
      </c>
      <c r="CP252" s="13" t="str">
        <f t="shared" si="64"/>
        <v/>
      </c>
      <c r="DR252" t="s">
        <v>301</v>
      </c>
      <c r="DS252">
        <v>2366</v>
      </c>
      <c r="DT252">
        <v>13663333</v>
      </c>
      <c r="DU252" t="str">
        <f t="shared" si="58"/>
        <v>MAC-0249</v>
      </c>
      <c r="DV252">
        <f t="shared" si="59"/>
        <v>2366</v>
      </c>
      <c r="DW252">
        <f t="shared" si="60"/>
        <v>13663333</v>
      </c>
      <c r="EL252" s="6" t="s">
        <v>301</v>
      </c>
      <c r="EM252">
        <v>354</v>
      </c>
      <c r="EN252">
        <v>4366</v>
      </c>
    </row>
    <row r="253" spans="24:144" x14ac:dyDescent="0.25">
      <c r="X253" s="4" t="s">
        <v>302</v>
      </c>
      <c r="Y253" s="2">
        <v>538</v>
      </c>
      <c r="BD253" s="6">
        <v>536</v>
      </c>
      <c r="BE253" s="26">
        <v>1.9029316451880322E-2</v>
      </c>
      <c r="BG253">
        <f t="shared" si="65"/>
        <v>536</v>
      </c>
      <c r="BH253">
        <f t="shared" si="55"/>
        <v>1.9029316451880322E-2</v>
      </c>
      <c r="BM253">
        <v>112</v>
      </c>
      <c r="BN253" t="s">
        <v>828</v>
      </c>
      <c r="BP253" s="6" t="s">
        <v>302</v>
      </c>
      <c r="BQ253">
        <v>538</v>
      </c>
      <c r="BR253" t="str">
        <f t="shared" si="56"/>
        <v>MAC-0250</v>
      </c>
      <c r="BS253">
        <f t="shared" si="57"/>
        <v>538</v>
      </c>
      <c r="CH253" s="6">
        <v>19976</v>
      </c>
      <c r="CI253" s="26">
        <v>23.300970873786408</v>
      </c>
      <c r="CJ253">
        <f t="shared" si="61"/>
        <v>19976</v>
      </c>
      <c r="CK253">
        <f t="shared" si="62"/>
        <v>23.300970873786408</v>
      </c>
      <c r="CO253" t="str">
        <f t="shared" si="63"/>
        <v/>
      </c>
      <c r="CP253" s="13" t="str">
        <f t="shared" si="64"/>
        <v/>
      </c>
      <c r="DR253" t="s">
        <v>302</v>
      </c>
      <c r="DS253">
        <v>8601</v>
      </c>
      <c r="DT253">
        <v>30353696</v>
      </c>
      <c r="DU253" t="str">
        <f t="shared" si="58"/>
        <v>MAC-0250</v>
      </c>
      <c r="DV253">
        <f t="shared" si="59"/>
        <v>8601</v>
      </c>
      <c r="DW253">
        <f t="shared" si="60"/>
        <v>30353696</v>
      </c>
      <c r="EL253" s="6" t="s">
        <v>302</v>
      </c>
      <c r="EM253">
        <v>308</v>
      </c>
      <c r="EN253">
        <v>270</v>
      </c>
    </row>
    <row r="254" spans="24:144" x14ac:dyDescent="0.25">
      <c r="X254" s="4" t="s">
        <v>303</v>
      </c>
      <c r="Y254" s="2">
        <v>103</v>
      </c>
      <c r="BD254" s="6">
        <v>537</v>
      </c>
      <c r="BE254" s="26">
        <v>5.8632903760645116E-2</v>
      </c>
      <c r="BG254">
        <f t="shared" si="65"/>
        <v>537</v>
      </c>
      <c r="BH254">
        <f t="shared" si="55"/>
        <v>5.8632903760645116E-2</v>
      </c>
      <c r="BM254">
        <v>113</v>
      </c>
      <c r="BN254" t="s">
        <v>84</v>
      </c>
      <c r="BP254" s="6" t="s">
        <v>303</v>
      </c>
      <c r="BQ254">
        <v>103</v>
      </c>
      <c r="BR254" t="str">
        <f t="shared" si="56"/>
        <v>MAC-0251</v>
      </c>
      <c r="BS254">
        <f t="shared" si="57"/>
        <v>103</v>
      </c>
      <c r="CH254" s="6">
        <v>20286</v>
      </c>
      <c r="CI254" s="26">
        <v>26.21359223300971</v>
      </c>
      <c r="CJ254">
        <f t="shared" si="61"/>
        <v>20286</v>
      </c>
      <c r="CK254">
        <f t="shared" si="62"/>
        <v>26.21359223300971</v>
      </c>
      <c r="CO254" t="str">
        <f t="shared" si="63"/>
        <v/>
      </c>
      <c r="CP254" s="13" t="str">
        <f t="shared" si="64"/>
        <v/>
      </c>
      <c r="DR254" t="s">
        <v>303</v>
      </c>
      <c r="DS254">
        <v>1223</v>
      </c>
      <c r="DT254">
        <v>5559564</v>
      </c>
      <c r="DU254" t="str">
        <f t="shared" si="58"/>
        <v>MAC-0251</v>
      </c>
      <c r="DV254">
        <f t="shared" si="59"/>
        <v>1223</v>
      </c>
      <c r="DW254">
        <f t="shared" si="60"/>
        <v>5559564</v>
      </c>
      <c r="EL254" s="6" t="s">
        <v>303</v>
      </c>
      <c r="EM254">
        <v>642</v>
      </c>
      <c r="EN254">
        <v>6761</v>
      </c>
    </row>
    <row r="255" spans="24:144" x14ac:dyDescent="0.25">
      <c r="X255" s="4" t="s">
        <v>304</v>
      </c>
      <c r="Y255" s="2">
        <v>777</v>
      </c>
      <c r="BD255" s="6">
        <v>538</v>
      </c>
      <c r="BE255" s="26">
        <v>3.7418042052905262E-2</v>
      </c>
      <c r="BG255">
        <f t="shared" si="65"/>
        <v>538</v>
      </c>
      <c r="BH255">
        <f t="shared" si="55"/>
        <v>3.7418042052905262E-2</v>
      </c>
      <c r="BM255">
        <v>113</v>
      </c>
      <c r="BN255" t="s">
        <v>485</v>
      </c>
      <c r="BP255" s="6" t="s">
        <v>304</v>
      </c>
      <c r="BQ255">
        <v>777</v>
      </c>
      <c r="BR255" t="str">
        <f t="shared" si="56"/>
        <v>MAC-0252</v>
      </c>
      <c r="BS255">
        <f t="shared" si="57"/>
        <v>777</v>
      </c>
      <c r="CH255" s="6">
        <v>20760</v>
      </c>
      <c r="CI255" s="26">
        <v>41.747572815533978</v>
      </c>
      <c r="CJ255">
        <f t="shared" si="61"/>
        <v>20760</v>
      </c>
      <c r="CK255">
        <f t="shared" si="62"/>
        <v>41.747572815533978</v>
      </c>
      <c r="CO255" t="str">
        <f t="shared" si="63"/>
        <v/>
      </c>
      <c r="CP255" s="13" t="str">
        <f t="shared" si="64"/>
        <v/>
      </c>
      <c r="DR255" t="s">
        <v>304</v>
      </c>
      <c r="DS255">
        <v>47236</v>
      </c>
      <c r="DT255">
        <v>240132663</v>
      </c>
      <c r="DU255" t="str">
        <f t="shared" si="58"/>
        <v>MAC-0252</v>
      </c>
      <c r="DV255">
        <f t="shared" si="59"/>
        <v>47236</v>
      </c>
      <c r="DW255">
        <f t="shared" si="60"/>
        <v>240132663</v>
      </c>
      <c r="EL255" s="6" t="s">
        <v>304</v>
      </c>
      <c r="EM255">
        <v>297</v>
      </c>
      <c r="EN255">
        <v>467</v>
      </c>
    </row>
    <row r="256" spans="24:144" x14ac:dyDescent="0.25">
      <c r="X256" s="4" t="s">
        <v>305</v>
      </c>
      <c r="Y256" s="2">
        <v>460</v>
      </c>
      <c r="BD256" s="6">
        <v>540</v>
      </c>
      <c r="BE256" s="26">
        <v>5.392267691612028E-2</v>
      </c>
      <c r="BG256">
        <f t="shared" si="65"/>
        <v>540</v>
      </c>
      <c r="BH256">
        <f t="shared" si="55"/>
        <v>5.392267691612028E-2</v>
      </c>
      <c r="BM256">
        <v>113</v>
      </c>
      <c r="BN256" t="s">
        <v>674</v>
      </c>
      <c r="BP256" s="6" t="s">
        <v>305</v>
      </c>
      <c r="BQ256">
        <v>460</v>
      </c>
      <c r="BR256" t="str">
        <f t="shared" si="56"/>
        <v>MAC-0253</v>
      </c>
      <c r="BS256">
        <f t="shared" si="57"/>
        <v>460</v>
      </c>
      <c r="CH256" s="6">
        <v>20892</v>
      </c>
      <c r="CI256" s="26">
        <v>55.663430420711975</v>
      </c>
      <c r="CJ256">
        <f t="shared" si="61"/>
        <v>20892</v>
      </c>
      <c r="CK256">
        <f t="shared" si="62"/>
        <v>55.663430420711975</v>
      </c>
      <c r="CO256" t="str">
        <f t="shared" si="63"/>
        <v/>
      </c>
      <c r="CP256" s="13" t="str">
        <f t="shared" si="64"/>
        <v/>
      </c>
      <c r="DR256" t="s">
        <v>305</v>
      </c>
      <c r="DS256">
        <v>469</v>
      </c>
      <c r="DT256">
        <v>2713502</v>
      </c>
      <c r="DU256" t="str">
        <f t="shared" si="58"/>
        <v>MAC-0253</v>
      </c>
      <c r="DV256">
        <f t="shared" si="59"/>
        <v>469</v>
      </c>
      <c r="DW256">
        <f t="shared" si="60"/>
        <v>2713502</v>
      </c>
      <c r="EL256" s="6" t="s">
        <v>305</v>
      </c>
      <c r="EM256">
        <v>475</v>
      </c>
      <c r="EN256">
        <v>3071</v>
      </c>
    </row>
    <row r="257" spans="24:144" x14ac:dyDescent="0.25">
      <c r="X257" s="4" t="s">
        <v>306</v>
      </c>
      <c r="Y257" s="2">
        <v>396</v>
      </c>
      <c r="BD257" s="6">
        <v>541</v>
      </c>
      <c r="BE257" s="26">
        <v>3.7531087497173862E-2</v>
      </c>
      <c r="BG257">
        <f t="shared" si="65"/>
        <v>541</v>
      </c>
      <c r="BH257">
        <f t="shared" si="55"/>
        <v>3.7531087497173862E-2</v>
      </c>
      <c r="BM257">
        <v>114</v>
      </c>
      <c r="BN257" t="s">
        <v>529</v>
      </c>
      <c r="BP257" s="6" t="s">
        <v>306</v>
      </c>
      <c r="BQ257">
        <v>396</v>
      </c>
      <c r="BR257" t="str">
        <f t="shared" si="56"/>
        <v>MAC-0254</v>
      </c>
      <c r="BS257">
        <f t="shared" si="57"/>
        <v>396</v>
      </c>
      <c r="CH257" s="6">
        <v>20928</v>
      </c>
      <c r="CI257" s="26">
        <v>36.893203883495147</v>
      </c>
      <c r="CJ257">
        <f t="shared" si="61"/>
        <v>20928</v>
      </c>
      <c r="CK257">
        <f t="shared" si="62"/>
        <v>36.893203883495147</v>
      </c>
      <c r="CO257" t="str">
        <f t="shared" si="63"/>
        <v/>
      </c>
      <c r="CP257" s="13" t="str">
        <f t="shared" si="64"/>
        <v/>
      </c>
      <c r="DR257" t="s">
        <v>306</v>
      </c>
      <c r="DS257">
        <v>10046</v>
      </c>
      <c r="DT257">
        <v>3511891</v>
      </c>
      <c r="DU257" t="str">
        <f t="shared" si="58"/>
        <v>MAC-0254</v>
      </c>
      <c r="DV257">
        <f t="shared" si="59"/>
        <v>10046</v>
      </c>
      <c r="DW257">
        <f t="shared" si="60"/>
        <v>3511891</v>
      </c>
      <c r="EL257" s="6" t="s">
        <v>306</v>
      </c>
      <c r="EM257">
        <v>425</v>
      </c>
      <c r="EN257">
        <v>1337</v>
      </c>
    </row>
    <row r="258" spans="24:144" x14ac:dyDescent="0.25">
      <c r="X258" s="4" t="s">
        <v>307</v>
      </c>
      <c r="Y258" s="2">
        <v>299</v>
      </c>
      <c r="BD258" s="6">
        <v>542</v>
      </c>
      <c r="BE258" s="26">
        <v>5.7087949355640967E-2</v>
      </c>
      <c r="BG258">
        <f t="shared" si="65"/>
        <v>542</v>
      </c>
      <c r="BH258">
        <f t="shared" si="55"/>
        <v>5.7087949355640967E-2</v>
      </c>
      <c r="BM258">
        <v>114</v>
      </c>
      <c r="BN258" t="s">
        <v>573</v>
      </c>
      <c r="BP258" s="6" t="s">
        <v>307</v>
      </c>
      <c r="BQ258">
        <v>299</v>
      </c>
      <c r="BR258" t="str">
        <f t="shared" si="56"/>
        <v>MAC-0255</v>
      </c>
      <c r="BS258">
        <f t="shared" si="57"/>
        <v>299</v>
      </c>
      <c r="CH258" s="6">
        <v>20994</v>
      </c>
      <c r="CI258" s="26">
        <v>40.776699029126213</v>
      </c>
      <c r="CJ258">
        <f t="shared" si="61"/>
        <v>20994</v>
      </c>
      <c r="CK258">
        <f t="shared" si="62"/>
        <v>40.776699029126213</v>
      </c>
      <c r="CO258" t="str">
        <f t="shared" si="63"/>
        <v/>
      </c>
      <c r="CP258" s="13" t="str">
        <f t="shared" si="64"/>
        <v/>
      </c>
      <c r="DR258" t="s">
        <v>307</v>
      </c>
      <c r="DS258">
        <v>18731</v>
      </c>
      <c r="DT258">
        <v>20263438</v>
      </c>
      <c r="DU258" t="str">
        <f t="shared" si="58"/>
        <v>MAC-0255</v>
      </c>
      <c r="DV258">
        <f t="shared" si="59"/>
        <v>18731</v>
      </c>
      <c r="DW258">
        <f t="shared" si="60"/>
        <v>20263438</v>
      </c>
      <c r="EL258" s="6" t="s">
        <v>307</v>
      </c>
      <c r="EM258">
        <v>305</v>
      </c>
      <c r="EN258">
        <v>175</v>
      </c>
    </row>
    <row r="259" spans="24:144" x14ac:dyDescent="0.25">
      <c r="X259" s="4" t="s">
        <v>308</v>
      </c>
      <c r="Y259" s="2">
        <v>514</v>
      </c>
      <c r="BD259" s="6">
        <v>543</v>
      </c>
      <c r="BE259" s="26">
        <v>1.7446680232119979E-2</v>
      </c>
      <c r="BG259">
        <f t="shared" si="65"/>
        <v>543</v>
      </c>
      <c r="BH259">
        <f t="shared" si="55"/>
        <v>1.7446680232119979E-2</v>
      </c>
      <c r="BM259">
        <v>114</v>
      </c>
      <c r="BN259" t="s">
        <v>762</v>
      </c>
      <c r="BP259" s="6" t="s">
        <v>308</v>
      </c>
      <c r="BQ259">
        <v>514</v>
      </c>
      <c r="BR259" t="str">
        <f t="shared" si="56"/>
        <v>MAC-0256</v>
      </c>
      <c r="BS259">
        <f t="shared" si="57"/>
        <v>514</v>
      </c>
      <c r="CH259" s="6">
        <v>21006</v>
      </c>
      <c r="CI259" s="26">
        <v>54.692556634304211</v>
      </c>
      <c r="CJ259">
        <f t="shared" si="61"/>
        <v>21006</v>
      </c>
      <c r="CK259">
        <f t="shared" si="62"/>
        <v>54.692556634304211</v>
      </c>
      <c r="CO259" t="str">
        <f t="shared" si="63"/>
        <v/>
      </c>
      <c r="CP259" s="13" t="str">
        <f t="shared" si="64"/>
        <v/>
      </c>
      <c r="DR259" t="s">
        <v>308</v>
      </c>
      <c r="DS259">
        <v>8584</v>
      </c>
      <c r="DT259">
        <v>987076</v>
      </c>
      <c r="DU259" t="str">
        <f t="shared" si="58"/>
        <v>MAC-0256</v>
      </c>
      <c r="DV259">
        <f t="shared" si="59"/>
        <v>8584</v>
      </c>
      <c r="DW259">
        <f t="shared" si="60"/>
        <v>987076</v>
      </c>
      <c r="EL259" s="6" t="s">
        <v>308</v>
      </c>
      <c r="EM259">
        <v>244</v>
      </c>
      <c r="EN259">
        <v>189</v>
      </c>
    </row>
    <row r="260" spans="24:144" x14ac:dyDescent="0.25">
      <c r="X260" s="4" t="s">
        <v>309</v>
      </c>
      <c r="Y260" s="2">
        <v>304</v>
      </c>
      <c r="BD260" s="6">
        <v>545</v>
      </c>
      <c r="BE260" s="26">
        <v>3.5307860426558146E-2</v>
      </c>
      <c r="BG260">
        <f t="shared" si="65"/>
        <v>545</v>
      </c>
      <c r="BH260">
        <f t="shared" ref="BH260:BH323" si="66">IFERROR(VLOOKUP(BG260,$BD$3:$BE$552,2,FALSE),"")</f>
        <v>3.5307860426558146E-2</v>
      </c>
      <c r="BM260">
        <v>114</v>
      </c>
      <c r="BN260" t="s">
        <v>968</v>
      </c>
      <c r="BP260" s="6" t="s">
        <v>309</v>
      </c>
      <c r="BQ260">
        <v>304</v>
      </c>
      <c r="BR260" t="str">
        <f t="shared" ref="BR260:BR323" si="67">IF(OR(BP260="",BP260="Genel Toplam",BP260="(blank)"),"",BP260)</f>
        <v>MAC-0257</v>
      </c>
      <c r="BS260">
        <f t="shared" ref="BS260:BS323" si="68">IFERROR(VLOOKUP(BR260,$BP$3:$BQ$1004,2,FALSE),"")</f>
        <v>304</v>
      </c>
      <c r="CH260" s="6">
        <v>21045</v>
      </c>
      <c r="CI260" s="26">
        <v>41.42394822006473</v>
      </c>
      <c r="CJ260">
        <f t="shared" si="61"/>
        <v>21045</v>
      </c>
      <c r="CK260">
        <f t="shared" si="62"/>
        <v>41.42394822006473</v>
      </c>
      <c r="CO260" t="str">
        <f t="shared" si="63"/>
        <v/>
      </c>
      <c r="CP260" s="13" t="str">
        <f t="shared" si="64"/>
        <v/>
      </c>
      <c r="DR260" t="s">
        <v>309</v>
      </c>
      <c r="DS260">
        <v>2884</v>
      </c>
      <c r="DT260">
        <v>1242738</v>
      </c>
      <c r="DU260" t="str">
        <f t="shared" ref="DU260:DU323" si="69">IF(OR(DR260="",DR260="Genel Toplam",DR260="(blank)"),"",DR260)</f>
        <v>MAC-0257</v>
      </c>
      <c r="DV260">
        <f t="shared" ref="DV260:DV323" si="70">IFERROR(VLOOKUP(DU260,$DR$3:$DT$1004,2,FALSE),"")</f>
        <v>2884</v>
      </c>
      <c r="DW260">
        <f t="shared" ref="DW260:DW323" si="71">IFERROR(VLOOKUP(DU260,$DR$3:$DT$1004,3,FALSE),"")</f>
        <v>1242738</v>
      </c>
      <c r="EL260" s="6" t="s">
        <v>309</v>
      </c>
      <c r="EM260">
        <v>649</v>
      </c>
      <c r="EN260">
        <v>8313</v>
      </c>
    </row>
    <row r="261" spans="24:144" x14ac:dyDescent="0.25">
      <c r="X261" s="4" t="s">
        <v>310</v>
      </c>
      <c r="Y261" s="2">
        <v>127</v>
      </c>
      <c r="BD261" s="6">
        <v>546</v>
      </c>
      <c r="BE261" s="26">
        <v>5.5316904062099631E-2</v>
      </c>
      <c r="BG261">
        <f t="shared" si="65"/>
        <v>546</v>
      </c>
      <c r="BH261">
        <f t="shared" si="66"/>
        <v>5.5316904062099631E-2</v>
      </c>
      <c r="BM261">
        <v>114</v>
      </c>
      <c r="BN261" t="s">
        <v>999</v>
      </c>
      <c r="BP261" s="6" t="s">
        <v>310</v>
      </c>
      <c r="BQ261">
        <v>127</v>
      </c>
      <c r="BR261" t="str">
        <f t="shared" si="67"/>
        <v>MAC-0258</v>
      </c>
      <c r="BS261">
        <f t="shared" si="68"/>
        <v>127</v>
      </c>
      <c r="CH261" s="6">
        <v>21070</v>
      </c>
      <c r="CI261" s="26">
        <v>12.944983818770226</v>
      </c>
      <c r="CJ261">
        <f t="shared" ref="CJ261:CJ324" si="72">IF(OR(CH261="",CH261="Grand Total",CH261="(blank)"),"",CH261)</f>
        <v>21070</v>
      </c>
      <c r="CK261">
        <f t="shared" ref="CK261:CK324" si="73">IFERROR(VLOOKUP(CJ261,$CH$3:$CI$983,2,FALSE),"")</f>
        <v>12.944983818770226</v>
      </c>
      <c r="CO261" t="str">
        <f t="shared" ref="CO261:CO324" si="74">IF(OR(CM261="",CM261="Grand Total",CM261="(blank)"),"",CM261)</f>
        <v/>
      </c>
      <c r="CP261" s="13" t="str">
        <f t="shared" ref="CP261:CP324" si="75">IFERROR(VLOOKUP(CO261,$CM$3:$CN$983,2,FALSE),"")</f>
        <v/>
      </c>
      <c r="DR261" t="s">
        <v>310</v>
      </c>
      <c r="DS261">
        <v>291</v>
      </c>
      <c r="DT261">
        <v>206874</v>
      </c>
      <c r="DU261" t="str">
        <f t="shared" si="69"/>
        <v>MAC-0258</v>
      </c>
      <c r="DV261">
        <f t="shared" si="70"/>
        <v>291</v>
      </c>
      <c r="DW261">
        <f t="shared" si="71"/>
        <v>206874</v>
      </c>
      <c r="EL261" s="6" t="s">
        <v>310</v>
      </c>
      <c r="EM261">
        <v>804</v>
      </c>
      <c r="EN261">
        <v>8995</v>
      </c>
    </row>
    <row r="262" spans="24:144" x14ac:dyDescent="0.25">
      <c r="X262" s="4" t="s">
        <v>311</v>
      </c>
      <c r="Y262" s="2">
        <v>164</v>
      </c>
      <c r="BD262" s="6">
        <v>547</v>
      </c>
      <c r="BE262" s="26">
        <v>3.8020951089004447E-2</v>
      </c>
      <c r="BG262">
        <f t="shared" si="65"/>
        <v>547</v>
      </c>
      <c r="BH262">
        <f t="shared" si="66"/>
        <v>3.8020951089004447E-2</v>
      </c>
      <c r="BM262">
        <v>115</v>
      </c>
      <c r="BN262" t="s">
        <v>677</v>
      </c>
      <c r="BP262" s="6" t="s">
        <v>311</v>
      </c>
      <c r="BQ262">
        <v>164</v>
      </c>
      <c r="BR262" t="str">
        <f t="shared" si="67"/>
        <v>MAC-0259</v>
      </c>
      <c r="BS262">
        <f t="shared" si="68"/>
        <v>164</v>
      </c>
      <c r="CH262" s="6">
        <v>21180</v>
      </c>
      <c r="CI262" s="26">
        <v>15.210355987055015</v>
      </c>
      <c r="CJ262">
        <f t="shared" si="72"/>
        <v>21180</v>
      </c>
      <c r="CK262">
        <f t="shared" si="73"/>
        <v>15.210355987055015</v>
      </c>
      <c r="CO262" t="str">
        <f t="shared" si="74"/>
        <v/>
      </c>
      <c r="CP262" s="13" t="str">
        <f t="shared" si="75"/>
        <v/>
      </c>
      <c r="DR262" t="s">
        <v>311</v>
      </c>
      <c r="DS262">
        <v>1643</v>
      </c>
      <c r="DT262">
        <v>2178123</v>
      </c>
      <c r="DU262" t="str">
        <f t="shared" si="69"/>
        <v>MAC-0259</v>
      </c>
      <c r="DV262">
        <f t="shared" si="70"/>
        <v>1643</v>
      </c>
      <c r="DW262">
        <f t="shared" si="71"/>
        <v>2178123</v>
      </c>
      <c r="EL262" s="6" t="s">
        <v>311</v>
      </c>
      <c r="EM262">
        <v>231</v>
      </c>
      <c r="EN262">
        <v>2077</v>
      </c>
    </row>
    <row r="263" spans="24:144" x14ac:dyDescent="0.25">
      <c r="X263" s="4" t="s">
        <v>312</v>
      </c>
      <c r="Y263" s="2">
        <v>58</v>
      </c>
      <c r="BD263" s="6">
        <v>548</v>
      </c>
      <c r="BE263" s="26">
        <v>1.9255407340417516E-2</v>
      </c>
      <c r="BG263">
        <f t="shared" si="65"/>
        <v>548</v>
      </c>
      <c r="BH263">
        <f t="shared" si="66"/>
        <v>1.9255407340417516E-2</v>
      </c>
      <c r="BM263">
        <v>115</v>
      </c>
      <c r="BN263" t="s">
        <v>703</v>
      </c>
      <c r="BP263" s="6" t="s">
        <v>312</v>
      </c>
      <c r="BQ263">
        <v>58</v>
      </c>
      <c r="BR263" t="str">
        <f t="shared" si="67"/>
        <v>MAC-0260</v>
      </c>
      <c r="BS263">
        <f t="shared" si="68"/>
        <v>58</v>
      </c>
      <c r="CH263" s="6">
        <v>21240</v>
      </c>
      <c r="CI263" s="26">
        <v>51.456310679611647</v>
      </c>
      <c r="CJ263">
        <f t="shared" si="72"/>
        <v>21240</v>
      </c>
      <c r="CK263">
        <f t="shared" si="73"/>
        <v>51.456310679611647</v>
      </c>
      <c r="CO263" t="str">
        <f t="shared" si="74"/>
        <v/>
      </c>
      <c r="CP263" s="13" t="str">
        <f t="shared" si="75"/>
        <v/>
      </c>
      <c r="DR263" t="s">
        <v>312</v>
      </c>
      <c r="DS263">
        <v>376</v>
      </c>
      <c r="DT263">
        <v>1791775</v>
      </c>
      <c r="DU263" t="str">
        <f t="shared" si="69"/>
        <v>MAC-0260</v>
      </c>
      <c r="DV263">
        <f t="shared" si="70"/>
        <v>376</v>
      </c>
      <c r="DW263">
        <f t="shared" si="71"/>
        <v>1791775</v>
      </c>
      <c r="EL263" s="6" t="s">
        <v>312</v>
      </c>
      <c r="EM263">
        <v>727</v>
      </c>
      <c r="EN263">
        <v>4281</v>
      </c>
    </row>
    <row r="264" spans="24:144" x14ac:dyDescent="0.25">
      <c r="X264" s="4" t="s">
        <v>313</v>
      </c>
      <c r="Y264" s="2">
        <v>159</v>
      </c>
      <c r="BD264" s="6">
        <v>549</v>
      </c>
      <c r="BE264" s="26">
        <v>5.516617680307484E-2</v>
      </c>
      <c r="BG264">
        <f t="shared" si="65"/>
        <v>549</v>
      </c>
      <c r="BH264">
        <f t="shared" si="66"/>
        <v>5.516617680307484E-2</v>
      </c>
      <c r="BM264">
        <v>116</v>
      </c>
      <c r="BN264" t="s">
        <v>231</v>
      </c>
      <c r="BP264" s="6" t="s">
        <v>313</v>
      </c>
      <c r="BQ264">
        <v>159</v>
      </c>
      <c r="BR264" t="str">
        <f t="shared" si="67"/>
        <v>MAC-0261</v>
      </c>
      <c r="BS264">
        <f t="shared" si="68"/>
        <v>159</v>
      </c>
      <c r="CH264" s="6">
        <v>21295</v>
      </c>
      <c r="CI264" s="26">
        <v>24.595469255663431</v>
      </c>
      <c r="CJ264">
        <f t="shared" si="72"/>
        <v>21295</v>
      </c>
      <c r="CK264">
        <f t="shared" si="73"/>
        <v>24.595469255663431</v>
      </c>
      <c r="CO264" t="str">
        <f t="shared" si="74"/>
        <v/>
      </c>
      <c r="CP264" s="13" t="str">
        <f t="shared" si="75"/>
        <v/>
      </c>
      <c r="DR264" t="s">
        <v>313</v>
      </c>
      <c r="DS264">
        <v>4688</v>
      </c>
      <c r="DT264">
        <v>2513937</v>
      </c>
      <c r="DU264" t="str">
        <f t="shared" si="69"/>
        <v>MAC-0261</v>
      </c>
      <c r="DV264">
        <f t="shared" si="70"/>
        <v>4688</v>
      </c>
      <c r="DW264">
        <f t="shared" si="71"/>
        <v>2513937</v>
      </c>
      <c r="EL264" s="6" t="s">
        <v>313</v>
      </c>
      <c r="EM264">
        <v>533</v>
      </c>
      <c r="EN264">
        <v>917</v>
      </c>
    </row>
    <row r="265" spans="24:144" x14ac:dyDescent="0.25">
      <c r="X265" s="4" t="s">
        <v>314</v>
      </c>
      <c r="Y265" s="2">
        <v>211</v>
      </c>
      <c r="BD265" s="6">
        <v>550</v>
      </c>
      <c r="BE265" s="26">
        <v>3.9490541864496194E-2</v>
      </c>
      <c r="BG265">
        <f t="shared" ref="BG265:BG328" si="76">IF(OR(BD265="",BD265="Grand Total",BD265="(blank)"),"",BD265)</f>
        <v>550</v>
      </c>
      <c r="BH265">
        <f t="shared" si="66"/>
        <v>3.9490541864496194E-2</v>
      </c>
      <c r="BM265">
        <v>116</v>
      </c>
      <c r="BN265" t="s">
        <v>357</v>
      </c>
      <c r="BP265" s="6" t="s">
        <v>314</v>
      </c>
      <c r="BQ265">
        <v>211</v>
      </c>
      <c r="BR265" t="str">
        <f t="shared" si="67"/>
        <v>MAC-0262</v>
      </c>
      <c r="BS265">
        <f t="shared" si="68"/>
        <v>211</v>
      </c>
      <c r="CH265" s="6">
        <v>21318</v>
      </c>
      <c r="CI265" s="26">
        <v>48.867313915857608</v>
      </c>
      <c r="CJ265">
        <f t="shared" si="72"/>
        <v>21318</v>
      </c>
      <c r="CK265">
        <f t="shared" si="73"/>
        <v>48.867313915857608</v>
      </c>
      <c r="CO265" t="str">
        <f t="shared" si="74"/>
        <v/>
      </c>
      <c r="CP265" s="13" t="str">
        <f t="shared" si="75"/>
        <v/>
      </c>
      <c r="DR265" t="s">
        <v>314</v>
      </c>
      <c r="DS265">
        <v>586</v>
      </c>
      <c r="DT265">
        <v>4121922</v>
      </c>
      <c r="DU265" t="str">
        <f t="shared" si="69"/>
        <v>MAC-0262</v>
      </c>
      <c r="DV265">
        <f t="shared" si="70"/>
        <v>586</v>
      </c>
      <c r="DW265">
        <f t="shared" si="71"/>
        <v>4121922</v>
      </c>
      <c r="EL265" s="6" t="s">
        <v>314</v>
      </c>
      <c r="EM265">
        <v>664</v>
      </c>
      <c r="EN265">
        <v>8595</v>
      </c>
    </row>
    <row r="266" spans="24:144" x14ac:dyDescent="0.25">
      <c r="X266" s="4" t="s">
        <v>315</v>
      </c>
      <c r="Y266" s="2">
        <v>105</v>
      </c>
      <c r="BD266" s="6">
        <v>551</v>
      </c>
      <c r="BE266" s="26">
        <v>7.7398447509232055E-2</v>
      </c>
      <c r="BG266">
        <f t="shared" si="76"/>
        <v>551</v>
      </c>
      <c r="BH266">
        <f t="shared" si="66"/>
        <v>7.7398447509232055E-2</v>
      </c>
      <c r="BM266">
        <v>116</v>
      </c>
      <c r="BN266" t="s">
        <v>439</v>
      </c>
      <c r="BP266" s="6" t="s">
        <v>315</v>
      </c>
      <c r="BQ266">
        <v>105</v>
      </c>
      <c r="BR266" t="str">
        <f t="shared" si="67"/>
        <v>MAC-0263</v>
      </c>
      <c r="BS266">
        <f t="shared" si="68"/>
        <v>105</v>
      </c>
      <c r="CH266" s="6">
        <v>21623</v>
      </c>
      <c r="CI266" s="26">
        <v>37.216828478964402</v>
      </c>
      <c r="CJ266">
        <f t="shared" si="72"/>
        <v>21623</v>
      </c>
      <c r="CK266">
        <f t="shared" si="73"/>
        <v>37.216828478964402</v>
      </c>
      <c r="CO266" t="str">
        <f t="shared" si="74"/>
        <v/>
      </c>
      <c r="CP266" s="13" t="str">
        <f t="shared" si="75"/>
        <v/>
      </c>
      <c r="DR266" t="s">
        <v>315</v>
      </c>
      <c r="DS266">
        <v>664</v>
      </c>
      <c r="DT266">
        <v>2520297</v>
      </c>
      <c r="DU266" t="str">
        <f t="shared" si="69"/>
        <v>MAC-0263</v>
      </c>
      <c r="DV266">
        <f t="shared" si="70"/>
        <v>664</v>
      </c>
      <c r="DW266">
        <f t="shared" si="71"/>
        <v>2520297</v>
      </c>
      <c r="EL266" s="6" t="s">
        <v>315</v>
      </c>
      <c r="EM266">
        <v>502</v>
      </c>
      <c r="EN266">
        <v>621</v>
      </c>
    </row>
    <row r="267" spans="24:144" x14ac:dyDescent="0.25">
      <c r="X267" s="4" t="s">
        <v>316</v>
      </c>
      <c r="Y267" s="2">
        <v>346</v>
      </c>
      <c r="BD267" s="6">
        <v>552</v>
      </c>
      <c r="BE267" s="26">
        <v>5.663576757856658E-2</v>
      </c>
      <c r="BG267">
        <f t="shared" si="76"/>
        <v>552</v>
      </c>
      <c r="BH267">
        <f t="shared" si="66"/>
        <v>5.663576757856658E-2</v>
      </c>
      <c r="BM267">
        <v>116</v>
      </c>
      <c r="BN267" t="s">
        <v>720</v>
      </c>
      <c r="BP267" s="6" t="s">
        <v>316</v>
      </c>
      <c r="BQ267">
        <v>346</v>
      </c>
      <c r="BR267" t="str">
        <f t="shared" si="67"/>
        <v>MAC-0264</v>
      </c>
      <c r="BS267">
        <f t="shared" si="68"/>
        <v>346</v>
      </c>
      <c r="CH267" s="6">
        <v>21630</v>
      </c>
      <c r="CI267" s="26">
        <v>25.5663430420712</v>
      </c>
      <c r="CJ267">
        <f t="shared" si="72"/>
        <v>21630</v>
      </c>
      <c r="CK267">
        <f t="shared" si="73"/>
        <v>25.5663430420712</v>
      </c>
      <c r="CO267" t="str">
        <f t="shared" si="74"/>
        <v/>
      </c>
      <c r="CP267" s="13" t="str">
        <f t="shared" si="75"/>
        <v/>
      </c>
      <c r="DR267" t="s">
        <v>316</v>
      </c>
      <c r="DS267">
        <v>2313</v>
      </c>
      <c r="DT267">
        <v>4887185</v>
      </c>
      <c r="DU267" t="str">
        <f t="shared" si="69"/>
        <v>MAC-0264</v>
      </c>
      <c r="DV267">
        <f t="shared" si="70"/>
        <v>2313</v>
      </c>
      <c r="DW267">
        <f t="shared" si="71"/>
        <v>4887185</v>
      </c>
      <c r="EL267" s="6" t="s">
        <v>316</v>
      </c>
      <c r="EM267">
        <v>366</v>
      </c>
      <c r="EN267">
        <v>4077</v>
      </c>
    </row>
    <row r="268" spans="24:144" x14ac:dyDescent="0.25">
      <c r="X268" s="4" t="s">
        <v>317</v>
      </c>
      <c r="Y268" s="2">
        <v>120</v>
      </c>
      <c r="BD268" s="6">
        <v>553</v>
      </c>
      <c r="BE268" s="26">
        <v>3.8586178310347427E-2</v>
      </c>
      <c r="BG268">
        <f t="shared" si="76"/>
        <v>553</v>
      </c>
      <c r="BH268">
        <f t="shared" si="66"/>
        <v>3.8586178310347427E-2</v>
      </c>
      <c r="BM268">
        <v>116</v>
      </c>
      <c r="BN268" t="s">
        <v>756</v>
      </c>
      <c r="BP268" s="6" t="s">
        <v>317</v>
      </c>
      <c r="BQ268">
        <v>120</v>
      </c>
      <c r="BR268" t="str">
        <f t="shared" si="67"/>
        <v>MAC-0265</v>
      </c>
      <c r="BS268">
        <f t="shared" si="68"/>
        <v>120</v>
      </c>
      <c r="CH268" s="6">
        <v>21695</v>
      </c>
      <c r="CI268" s="26">
        <v>38.187702265372167</v>
      </c>
      <c r="CJ268">
        <f t="shared" si="72"/>
        <v>21695</v>
      </c>
      <c r="CK268">
        <f t="shared" si="73"/>
        <v>38.187702265372167</v>
      </c>
      <c r="CO268" t="str">
        <f t="shared" si="74"/>
        <v/>
      </c>
      <c r="CP268" s="13" t="str">
        <f t="shared" si="75"/>
        <v/>
      </c>
      <c r="DR268" t="s">
        <v>317</v>
      </c>
      <c r="DS268">
        <v>315</v>
      </c>
      <c r="DT268">
        <v>2009455</v>
      </c>
      <c r="DU268" t="str">
        <f t="shared" si="69"/>
        <v>MAC-0265</v>
      </c>
      <c r="DV268">
        <f t="shared" si="70"/>
        <v>315</v>
      </c>
      <c r="DW268">
        <f t="shared" si="71"/>
        <v>2009455</v>
      </c>
      <c r="EL268" s="6" t="s">
        <v>317</v>
      </c>
      <c r="EM268">
        <v>802</v>
      </c>
      <c r="EN268">
        <v>14240</v>
      </c>
    </row>
    <row r="269" spans="24:144" x14ac:dyDescent="0.25">
      <c r="X269" s="4" t="s">
        <v>318</v>
      </c>
      <c r="Y269" s="2">
        <v>146</v>
      </c>
      <c r="BD269" s="6">
        <v>555</v>
      </c>
      <c r="BE269" s="26">
        <v>3.9302132790715205E-2</v>
      </c>
      <c r="BG269">
        <f t="shared" si="76"/>
        <v>555</v>
      </c>
      <c r="BH269">
        <f t="shared" si="66"/>
        <v>3.9302132790715205E-2</v>
      </c>
      <c r="BM269">
        <v>117</v>
      </c>
      <c r="BN269" t="s">
        <v>69</v>
      </c>
      <c r="BP269" s="6" t="s">
        <v>318</v>
      </c>
      <c r="BQ269">
        <v>146</v>
      </c>
      <c r="BR269" t="str">
        <f t="shared" si="67"/>
        <v>MAC-0266</v>
      </c>
      <c r="BS269">
        <f t="shared" si="68"/>
        <v>146</v>
      </c>
      <c r="CH269" s="6">
        <v>21702</v>
      </c>
      <c r="CI269" s="26">
        <v>31.715210355987054</v>
      </c>
      <c r="CJ269">
        <f t="shared" si="72"/>
        <v>21702</v>
      </c>
      <c r="CK269">
        <f t="shared" si="73"/>
        <v>31.715210355987054</v>
      </c>
      <c r="CO269" t="str">
        <f t="shared" si="74"/>
        <v/>
      </c>
      <c r="CP269" s="13" t="str">
        <f t="shared" si="75"/>
        <v/>
      </c>
      <c r="DR269" t="s">
        <v>318</v>
      </c>
      <c r="DS269">
        <v>7676</v>
      </c>
      <c r="DT269">
        <v>39487698</v>
      </c>
      <c r="DU269" t="str">
        <f t="shared" si="69"/>
        <v>MAC-0266</v>
      </c>
      <c r="DV269">
        <f t="shared" si="70"/>
        <v>7676</v>
      </c>
      <c r="DW269">
        <f t="shared" si="71"/>
        <v>39487698</v>
      </c>
      <c r="EL269" s="6" t="s">
        <v>318</v>
      </c>
      <c r="EM269">
        <v>323</v>
      </c>
      <c r="EN269">
        <v>1433</v>
      </c>
    </row>
    <row r="270" spans="24:144" x14ac:dyDescent="0.25">
      <c r="X270" s="4" t="s">
        <v>319</v>
      </c>
      <c r="Y270" s="2">
        <v>33</v>
      </c>
      <c r="BD270" s="6">
        <v>556</v>
      </c>
      <c r="BE270" s="26">
        <v>3.6212223980706906E-2</v>
      </c>
      <c r="BG270">
        <f t="shared" si="76"/>
        <v>556</v>
      </c>
      <c r="BH270">
        <f t="shared" si="66"/>
        <v>3.6212223980706906E-2</v>
      </c>
      <c r="BM270">
        <v>117</v>
      </c>
      <c r="BN270" t="s">
        <v>386</v>
      </c>
      <c r="BP270" s="6" t="s">
        <v>319</v>
      </c>
      <c r="BQ270">
        <v>33</v>
      </c>
      <c r="BR270" t="str">
        <f t="shared" si="67"/>
        <v>MAC-0267</v>
      </c>
      <c r="BS270">
        <f t="shared" si="68"/>
        <v>33</v>
      </c>
      <c r="CH270" s="6">
        <v>21749</v>
      </c>
      <c r="CI270" s="26">
        <v>37.864077669902912</v>
      </c>
      <c r="CJ270">
        <f t="shared" si="72"/>
        <v>21749</v>
      </c>
      <c r="CK270">
        <f t="shared" si="73"/>
        <v>37.864077669902912</v>
      </c>
      <c r="CO270" t="str">
        <f t="shared" si="74"/>
        <v/>
      </c>
      <c r="CP270" s="13" t="str">
        <f t="shared" si="75"/>
        <v/>
      </c>
      <c r="DR270" t="s">
        <v>319</v>
      </c>
      <c r="DS270">
        <v>478</v>
      </c>
      <c r="DT270">
        <v>1904775</v>
      </c>
      <c r="DU270" t="str">
        <f t="shared" si="69"/>
        <v>MAC-0267</v>
      </c>
      <c r="DV270">
        <f t="shared" si="70"/>
        <v>478</v>
      </c>
      <c r="DW270">
        <f t="shared" si="71"/>
        <v>1904775</v>
      </c>
      <c r="EL270" s="6" t="s">
        <v>319</v>
      </c>
      <c r="EM270">
        <v>850</v>
      </c>
      <c r="EN270">
        <v>7737</v>
      </c>
    </row>
    <row r="271" spans="24:144" x14ac:dyDescent="0.25">
      <c r="X271" s="4" t="s">
        <v>320</v>
      </c>
      <c r="Y271" s="2">
        <v>51</v>
      </c>
      <c r="BD271" s="6">
        <v>557</v>
      </c>
      <c r="BE271" s="26">
        <v>1.8577134674805939E-2</v>
      </c>
      <c r="BG271">
        <f t="shared" si="76"/>
        <v>557</v>
      </c>
      <c r="BH271">
        <f t="shared" si="66"/>
        <v>1.8577134674805939E-2</v>
      </c>
      <c r="BM271">
        <v>117</v>
      </c>
      <c r="BN271" t="s">
        <v>922</v>
      </c>
      <c r="BP271" s="6" t="s">
        <v>320</v>
      </c>
      <c r="BQ271">
        <v>51</v>
      </c>
      <c r="BR271" t="str">
        <f t="shared" si="67"/>
        <v>MAC-0268</v>
      </c>
      <c r="BS271">
        <f t="shared" si="68"/>
        <v>51</v>
      </c>
      <c r="CH271" s="6">
        <v>21750</v>
      </c>
      <c r="CI271" s="26">
        <v>35.59870550161812</v>
      </c>
      <c r="CJ271">
        <f t="shared" si="72"/>
        <v>21750</v>
      </c>
      <c r="CK271">
        <f t="shared" si="73"/>
        <v>35.59870550161812</v>
      </c>
      <c r="CO271" t="str">
        <f t="shared" si="74"/>
        <v/>
      </c>
      <c r="CP271" s="13" t="str">
        <f t="shared" si="75"/>
        <v/>
      </c>
      <c r="DR271" t="s">
        <v>320</v>
      </c>
      <c r="DS271">
        <v>3251</v>
      </c>
      <c r="DT271">
        <v>16622554</v>
      </c>
      <c r="DU271" t="str">
        <f t="shared" si="69"/>
        <v>MAC-0268</v>
      </c>
      <c r="DV271">
        <f t="shared" si="70"/>
        <v>3251</v>
      </c>
      <c r="DW271">
        <f t="shared" si="71"/>
        <v>16622554</v>
      </c>
      <c r="EL271" s="6" t="s">
        <v>320</v>
      </c>
      <c r="EM271">
        <v>548</v>
      </c>
      <c r="EN271">
        <v>3703</v>
      </c>
    </row>
    <row r="272" spans="24:144" x14ac:dyDescent="0.25">
      <c r="X272" s="4" t="s">
        <v>321</v>
      </c>
      <c r="Y272" s="2">
        <v>757</v>
      </c>
      <c r="BD272" s="6">
        <v>558</v>
      </c>
      <c r="BE272" s="26">
        <v>9.318712789207928E-2</v>
      </c>
      <c r="BG272">
        <f t="shared" si="76"/>
        <v>558</v>
      </c>
      <c r="BH272">
        <f t="shared" si="66"/>
        <v>9.318712789207928E-2</v>
      </c>
      <c r="BM272">
        <v>117</v>
      </c>
      <c r="BN272" t="s">
        <v>923</v>
      </c>
      <c r="BP272" s="6" t="s">
        <v>321</v>
      </c>
      <c r="BQ272">
        <v>757</v>
      </c>
      <c r="BR272" t="str">
        <f t="shared" si="67"/>
        <v>MAC-0269</v>
      </c>
      <c r="BS272">
        <f t="shared" si="68"/>
        <v>757</v>
      </c>
      <c r="CH272" s="6">
        <v>21770</v>
      </c>
      <c r="CI272" s="26">
        <v>33.980582524271846</v>
      </c>
      <c r="CJ272">
        <f t="shared" si="72"/>
        <v>21770</v>
      </c>
      <c r="CK272">
        <f t="shared" si="73"/>
        <v>33.980582524271846</v>
      </c>
      <c r="CO272" t="str">
        <f t="shared" si="74"/>
        <v/>
      </c>
      <c r="CP272" s="13" t="str">
        <f t="shared" si="75"/>
        <v/>
      </c>
      <c r="DR272" t="s">
        <v>321</v>
      </c>
      <c r="DS272">
        <v>49342</v>
      </c>
      <c r="DT272">
        <v>15325347</v>
      </c>
      <c r="DU272" t="str">
        <f t="shared" si="69"/>
        <v>MAC-0269</v>
      </c>
      <c r="DV272">
        <f t="shared" si="70"/>
        <v>49342</v>
      </c>
      <c r="DW272">
        <f t="shared" si="71"/>
        <v>15325347</v>
      </c>
      <c r="EL272" s="6" t="s">
        <v>321</v>
      </c>
      <c r="EM272">
        <v>253</v>
      </c>
      <c r="EN272">
        <v>374</v>
      </c>
    </row>
    <row r="273" spans="24:144" x14ac:dyDescent="0.25">
      <c r="X273" s="4" t="s">
        <v>322</v>
      </c>
      <c r="Y273" s="2">
        <v>477</v>
      </c>
      <c r="BD273" s="6">
        <v>559</v>
      </c>
      <c r="BE273" s="26">
        <v>3.587308764790112E-2</v>
      </c>
      <c r="BG273">
        <f t="shared" si="76"/>
        <v>559</v>
      </c>
      <c r="BH273">
        <f t="shared" si="66"/>
        <v>3.587308764790112E-2</v>
      </c>
      <c r="BM273">
        <v>119</v>
      </c>
      <c r="BN273" t="s">
        <v>664</v>
      </c>
      <c r="BP273" s="6" t="s">
        <v>322</v>
      </c>
      <c r="BQ273">
        <v>477</v>
      </c>
      <c r="BR273" t="str">
        <f t="shared" si="67"/>
        <v>MAC-0270</v>
      </c>
      <c r="BS273">
        <f t="shared" si="68"/>
        <v>477</v>
      </c>
      <c r="CH273" s="6">
        <v>21786</v>
      </c>
      <c r="CI273" s="26">
        <v>37.864077669902912</v>
      </c>
      <c r="CJ273">
        <f t="shared" si="72"/>
        <v>21786</v>
      </c>
      <c r="CK273">
        <f t="shared" si="73"/>
        <v>37.864077669902912</v>
      </c>
      <c r="CO273" t="str">
        <f t="shared" si="74"/>
        <v/>
      </c>
      <c r="CP273" s="13" t="str">
        <f t="shared" si="75"/>
        <v/>
      </c>
      <c r="DR273" t="s">
        <v>322</v>
      </c>
      <c r="DS273">
        <v>3628</v>
      </c>
      <c r="DT273">
        <v>6448867</v>
      </c>
      <c r="DU273" t="str">
        <f t="shared" si="69"/>
        <v>MAC-0270</v>
      </c>
      <c r="DV273">
        <f t="shared" si="70"/>
        <v>3628</v>
      </c>
      <c r="DW273">
        <f t="shared" si="71"/>
        <v>6448867</v>
      </c>
      <c r="EL273" s="6" t="s">
        <v>322</v>
      </c>
      <c r="EM273">
        <v>367</v>
      </c>
      <c r="EN273">
        <v>1143</v>
      </c>
    </row>
    <row r="274" spans="24:144" x14ac:dyDescent="0.25">
      <c r="X274" s="4" t="s">
        <v>323</v>
      </c>
      <c r="Y274" s="2">
        <v>212</v>
      </c>
      <c r="BD274" s="6">
        <v>560</v>
      </c>
      <c r="BE274" s="26">
        <v>5.4261813248926066E-2</v>
      </c>
      <c r="BG274">
        <f t="shared" si="76"/>
        <v>560</v>
      </c>
      <c r="BH274">
        <f t="shared" si="66"/>
        <v>5.4261813248926066E-2</v>
      </c>
      <c r="BM274">
        <v>120</v>
      </c>
      <c r="BN274" t="s">
        <v>317</v>
      </c>
      <c r="BP274" s="6" t="s">
        <v>323</v>
      </c>
      <c r="BQ274">
        <v>212</v>
      </c>
      <c r="BR274" t="str">
        <f t="shared" si="67"/>
        <v>MAC-0271</v>
      </c>
      <c r="BS274">
        <f t="shared" si="68"/>
        <v>212</v>
      </c>
      <c r="CH274" s="6">
        <v>21816</v>
      </c>
      <c r="CI274" s="26">
        <v>29.449838187702266</v>
      </c>
      <c r="CJ274">
        <f t="shared" si="72"/>
        <v>21816</v>
      </c>
      <c r="CK274">
        <f t="shared" si="73"/>
        <v>29.449838187702266</v>
      </c>
      <c r="CO274" t="str">
        <f t="shared" si="74"/>
        <v/>
      </c>
      <c r="CP274" s="13" t="str">
        <f t="shared" si="75"/>
        <v/>
      </c>
      <c r="DR274" t="s">
        <v>323</v>
      </c>
      <c r="DS274">
        <v>3312</v>
      </c>
      <c r="DT274">
        <v>11973639</v>
      </c>
      <c r="DU274" t="str">
        <f t="shared" si="69"/>
        <v>MAC-0271</v>
      </c>
      <c r="DV274">
        <f t="shared" si="70"/>
        <v>3312</v>
      </c>
      <c r="DW274">
        <f t="shared" si="71"/>
        <v>11973639</v>
      </c>
      <c r="EL274" s="6" t="s">
        <v>323</v>
      </c>
      <c r="EM274">
        <v>500</v>
      </c>
      <c r="EN274">
        <v>1355</v>
      </c>
    </row>
    <row r="275" spans="24:144" x14ac:dyDescent="0.25">
      <c r="X275" s="4" t="s">
        <v>324</v>
      </c>
      <c r="Y275" s="2">
        <v>752</v>
      </c>
      <c r="BD275" s="6">
        <v>561</v>
      </c>
      <c r="BE275" s="26">
        <v>6.8769311930062554E-2</v>
      </c>
      <c r="BG275">
        <f t="shared" si="76"/>
        <v>561</v>
      </c>
      <c r="BH275">
        <f t="shared" si="66"/>
        <v>6.8769311930062554E-2</v>
      </c>
      <c r="BM275">
        <v>120</v>
      </c>
      <c r="BN275" t="s">
        <v>349</v>
      </c>
      <c r="BP275" s="6" t="s">
        <v>324</v>
      </c>
      <c r="BQ275">
        <v>752</v>
      </c>
      <c r="BR275" t="str">
        <f t="shared" si="67"/>
        <v>MAC-0272</v>
      </c>
      <c r="BS275">
        <f t="shared" si="68"/>
        <v>752</v>
      </c>
      <c r="CH275" s="6">
        <v>21895</v>
      </c>
      <c r="CI275" s="26">
        <v>31.715210355987054</v>
      </c>
      <c r="CJ275">
        <f t="shared" si="72"/>
        <v>21895</v>
      </c>
      <c r="CK275">
        <f t="shared" si="73"/>
        <v>31.715210355987054</v>
      </c>
      <c r="CO275" t="str">
        <f t="shared" si="74"/>
        <v/>
      </c>
      <c r="CP275" s="13" t="str">
        <f t="shared" si="75"/>
        <v/>
      </c>
      <c r="DR275" t="s">
        <v>324</v>
      </c>
      <c r="DS275">
        <v>47426</v>
      </c>
      <c r="DT275">
        <v>146792819</v>
      </c>
      <c r="DU275" t="str">
        <f t="shared" si="69"/>
        <v>MAC-0272</v>
      </c>
      <c r="DV275">
        <f t="shared" si="70"/>
        <v>47426</v>
      </c>
      <c r="DW275">
        <f t="shared" si="71"/>
        <v>146792819</v>
      </c>
      <c r="EL275" s="6" t="s">
        <v>324</v>
      </c>
      <c r="EM275">
        <v>216</v>
      </c>
      <c r="EN275">
        <v>480</v>
      </c>
    </row>
    <row r="276" spans="24:144" x14ac:dyDescent="0.25">
      <c r="X276" s="4" t="s">
        <v>325</v>
      </c>
      <c r="Y276" s="2">
        <v>56</v>
      </c>
      <c r="BD276" s="6">
        <v>562</v>
      </c>
      <c r="BE276" s="26">
        <v>1.8539452860049741E-2</v>
      </c>
      <c r="BG276">
        <f t="shared" si="76"/>
        <v>562</v>
      </c>
      <c r="BH276">
        <f t="shared" si="66"/>
        <v>1.8539452860049741E-2</v>
      </c>
      <c r="BM276">
        <v>120</v>
      </c>
      <c r="BN276" t="s">
        <v>980</v>
      </c>
      <c r="BP276" s="6" t="s">
        <v>325</v>
      </c>
      <c r="BQ276">
        <v>56</v>
      </c>
      <c r="BR276" t="str">
        <f t="shared" si="67"/>
        <v>MAC-0273</v>
      </c>
      <c r="BS276">
        <f t="shared" si="68"/>
        <v>56</v>
      </c>
      <c r="CH276" s="6">
        <v>21918</v>
      </c>
      <c r="CI276" s="26">
        <v>22.97734627831715</v>
      </c>
      <c r="CJ276">
        <f t="shared" si="72"/>
        <v>21918</v>
      </c>
      <c r="CK276">
        <f t="shared" si="73"/>
        <v>22.97734627831715</v>
      </c>
      <c r="CO276" t="str">
        <f t="shared" si="74"/>
        <v/>
      </c>
      <c r="CP276" s="13" t="str">
        <f t="shared" si="75"/>
        <v/>
      </c>
      <c r="DR276" t="s">
        <v>325</v>
      </c>
      <c r="DS276">
        <v>1888</v>
      </c>
      <c r="DT276">
        <v>6038396</v>
      </c>
      <c r="DU276" t="str">
        <f t="shared" si="69"/>
        <v>MAC-0273</v>
      </c>
      <c r="DV276">
        <f t="shared" si="70"/>
        <v>1888</v>
      </c>
      <c r="DW276">
        <f t="shared" si="71"/>
        <v>6038396</v>
      </c>
      <c r="EL276" s="6" t="s">
        <v>325</v>
      </c>
      <c r="EM276">
        <v>478</v>
      </c>
      <c r="EN276">
        <v>3718</v>
      </c>
    </row>
    <row r="277" spans="24:144" x14ac:dyDescent="0.25">
      <c r="X277" s="4" t="s">
        <v>326</v>
      </c>
      <c r="Y277" s="2">
        <v>309</v>
      </c>
      <c r="BD277" s="6">
        <v>563</v>
      </c>
      <c r="BE277" s="26">
        <v>1.6203180345165422E-2</v>
      </c>
      <c r="BG277">
        <f t="shared" si="76"/>
        <v>563</v>
      </c>
      <c r="BH277">
        <f t="shared" si="66"/>
        <v>1.6203180345165422E-2</v>
      </c>
      <c r="BM277">
        <v>121</v>
      </c>
      <c r="BN277" t="s">
        <v>236</v>
      </c>
      <c r="BP277" s="6" t="s">
        <v>326</v>
      </c>
      <c r="BQ277">
        <v>309</v>
      </c>
      <c r="BR277" t="str">
        <f t="shared" si="67"/>
        <v>MAC-0274</v>
      </c>
      <c r="BS277">
        <f t="shared" si="68"/>
        <v>309</v>
      </c>
      <c r="CH277" s="6">
        <v>21952</v>
      </c>
      <c r="CI277" s="26">
        <v>41.747572815533978</v>
      </c>
      <c r="CJ277">
        <f t="shared" si="72"/>
        <v>21952</v>
      </c>
      <c r="CK277">
        <f t="shared" si="73"/>
        <v>41.747572815533978</v>
      </c>
      <c r="CO277" t="str">
        <f t="shared" si="74"/>
        <v/>
      </c>
      <c r="CP277" s="13" t="str">
        <f t="shared" si="75"/>
        <v/>
      </c>
      <c r="DR277" t="s">
        <v>326</v>
      </c>
      <c r="DS277">
        <v>1040</v>
      </c>
      <c r="DT277">
        <v>784191</v>
      </c>
      <c r="DU277" t="str">
        <f t="shared" si="69"/>
        <v>MAC-0274</v>
      </c>
      <c r="DV277">
        <f t="shared" si="70"/>
        <v>1040</v>
      </c>
      <c r="DW277">
        <f t="shared" si="71"/>
        <v>784191</v>
      </c>
      <c r="EL277" s="6" t="s">
        <v>326</v>
      </c>
      <c r="EM277">
        <v>684</v>
      </c>
      <c r="EN277">
        <v>8318</v>
      </c>
    </row>
    <row r="278" spans="24:144" x14ac:dyDescent="0.25">
      <c r="X278" s="4" t="s">
        <v>327</v>
      </c>
      <c r="Y278" s="2">
        <v>310</v>
      </c>
      <c r="BD278" s="6">
        <v>564</v>
      </c>
      <c r="BE278" s="26">
        <v>3.4667269575702764E-2</v>
      </c>
      <c r="BG278">
        <f t="shared" si="76"/>
        <v>564</v>
      </c>
      <c r="BH278">
        <f t="shared" si="66"/>
        <v>3.4667269575702764E-2</v>
      </c>
      <c r="BM278">
        <v>121</v>
      </c>
      <c r="BN278" t="s">
        <v>362</v>
      </c>
      <c r="BP278" s="6" t="s">
        <v>327</v>
      </c>
      <c r="BQ278">
        <v>310</v>
      </c>
      <c r="BR278" t="str">
        <f t="shared" si="67"/>
        <v>MAC-0275</v>
      </c>
      <c r="BS278">
        <f t="shared" si="68"/>
        <v>310</v>
      </c>
      <c r="CH278" s="6">
        <v>22000</v>
      </c>
      <c r="CI278" s="26">
        <v>32.686084142394819</v>
      </c>
      <c r="CJ278">
        <f t="shared" si="72"/>
        <v>22000</v>
      </c>
      <c r="CK278">
        <f t="shared" si="73"/>
        <v>32.686084142394819</v>
      </c>
      <c r="CO278" t="str">
        <f t="shared" si="74"/>
        <v/>
      </c>
      <c r="CP278" s="13" t="str">
        <f t="shared" si="75"/>
        <v/>
      </c>
      <c r="DR278" t="s">
        <v>327</v>
      </c>
      <c r="DS278">
        <v>0</v>
      </c>
      <c r="DT278">
        <v>3061167</v>
      </c>
      <c r="DU278" t="str">
        <f t="shared" si="69"/>
        <v>MAC-0275</v>
      </c>
      <c r="DV278">
        <f t="shared" si="70"/>
        <v>0</v>
      </c>
      <c r="DW278">
        <f t="shared" si="71"/>
        <v>3061167</v>
      </c>
      <c r="EL278" s="6" t="s">
        <v>327</v>
      </c>
      <c r="EM278">
        <v>721</v>
      </c>
      <c r="EN278">
        <v>7756</v>
      </c>
    </row>
    <row r="279" spans="24:144" x14ac:dyDescent="0.25">
      <c r="X279" s="4" t="s">
        <v>328</v>
      </c>
      <c r="Y279" s="2">
        <v>341</v>
      </c>
      <c r="BD279" s="6">
        <v>565</v>
      </c>
      <c r="BE279" s="26">
        <v>7.0427311779335283E-2</v>
      </c>
      <c r="BG279">
        <f t="shared" si="76"/>
        <v>565</v>
      </c>
      <c r="BH279">
        <f t="shared" si="66"/>
        <v>7.0427311779335283E-2</v>
      </c>
      <c r="BM279">
        <v>121</v>
      </c>
      <c r="BN279" t="s">
        <v>997</v>
      </c>
      <c r="BP279" s="6" t="s">
        <v>328</v>
      </c>
      <c r="BQ279">
        <v>341</v>
      </c>
      <c r="BR279" t="str">
        <f t="shared" si="67"/>
        <v>MAC-0276</v>
      </c>
      <c r="BS279">
        <f t="shared" si="68"/>
        <v>341</v>
      </c>
      <c r="CH279" s="6">
        <v>22122</v>
      </c>
      <c r="CI279" s="26">
        <v>19.417475728155338</v>
      </c>
      <c r="CJ279">
        <f t="shared" si="72"/>
        <v>22122</v>
      </c>
      <c r="CK279">
        <f t="shared" si="73"/>
        <v>19.417475728155338</v>
      </c>
      <c r="CO279" t="str">
        <f t="shared" si="74"/>
        <v/>
      </c>
      <c r="CP279" s="13" t="str">
        <f t="shared" si="75"/>
        <v/>
      </c>
      <c r="DR279" t="s">
        <v>328</v>
      </c>
      <c r="DS279">
        <v>4632</v>
      </c>
      <c r="DT279">
        <v>7568125</v>
      </c>
      <c r="DU279" t="str">
        <f t="shared" si="69"/>
        <v>MAC-0276</v>
      </c>
      <c r="DV279">
        <f t="shared" si="70"/>
        <v>4632</v>
      </c>
      <c r="DW279">
        <f t="shared" si="71"/>
        <v>7568125</v>
      </c>
      <c r="EL279" s="6" t="s">
        <v>328</v>
      </c>
      <c r="EM279">
        <v>503</v>
      </c>
      <c r="EN279">
        <v>3210</v>
      </c>
    </row>
    <row r="280" spans="24:144" x14ac:dyDescent="0.25">
      <c r="X280" s="4" t="s">
        <v>329</v>
      </c>
      <c r="Y280" s="2">
        <v>229</v>
      </c>
      <c r="BD280" s="6">
        <v>566</v>
      </c>
      <c r="BE280" s="26">
        <v>3.4893360464239964E-2</v>
      </c>
      <c r="BG280">
        <f t="shared" si="76"/>
        <v>566</v>
      </c>
      <c r="BH280">
        <f t="shared" si="66"/>
        <v>3.4893360464239964E-2</v>
      </c>
      <c r="BM280">
        <v>121</v>
      </c>
      <c r="BN280" t="s">
        <v>1011</v>
      </c>
      <c r="BP280" s="6" t="s">
        <v>329</v>
      </c>
      <c r="BQ280">
        <v>229</v>
      </c>
      <c r="BR280" t="str">
        <f t="shared" si="67"/>
        <v>MAC-0277</v>
      </c>
      <c r="BS280">
        <f t="shared" si="68"/>
        <v>229</v>
      </c>
      <c r="CH280" s="6">
        <v>22165</v>
      </c>
      <c r="CI280" s="26">
        <v>34.3042071197411</v>
      </c>
      <c r="CJ280">
        <f t="shared" si="72"/>
        <v>22165</v>
      </c>
      <c r="CK280">
        <f t="shared" si="73"/>
        <v>34.3042071197411</v>
      </c>
      <c r="CO280" t="str">
        <f t="shared" si="74"/>
        <v/>
      </c>
      <c r="CP280" s="13" t="str">
        <f t="shared" si="75"/>
        <v/>
      </c>
      <c r="DR280" t="s">
        <v>329</v>
      </c>
      <c r="DS280">
        <v>1011</v>
      </c>
      <c r="DT280">
        <v>2623081</v>
      </c>
      <c r="DU280" t="str">
        <f t="shared" si="69"/>
        <v>MAC-0277</v>
      </c>
      <c r="DV280">
        <f t="shared" si="70"/>
        <v>1011</v>
      </c>
      <c r="DW280">
        <f t="shared" si="71"/>
        <v>2623081</v>
      </c>
      <c r="EL280" s="6" t="s">
        <v>329</v>
      </c>
      <c r="EM280">
        <v>561</v>
      </c>
      <c r="EN280">
        <v>4194</v>
      </c>
    </row>
    <row r="281" spans="24:144" x14ac:dyDescent="0.25">
      <c r="X281" s="4" t="s">
        <v>330</v>
      </c>
      <c r="Y281" s="2">
        <v>490</v>
      </c>
      <c r="BD281" s="6">
        <v>567</v>
      </c>
      <c r="BE281" s="26">
        <v>1.8878589192855528E-2</v>
      </c>
      <c r="BG281">
        <f t="shared" si="76"/>
        <v>567</v>
      </c>
      <c r="BH281">
        <f t="shared" si="66"/>
        <v>1.8878589192855528E-2</v>
      </c>
      <c r="BM281">
        <v>122</v>
      </c>
      <c r="BN281" t="s">
        <v>101</v>
      </c>
      <c r="BP281" s="6" t="s">
        <v>330</v>
      </c>
      <c r="BQ281">
        <v>490</v>
      </c>
      <c r="BR281" t="str">
        <f t="shared" si="67"/>
        <v>MAC-0278</v>
      </c>
      <c r="BS281">
        <f t="shared" si="68"/>
        <v>490</v>
      </c>
      <c r="CH281" s="6">
        <v>22250</v>
      </c>
      <c r="CI281" s="26">
        <v>28.802588996763756</v>
      </c>
      <c r="CJ281">
        <f t="shared" si="72"/>
        <v>22250</v>
      </c>
      <c r="CK281">
        <f t="shared" si="73"/>
        <v>28.802588996763756</v>
      </c>
      <c r="CO281" t="str">
        <f t="shared" si="74"/>
        <v/>
      </c>
      <c r="CP281" s="13" t="str">
        <f t="shared" si="75"/>
        <v/>
      </c>
      <c r="DR281" t="s">
        <v>330</v>
      </c>
      <c r="DS281">
        <v>2192</v>
      </c>
      <c r="DT281">
        <v>424689</v>
      </c>
      <c r="DU281" t="str">
        <f t="shared" si="69"/>
        <v>MAC-0278</v>
      </c>
      <c r="DV281">
        <f t="shared" si="70"/>
        <v>2192</v>
      </c>
      <c r="DW281">
        <f t="shared" si="71"/>
        <v>424689</v>
      </c>
      <c r="EL281" s="6" t="s">
        <v>330</v>
      </c>
      <c r="EM281">
        <v>327</v>
      </c>
      <c r="EN281">
        <v>370</v>
      </c>
    </row>
    <row r="282" spans="24:144" x14ac:dyDescent="0.25">
      <c r="X282" s="4" t="s">
        <v>331</v>
      </c>
      <c r="Y282" s="2">
        <v>85</v>
      </c>
      <c r="BD282" s="6">
        <v>568</v>
      </c>
      <c r="BE282" s="26">
        <v>3.4064360539603586E-2</v>
      </c>
      <c r="BG282">
        <f t="shared" si="76"/>
        <v>568</v>
      </c>
      <c r="BH282">
        <f t="shared" si="66"/>
        <v>3.4064360539603586E-2</v>
      </c>
      <c r="BM282">
        <v>122</v>
      </c>
      <c r="BN282" t="s">
        <v>278</v>
      </c>
      <c r="BP282" s="6" t="s">
        <v>331</v>
      </c>
      <c r="BQ282">
        <v>85</v>
      </c>
      <c r="BR282" t="str">
        <f t="shared" si="67"/>
        <v>MAC-0279</v>
      </c>
      <c r="BS282">
        <f t="shared" si="68"/>
        <v>85</v>
      </c>
      <c r="CH282" s="6">
        <v>22274</v>
      </c>
      <c r="CI282" s="26">
        <v>38.511326860841422</v>
      </c>
      <c r="CJ282">
        <f t="shared" si="72"/>
        <v>22274</v>
      </c>
      <c r="CK282">
        <f t="shared" si="73"/>
        <v>38.511326860841422</v>
      </c>
      <c r="CO282" t="str">
        <f t="shared" si="74"/>
        <v/>
      </c>
      <c r="CP282" s="13" t="str">
        <f t="shared" si="75"/>
        <v/>
      </c>
      <c r="DR282" t="s">
        <v>331</v>
      </c>
      <c r="DS282">
        <v>180</v>
      </c>
      <c r="DT282">
        <v>90482</v>
      </c>
      <c r="DU282" t="str">
        <f t="shared" si="69"/>
        <v>MAC-0279</v>
      </c>
      <c r="DV282">
        <f t="shared" si="70"/>
        <v>180</v>
      </c>
      <c r="DW282">
        <f t="shared" si="71"/>
        <v>90482</v>
      </c>
      <c r="EL282" s="6" t="s">
        <v>331</v>
      </c>
      <c r="EM282">
        <v>622</v>
      </c>
      <c r="EN282">
        <v>14800</v>
      </c>
    </row>
    <row r="283" spans="24:144" x14ac:dyDescent="0.25">
      <c r="X283" s="4" t="s">
        <v>332</v>
      </c>
      <c r="Y283" s="2">
        <v>481</v>
      </c>
      <c r="BD283" s="6">
        <v>569</v>
      </c>
      <c r="BE283" s="26">
        <v>3.3235360614967221E-2</v>
      </c>
      <c r="BG283">
        <f t="shared" si="76"/>
        <v>569</v>
      </c>
      <c r="BH283">
        <f t="shared" si="66"/>
        <v>3.3235360614967221E-2</v>
      </c>
      <c r="BM283">
        <v>122</v>
      </c>
      <c r="BN283" t="s">
        <v>943</v>
      </c>
      <c r="BP283" s="6" t="s">
        <v>332</v>
      </c>
      <c r="BQ283">
        <v>481</v>
      </c>
      <c r="BR283" t="str">
        <f t="shared" si="67"/>
        <v>MAC-0280</v>
      </c>
      <c r="BS283">
        <f t="shared" si="68"/>
        <v>481</v>
      </c>
      <c r="CH283" s="6">
        <v>22380</v>
      </c>
      <c r="CI283" s="26">
        <v>23.624595469255663</v>
      </c>
      <c r="CJ283">
        <f t="shared" si="72"/>
        <v>22380</v>
      </c>
      <c r="CK283">
        <f t="shared" si="73"/>
        <v>23.624595469255663</v>
      </c>
      <c r="CO283" t="str">
        <f t="shared" si="74"/>
        <v/>
      </c>
      <c r="CP283" s="13" t="str">
        <f t="shared" si="75"/>
        <v/>
      </c>
      <c r="DR283" t="s">
        <v>332</v>
      </c>
      <c r="DS283">
        <v>13610</v>
      </c>
      <c r="DT283">
        <v>42439505</v>
      </c>
      <c r="DU283" t="str">
        <f t="shared" si="69"/>
        <v>MAC-0280</v>
      </c>
      <c r="DV283">
        <f t="shared" si="70"/>
        <v>13610</v>
      </c>
      <c r="DW283">
        <f t="shared" si="71"/>
        <v>42439505</v>
      </c>
      <c r="EL283" s="6" t="s">
        <v>332</v>
      </c>
      <c r="EM283">
        <v>402</v>
      </c>
      <c r="EN283">
        <v>249</v>
      </c>
    </row>
    <row r="284" spans="24:144" x14ac:dyDescent="0.25">
      <c r="X284" s="4" t="s">
        <v>333</v>
      </c>
      <c r="Y284" s="2">
        <v>128</v>
      </c>
      <c r="BD284" s="6">
        <v>570</v>
      </c>
      <c r="BE284" s="26">
        <v>1.8916271007611726E-2</v>
      </c>
      <c r="BG284">
        <f t="shared" si="76"/>
        <v>570</v>
      </c>
      <c r="BH284">
        <f t="shared" si="66"/>
        <v>1.8916271007611726E-2</v>
      </c>
      <c r="BM284">
        <v>123</v>
      </c>
      <c r="BN284" t="s">
        <v>361</v>
      </c>
      <c r="BP284" s="6" t="s">
        <v>333</v>
      </c>
      <c r="BQ284">
        <v>128</v>
      </c>
      <c r="BR284" t="str">
        <f t="shared" si="67"/>
        <v>MAC-0281</v>
      </c>
      <c r="BS284">
        <f t="shared" si="68"/>
        <v>128</v>
      </c>
      <c r="CH284" s="6">
        <v>22764</v>
      </c>
      <c r="CI284" s="26">
        <v>46.925566343042071</v>
      </c>
      <c r="CJ284">
        <f t="shared" si="72"/>
        <v>22764</v>
      </c>
      <c r="CK284">
        <f t="shared" si="73"/>
        <v>46.925566343042071</v>
      </c>
      <c r="CO284" t="str">
        <f t="shared" si="74"/>
        <v/>
      </c>
      <c r="CP284" s="13" t="str">
        <f t="shared" si="75"/>
        <v/>
      </c>
      <c r="DR284" t="s">
        <v>333</v>
      </c>
      <c r="DS284">
        <v>1005</v>
      </c>
      <c r="DT284">
        <v>212364</v>
      </c>
      <c r="DU284" t="str">
        <f t="shared" si="69"/>
        <v>MAC-0281</v>
      </c>
      <c r="DV284">
        <f t="shared" si="70"/>
        <v>1005</v>
      </c>
      <c r="DW284">
        <f t="shared" si="71"/>
        <v>212364</v>
      </c>
      <c r="EL284" s="6" t="s">
        <v>333</v>
      </c>
      <c r="EM284">
        <v>600</v>
      </c>
      <c r="EN284">
        <v>9426</v>
      </c>
    </row>
    <row r="285" spans="24:144" x14ac:dyDescent="0.25">
      <c r="X285" s="4" t="s">
        <v>334</v>
      </c>
      <c r="Y285" s="2">
        <v>153</v>
      </c>
      <c r="BD285" s="6">
        <v>573</v>
      </c>
      <c r="BE285" s="26">
        <v>3.6174542165950715E-2</v>
      </c>
      <c r="BG285">
        <f t="shared" si="76"/>
        <v>573</v>
      </c>
      <c r="BH285">
        <f t="shared" si="66"/>
        <v>3.6174542165950715E-2</v>
      </c>
      <c r="BM285">
        <v>123</v>
      </c>
      <c r="BN285" t="s">
        <v>367</v>
      </c>
      <c r="BP285" s="6" t="s">
        <v>334</v>
      </c>
      <c r="BQ285">
        <v>153</v>
      </c>
      <c r="BR285" t="str">
        <f t="shared" si="67"/>
        <v>MAC-0282</v>
      </c>
      <c r="BS285">
        <f t="shared" si="68"/>
        <v>153</v>
      </c>
      <c r="CH285" s="6">
        <v>22995</v>
      </c>
      <c r="CI285" s="26">
        <v>25.242718446601941</v>
      </c>
      <c r="CJ285">
        <f t="shared" si="72"/>
        <v>22995</v>
      </c>
      <c r="CK285">
        <f t="shared" si="73"/>
        <v>25.242718446601941</v>
      </c>
      <c r="CO285" t="str">
        <f t="shared" si="74"/>
        <v/>
      </c>
      <c r="CP285" s="13" t="str">
        <f t="shared" si="75"/>
        <v/>
      </c>
      <c r="DR285" t="s">
        <v>334</v>
      </c>
      <c r="DS285">
        <v>92</v>
      </c>
      <c r="DT285">
        <v>1752381</v>
      </c>
      <c r="DU285" t="str">
        <f t="shared" si="69"/>
        <v>MAC-0282</v>
      </c>
      <c r="DV285">
        <f t="shared" si="70"/>
        <v>92</v>
      </c>
      <c r="DW285">
        <f t="shared" si="71"/>
        <v>1752381</v>
      </c>
      <c r="EL285" s="6" t="s">
        <v>334</v>
      </c>
      <c r="EM285">
        <v>693</v>
      </c>
      <c r="EN285">
        <v>11259</v>
      </c>
    </row>
    <row r="286" spans="24:144" x14ac:dyDescent="0.25">
      <c r="X286" s="4" t="s">
        <v>335</v>
      </c>
      <c r="Y286" s="2">
        <v>344</v>
      </c>
      <c r="BD286" s="6">
        <v>575</v>
      </c>
      <c r="BE286" s="26">
        <v>3.4554224131434164E-2</v>
      </c>
      <c r="BG286">
        <f t="shared" si="76"/>
        <v>575</v>
      </c>
      <c r="BH286">
        <f t="shared" si="66"/>
        <v>3.4554224131434164E-2</v>
      </c>
      <c r="BM286">
        <v>123</v>
      </c>
      <c r="BN286" t="s">
        <v>389</v>
      </c>
      <c r="BP286" s="6" t="s">
        <v>335</v>
      </c>
      <c r="BQ286">
        <v>344</v>
      </c>
      <c r="BR286" t="str">
        <f t="shared" si="67"/>
        <v>MAC-0283</v>
      </c>
      <c r="BS286">
        <f t="shared" si="68"/>
        <v>344</v>
      </c>
      <c r="CH286" s="6">
        <v>23015</v>
      </c>
      <c r="CI286" s="26">
        <v>31.715210355987054</v>
      </c>
      <c r="CJ286">
        <f t="shared" si="72"/>
        <v>23015</v>
      </c>
      <c r="CK286">
        <f t="shared" si="73"/>
        <v>31.715210355987054</v>
      </c>
      <c r="CO286" t="str">
        <f t="shared" si="74"/>
        <v/>
      </c>
      <c r="CP286" s="13" t="str">
        <f t="shared" si="75"/>
        <v/>
      </c>
      <c r="DR286" t="s">
        <v>335</v>
      </c>
      <c r="DS286">
        <v>2552</v>
      </c>
      <c r="DT286">
        <v>10186396</v>
      </c>
      <c r="DU286" t="str">
        <f t="shared" si="69"/>
        <v>MAC-0283</v>
      </c>
      <c r="DV286">
        <f t="shared" si="70"/>
        <v>2552</v>
      </c>
      <c r="DW286">
        <f t="shared" si="71"/>
        <v>10186396</v>
      </c>
      <c r="EL286" s="6" t="s">
        <v>335</v>
      </c>
      <c r="EM286">
        <v>338</v>
      </c>
      <c r="EN286">
        <v>2318</v>
      </c>
    </row>
    <row r="287" spans="24:144" x14ac:dyDescent="0.25">
      <c r="X287" s="4" t="s">
        <v>336</v>
      </c>
      <c r="Y287" s="2">
        <v>511</v>
      </c>
      <c r="BD287" s="6">
        <v>576</v>
      </c>
      <c r="BE287" s="26">
        <v>1.6316225789434018E-2</v>
      </c>
      <c r="BG287">
        <f t="shared" si="76"/>
        <v>576</v>
      </c>
      <c r="BH287">
        <f t="shared" si="66"/>
        <v>1.6316225789434018E-2</v>
      </c>
      <c r="BM287">
        <v>123</v>
      </c>
      <c r="BN287" t="s">
        <v>901</v>
      </c>
      <c r="BP287" s="6" t="s">
        <v>336</v>
      </c>
      <c r="BQ287">
        <v>511</v>
      </c>
      <c r="BR287" t="str">
        <f t="shared" si="67"/>
        <v>MAC-0284</v>
      </c>
      <c r="BS287">
        <f t="shared" si="68"/>
        <v>511</v>
      </c>
      <c r="CH287" s="6">
        <v>23190</v>
      </c>
      <c r="CI287" s="26">
        <v>16.828478964401295</v>
      </c>
      <c r="CJ287">
        <f t="shared" si="72"/>
        <v>23190</v>
      </c>
      <c r="CK287">
        <f t="shared" si="73"/>
        <v>16.828478964401295</v>
      </c>
      <c r="CO287" t="str">
        <f t="shared" si="74"/>
        <v/>
      </c>
      <c r="CP287" s="13" t="str">
        <f t="shared" si="75"/>
        <v/>
      </c>
      <c r="DR287" t="s">
        <v>336</v>
      </c>
      <c r="DS287">
        <v>50827</v>
      </c>
      <c r="DT287">
        <v>155046919</v>
      </c>
      <c r="DU287" t="str">
        <f t="shared" si="69"/>
        <v>MAC-0284</v>
      </c>
      <c r="DV287">
        <f t="shared" si="70"/>
        <v>50827</v>
      </c>
      <c r="DW287">
        <f t="shared" si="71"/>
        <v>155046919</v>
      </c>
      <c r="EL287" s="6" t="s">
        <v>336</v>
      </c>
      <c r="EM287">
        <v>228</v>
      </c>
      <c r="EN287">
        <v>422</v>
      </c>
    </row>
    <row r="288" spans="24:144" x14ac:dyDescent="0.25">
      <c r="X288" s="4" t="s">
        <v>337</v>
      </c>
      <c r="Y288" s="2">
        <v>700</v>
      </c>
      <c r="BD288" s="6">
        <v>577</v>
      </c>
      <c r="BE288" s="26">
        <v>3.5496269500339135E-2</v>
      </c>
      <c r="BG288">
        <f t="shared" si="76"/>
        <v>577</v>
      </c>
      <c r="BH288">
        <f t="shared" si="66"/>
        <v>3.5496269500339135E-2</v>
      </c>
      <c r="BM288">
        <v>124</v>
      </c>
      <c r="BN288" t="s">
        <v>269</v>
      </c>
      <c r="BP288" s="6" t="s">
        <v>337</v>
      </c>
      <c r="BQ288">
        <v>700</v>
      </c>
      <c r="BR288" t="str">
        <f t="shared" si="67"/>
        <v>MAC-0285</v>
      </c>
      <c r="BS288">
        <f t="shared" si="68"/>
        <v>700</v>
      </c>
      <c r="CH288" s="6">
        <v>23215</v>
      </c>
      <c r="CI288" s="26">
        <v>15.210355987055015</v>
      </c>
      <c r="CJ288">
        <f t="shared" si="72"/>
        <v>23215</v>
      </c>
      <c r="CK288">
        <f t="shared" si="73"/>
        <v>15.210355987055015</v>
      </c>
      <c r="CO288" t="str">
        <f t="shared" si="74"/>
        <v/>
      </c>
      <c r="CP288" s="13" t="str">
        <f t="shared" si="75"/>
        <v/>
      </c>
      <c r="DR288" t="s">
        <v>337</v>
      </c>
      <c r="DS288">
        <v>2347</v>
      </c>
      <c r="DT288">
        <v>10141126</v>
      </c>
      <c r="DU288" t="str">
        <f t="shared" si="69"/>
        <v>MAC-0285</v>
      </c>
      <c r="DV288">
        <f t="shared" si="70"/>
        <v>2347</v>
      </c>
      <c r="DW288">
        <f t="shared" si="71"/>
        <v>10141126</v>
      </c>
      <c r="EL288" s="6" t="s">
        <v>337</v>
      </c>
      <c r="EM288">
        <v>343</v>
      </c>
      <c r="EN288">
        <v>134</v>
      </c>
    </row>
    <row r="289" spans="24:144" x14ac:dyDescent="0.25">
      <c r="X289" s="4" t="s">
        <v>338</v>
      </c>
      <c r="Y289" s="2">
        <v>85</v>
      </c>
      <c r="BD289" s="6">
        <v>581</v>
      </c>
      <c r="BE289" s="26">
        <v>1.7785816564925765E-2</v>
      </c>
      <c r="BG289">
        <f t="shared" si="76"/>
        <v>581</v>
      </c>
      <c r="BH289">
        <f t="shared" si="66"/>
        <v>1.7785816564925765E-2</v>
      </c>
      <c r="BM289">
        <v>124</v>
      </c>
      <c r="BN289" t="s">
        <v>759</v>
      </c>
      <c r="BP289" s="6" t="s">
        <v>338</v>
      </c>
      <c r="BQ289">
        <v>85</v>
      </c>
      <c r="BR289" t="str">
        <f t="shared" si="67"/>
        <v>MAC-0286</v>
      </c>
      <c r="BS289">
        <f t="shared" si="68"/>
        <v>85</v>
      </c>
      <c r="CH289" s="6">
        <v>23255</v>
      </c>
      <c r="CI289" s="26">
        <v>15.53398058252427</v>
      </c>
      <c r="CJ289">
        <f t="shared" si="72"/>
        <v>23255</v>
      </c>
      <c r="CK289">
        <f t="shared" si="73"/>
        <v>15.53398058252427</v>
      </c>
      <c r="CO289" t="str">
        <f t="shared" si="74"/>
        <v/>
      </c>
      <c r="CP289" s="13" t="str">
        <f t="shared" si="75"/>
        <v/>
      </c>
      <c r="DR289" t="s">
        <v>338</v>
      </c>
      <c r="DS289">
        <v>3518</v>
      </c>
      <c r="DT289">
        <v>3918048</v>
      </c>
      <c r="DU289" t="str">
        <f t="shared" si="69"/>
        <v>MAC-0286</v>
      </c>
      <c r="DV289">
        <f t="shared" si="70"/>
        <v>3518</v>
      </c>
      <c r="DW289">
        <f t="shared" si="71"/>
        <v>3918048</v>
      </c>
      <c r="EL289" s="6" t="s">
        <v>338</v>
      </c>
      <c r="EM289">
        <v>200</v>
      </c>
      <c r="EN289">
        <v>791</v>
      </c>
    </row>
    <row r="290" spans="24:144" x14ac:dyDescent="0.25">
      <c r="X290" s="4" t="s">
        <v>339</v>
      </c>
      <c r="Y290" s="2">
        <v>129</v>
      </c>
      <c r="BD290" s="6">
        <v>582</v>
      </c>
      <c r="BE290" s="26">
        <v>8.9645037304996594E-2</v>
      </c>
      <c r="BG290">
        <f t="shared" si="76"/>
        <v>582</v>
      </c>
      <c r="BH290">
        <f t="shared" si="66"/>
        <v>8.9645037304996594E-2</v>
      </c>
      <c r="BM290">
        <v>124</v>
      </c>
      <c r="BN290" t="s">
        <v>1008</v>
      </c>
      <c r="BP290" s="6" t="s">
        <v>339</v>
      </c>
      <c r="BQ290">
        <v>129</v>
      </c>
      <c r="BR290" t="str">
        <f t="shared" si="67"/>
        <v>MAC-0287</v>
      </c>
      <c r="BS290">
        <f t="shared" si="68"/>
        <v>129</v>
      </c>
      <c r="CH290" s="6">
        <v>23292</v>
      </c>
      <c r="CI290" s="26">
        <v>21.035598705501616</v>
      </c>
      <c r="CJ290">
        <f t="shared" si="72"/>
        <v>23292</v>
      </c>
      <c r="CK290">
        <f t="shared" si="73"/>
        <v>21.035598705501616</v>
      </c>
      <c r="CO290" t="str">
        <f t="shared" si="74"/>
        <v/>
      </c>
      <c r="CP290" s="13" t="str">
        <f t="shared" si="75"/>
        <v/>
      </c>
      <c r="DR290" t="s">
        <v>339</v>
      </c>
      <c r="DS290">
        <v>4321</v>
      </c>
      <c r="DT290">
        <v>13734523</v>
      </c>
      <c r="DU290" t="str">
        <f t="shared" si="69"/>
        <v>MAC-0287</v>
      </c>
      <c r="DV290">
        <f t="shared" si="70"/>
        <v>4321</v>
      </c>
      <c r="DW290">
        <f t="shared" si="71"/>
        <v>13734523</v>
      </c>
      <c r="EL290" s="6" t="s">
        <v>339</v>
      </c>
      <c r="EM290">
        <v>399</v>
      </c>
      <c r="EN290">
        <v>3086</v>
      </c>
    </row>
    <row r="291" spans="24:144" x14ac:dyDescent="0.25">
      <c r="X291" s="4" t="s">
        <v>340</v>
      </c>
      <c r="Y291" s="2">
        <v>250</v>
      </c>
      <c r="BD291" s="6">
        <v>584</v>
      </c>
      <c r="BE291" s="26">
        <v>3.4817996834727562E-2</v>
      </c>
      <c r="BG291">
        <f t="shared" si="76"/>
        <v>584</v>
      </c>
      <c r="BH291">
        <f t="shared" si="66"/>
        <v>3.4817996834727562E-2</v>
      </c>
      <c r="BM291">
        <v>125</v>
      </c>
      <c r="BN291" t="s">
        <v>353</v>
      </c>
      <c r="BP291" s="6" t="s">
        <v>340</v>
      </c>
      <c r="BQ291">
        <v>250</v>
      </c>
      <c r="BR291" t="str">
        <f t="shared" si="67"/>
        <v>MAC-0288</v>
      </c>
      <c r="BS291">
        <f t="shared" si="68"/>
        <v>250</v>
      </c>
      <c r="CH291" s="6">
        <v>23350</v>
      </c>
      <c r="CI291" s="26">
        <v>39.482200647249186</v>
      </c>
      <c r="CJ291">
        <f t="shared" si="72"/>
        <v>23350</v>
      </c>
      <c r="CK291">
        <f t="shared" si="73"/>
        <v>39.482200647249186</v>
      </c>
      <c r="CO291" t="str">
        <f t="shared" si="74"/>
        <v/>
      </c>
      <c r="CP291" s="13" t="str">
        <f t="shared" si="75"/>
        <v/>
      </c>
      <c r="DR291" t="s">
        <v>340</v>
      </c>
      <c r="DS291">
        <v>1294</v>
      </c>
      <c r="DT291">
        <v>5396349</v>
      </c>
      <c r="DU291" t="str">
        <f t="shared" si="69"/>
        <v>MAC-0288</v>
      </c>
      <c r="DV291">
        <f t="shared" si="70"/>
        <v>1294</v>
      </c>
      <c r="DW291">
        <f t="shared" si="71"/>
        <v>5396349</v>
      </c>
      <c r="EL291" s="6" t="s">
        <v>340</v>
      </c>
      <c r="EM291">
        <v>519</v>
      </c>
      <c r="EN291">
        <v>3714</v>
      </c>
    </row>
    <row r="292" spans="24:144" x14ac:dyDescent="0.25">
      <c r="X292" s="4" t="s">
        <v>341</v>
      </c>
      <c r="Y292" s="2">
        <v>531</v>
      </c>
      <c r="BD292" s="6">
        <v>585</v>
      </c>
      <c r="BE292" s="26">
        <v>1.7107543899314192E-2</v>
      </c>
      <c r="BG292">
        <f t="shared" si="76"/>
        <v>585</v>
      </c>
      <c r="BH292">
        <f t="shared" si="66"/>
        <v>1.7107543899314192E-2</v>
      </c>
      <c r="BM292">
        <v>125</v>
      </c>
      <c r="BN292" t="s">
        <v>613</v>
      </c>
      <c r="BP292" s="6" t="s">
        <v>341</v>
      </c>
      <c r="BQ292">
        <v>531</v>
      </c>
      <c r="BR292" t="str">
        <f t="shared" si="67"/>
        <v>MAC-0289</v>
      </c>
      <c r="BS292">
        <f t="shared" si="68"/>
        <v>531</v>
      </c>
      <c r="CH292" s="6">
        <v>23352</v>
      </c>
      <c r="CI292" s="26">
        <v>12.944983818770226</v>
      </c>
      <c r="CJ292">
        <f t="shared" si="72"/>
        <v>23352</v>
      </c>
      <c r="CK292">
        <f t="shared" si="73"/>
        <v>12.944983818770226</v>
      </c>
      <c r="CO292" t="str">
        <f t="shared" si="74"/>
        <v/>
      </c>
      <c r="CP292" s="13" t="str">
        <f t="shared" si="75"/>
        <v/>
      </c>
      <c r="DR292" t="s">
        <v>341</v>
      </c>
      <c r="DS292">
        <v>6776</v>
      </c>
      <c r="DT292">
        <v>23552692</v>
      </c>
      <c r="DU292" t="str">
        <f t="shared" si="69"/>
        <v>MAC-0289</v>
      </c>
      <c r="DV292">
        <f t="shared" si="70"/>
        <v>6776</v>
      </c>
      <c r="DW292">
        <f t="shared" si="71"/>
        <v>23552692</v>
      </c>
      <c r="EL292" s="6" t="s">
        <v>341</v>
      </c>
      <c r="EM292">
        <v>416</v>
      </c>
      <c r="EN292">
        <v>1198</v>
      </c>
    </row>
    <row r="293" spans="24:144" x14ac:dyDescent="0.25">
      <c r="X293" s="4" t="s">
        <v>342</v>
      </c>
      <c r="Y293" s="2">
        <v>98</v>
      </c>
      <c r="BD293" s="6">
        <v>586</v>
      </c>
      <c r="BE293" s="26">
        <v>1.6994498455045595E-2</v>
      </c>
      <c r="BG293">
        <f t="shared" si="76"/>
        <v>586</v>
      </c>
      <c r="BH293">
        <f t="shared" si="66"/>
        <v>1.6994498455045595E-2</v>
      </c>
      <c r="BM293">
        <v>126</v>
      </c>
      <c r="BN293" t="s">
        <v>275</v>
      </c>
      <c r="BP293" s="6" t="s">
        <v>342</v>
      </c>
      <c r="BQ293">
        <v>98</v>
      </c>
      <c r="BR293" t="str">
        <f t="shared" si="67"/>
        <v>MAC-0290</v>
      </c>
      <c r="BS293">
        <f t="shared" si="68"/>
        <v>98</v>
      </c>
      <c r="CH293" s="6">
        <v>23382</v>
      </c>
      <c r="CI293" s="26">
        <v>45.954692556634299</v>
      </c>
      <c r="CJ293">
        <f t="shared" si="72"/>
        <v>23382</v>
      </c>
      <c r="CK293">
        <f t="shared" si="73"/>
        <v>45.954692556634299</v>
      </c>
      <c r="CO293" t="str">
        <f t="shared" si="74"/>
        <v/>
      </c>
      <c r="CP293" s="13" t="str">
        <f t="shared" si="75"/>
        <v/>
      </c>
      <c r="DR293" t="s">
        <v>342</v>
      </c>
      <c r="DS293">
        <v>2573</v>
      </c>
      <c r="DT293">
        <v>13725796</v>
      </c>
      <c r="DU293" t="str">
        <f t="shared" si="69"/>
        <v>MAC-0290</v>
      </c>
      <c r="DV293">
        <f t="shared" si="70"/>
        <v>2573</v>
      </c>
      <c r="DW293">
        <f t="shared" si="71"/>
        <v>13725796</v>
      </c>
      <c r="EL293" s="6" t="s">
        <v>342</v>
      </c>
      <c r="EM293">
        <v>551</v>
      </c>
      <c r="EN293">
        <v>9212</v>
      </c>
    </row>
    <row r="294" spans="24:144" x14ac:dyDescent="0.25">
      <c r="X294" s="4" t="s">
        <v>343</v>
      </c>
      <c r="Y294" s="2">
        <v>621</v>
      </c>
      <c r="BD294" s="6">
        <v>587</v>
      </c>
      <c r="BE294" s="26">
        <v>3.6136860351194511E-2</v>
      </c>
      <c r="BG294">
        <f t="shared" si="76"/>
        <v>587</v>
      </c>
      <c r="BH294">
        <f t="shared" si="66"/>
        <v>3.6136860351194511E-2</v>
      </c>
      <c r="BM294">
        <v>126</v>
      </c>
      <c r="BN294" t="s">
        <v>418</v>
      </c>
      <c r="BP294" s="6" t="s">
        <v>343</v>
      </c>
      <c r="BQ294">
        <v>621</v>
      </c>
      <c r="BR294" t="str">
        <f t="shared" si="67"/>
        <v>MAC-0291</v>
      </c>
      <c r="BS294">
        <f t="shared" si="68"/>
        <v>621</v>
      </c>
      <c r="CH294" s="6">
        <v>23478</v>
      </c>
      <c r="CI294" s="26">
        <v>24.595469255663431</v>
      </c>
      <c r="CJ294">
        <f t="shared" si="72"/>
        <v>23478</v>
      </c>
      <c r="CK294">
        <f t="shared" si="73"/>
        <v>24.595469255663431</v>
      </c>
      <c r="CO294" t="str">
        <f t="shared" si="74"/>
        <v/>
      </c>
      <c r="CP294" s="13" t="str">
        <f t="shared" si="75"/>
        <v/>
      </c>
      <c r="DR294" t="s">
        <v>343</v>
      </c>
      <c r="DS294">
        <v>33302</v>
      </c>
      <c r="DT294">
        <v>37063283</v>
      </c>
      <c r="DU294" t="str">
        <f t="shared" si="69"/>
        <v>MAC-0291</v>
      </c>
      <c r="DV294">
        <f t="shared" si="70"/>
        <v>33302</v>
      </c>
      <c r="DW294">
        <f t="shared" si="71"/>
        <v>37063283</v>
      </c>
      <c r="EL294" s="6" t="s">
        <v>343</v>
      </c>
      <c r="EM294">
        <v>239</v>
      </c>
      <c r="EN294">
        <v>169</v>
      </c>
    </row>
    <row r="295" spans="24:144" x14ac:dyDescent="0.25">
      <c r="X295" s="4" t="s">
        <v>344</v>
      </c>
      <c r="Y295" s="2">
        <v>212</v>
      </c>
      <c r="BD295" s="6">
        <v>588</v>
      </c>
      <c r="BE295" s="26">
        <v>3.6739769387293689E-2</v>
      </c>
      <c r="BG295">
        <f t="shared" si="76"/>
        <v>588</v>
      </c>
      <c r="BH295">
        <f t="shared" si="66"/>
        <v>3.6739769387293689E-2</v>
      </c>
      <c r="BM295">
        <v>127</v>
      </c>
      <c r="BN295" t="s">
        <v>310</v>
      </c>
      <c r="BP295" s="6" t="s">
        <v>344</v>
      </c>
      <c r="BQ295">
        <v>212</v>
      </c>
      <c r="BR295" t="str">
        <f t="shared" si="67"/>
        <v>MAC-0292</v>
      </c>
      <c r="BS295">
        <f t="shared" si="68"/>
        <v>212</v>
      </c>
      <c r="CH295" s="6">
        <v>23544</v>
      </c>
      <c r="CI295" s="26">
        <v>42.071197411003233</v>
      </c>
      <c r="CJ295">
        <f t="shared" si="72"/>
        <v>23544</v>
      </c>
      <c r="CK295">
        <f t="shared" si="73"/>
        <v>42.071197411003233</v>
      </c>
      <c r="CO295" t="str">
        <f t="shared" si="74"/>
        <v/>
      </c>
      <c r="CP295" s="13" t="str">
        <f t="shared" si="75"/>
        <v/>
      </c>
      <c r="DR295" t="s">
        <v>344</v>
      </c>
      <c r="DS295">
        <v>865</v>
      </c>
      <c r="DT295">
        <v>172448</v>
      </c>
      <c r="DU295" t="str">
        <f t="shared" si="69"/>
        <v>MAC-0292</v>
      </c>
      <c r="DV295">
        <f t="shared" si="70"/>
        <v>865</v>
      </c>
      <c r="DW295">
        <f t="shared" si="71"/>
        <v>172448</v>
      </c>
      <c r="EL295" s="6" t="s">
        <v>344</v>
      </c>
      <c r="EM295">
        <v>326</v>
      </c>
      <c r="EN295">
        <v>1511</v>
      </c>
    </row>
    <row r="296" spans="24:144" x14ac:dyDescent="0.25">
      <c r="X296" s="4" t="s">
        <v>345</v>
      </c>
      <c r="Y296" s="2">
        <v>166</v>
      </c>
      <c r="BD296" s="6">
        <v>589</v>
      </c>
      <c r="BE296" s="26">
        <v>5.1247268068430177E-2</v>
      </c>
      <c r="BG296">
        <f t="shared" si="76"/>
        <v>589</v>
      </c>
      <c r="BH296">
        <f t="shared" si="66"/>
        <v>5.1247268068430177E-2</v>
      </c>
      <c r="BM296">
        <v>127</v>
      </c>
      <c r="BN296" t="s">
        <v>904</v>
      </c>
      <c r="BP296" s="6" t="s">
        <v>345</v>
      </c>
      <c r="BQ296">
        <v>166</v>
      </c>
      <c r="BR296" t="str">
        <f t="shared" si="67"/>
        <v>MAC-0293</v>
      </c>
      <c r="BS296">
        <f t="shared" si="68"/>
        <v>166</v>
      </c>
      <c r="CH296" s="6">
        <v>23590</v>
      </c>
      <c r="CI296" s="26">
        <v>17.475728155339805</v>
      </c>
      <c r="CJ296">
        <f t="shared" si="72"/>
        <v>23590</v>
      </c>
      <c r="CK296">
        <f t="shared" si="73"/>
        <v>17.475728155339805</v>
      </c>
      <c r="CO296" t="str">
        <f t="shared" si="74"/>
        <v/>
      </c>
      <c r="CP296" s="13" t="str">
        <f t="shared" si="75"/>
        <v/>
      </c>
      <c r="DR296" t="s">
        <v>345</v>
      </c>
      <c r="DS296">
        <v>1268</v>
      </c>
      <c r="DT296">
        <v>7283284</v>
      </c>
      <c r="DU296" t="str">
        <f t="shared" si="69"/>
        <v>MAC-0293</v>
      </c>
      <c r="DV296">
        <f t="shared" si="70"/>
        <v>1268</v>
      </c>
      <c r="DW296">
        <f t="shared" si="71"/>
        <v>7283284</v>
      </c>
      <c r="EL296" s="6" t="s">
        <v>345</v>
      </c>
      <c r="EM296">
        <v>505</v>
      </c>
      <c r="EN296">
        <v>4716</v>
      </c>
    </row>
    <row r="297" spans="24:144" x14ac:dyDescent="0.25">
      <c r="X297" s="4" t="s">
        <v>346</v>
      </c>
      <c r="Y297" s="2">
        <v>496</v>
      </c>
      <c r="BD297" s="6">
        <v>590</v>
      </c>
      <c r="BE297" s="26">
        <v>5.1850177104529355E-2</v>
      </c>
      <c r="BG297">
        <f t="shared" si="76"/>
        <v>590</v>
      </c>
      <c r="BH297">
        <f t="shared" si="66"/>
        <v>5.1850177104529355E-2</v>
      </c>
      <c r="BM297">
        <v>127</v>
      </c>
      <c r="BN297" t="s">
        <v>917</v>
      </c>
      <c r="BP297" s="6" t="s">
        <v>346</v>
      </c>
      <c r="BQ297">
        <v>496</v>
      </c>
      <c r="BR297" t="str">
        <f t="shared" si="67"/>
        <v>MAC-0294</v>
      </c>
      <c r="BS297">
        <f t="shared" si="68"/>
        <v>496</v>
      </c>
      <c r="CH297" s="6">
        <v>23744</v>
      </c>
      <c r="CI297" s="26">
        <v>38.187702265372167</v>
      </c>
      <c r="CJ297">
        <f t="shared" si="72"/>
        <v>23744</v>
      </c>
      <c r="CK297">
        <f t="shared" si="73"/>
        <v>38.187702265372167</v>
      </c>
      <c r="CO297" t="str">
        <f t="shared" si="74"/>
        <v/>
      </c>
      <c r="CP297" s="13" t="str">
        <f t="shared" si="75"/>
        <v/>
      </c>
      <c r="DR297" t="s">
        <v>346</v>
      </c>
      <c r="DS297">
        <v>2600</v>
      </c>
      <c r="DT297">
        <v>10881008</v>
      </c>
      <c r="DU297" t="str">
        <f t="shared" si="69"/>
        <v>MAC-0294</v>
      </c>
      <c r="DV297">
        <f t="shared" si="70"/>
        <v>2600</v>
      </c>
      <c r="DW297">
        <f t="shared" si="71"/>
        <v>10881008</v>
      </c>
      <c r="EL297" s="6" t="s">
        <v>346</v>
      </c>
      <c r="EM297">
        <v>478</v>
      </c>
      <c r="EN297">
        <v>278</v>
      </c>
    </row>
    <row r="298" spans="24:144" x14ac:dyDescent="0.25">
      <c r="X298" s="4" t="s">
        <v>347</v>
      </c>
      <c r="Y298" s="2">
        <v>201</v>
      </c>
      <c r="BD298" s="6">
        <v>592</v>
      </c>
      <c r="BE298" s="26">
        <v>1.7748134750169568E-2</v>
      </c>
      <c r="BG298">
        <f t="shared" si="76"/>
        <v>592</v>
      </c>
      <c r="BH298">
        <f t="shared" si="66"/>
        <v>1.7748134750169568E-2</v>
      </c>
      <c r="BM298">
        <v>128</v>
      </c>
      <c r="BN298" t="s">
        <v>256</v>
      </c>
      <c r="BP298" s="6" t="s">
        <v>347</v>
      </c>
      <c r="BQ298">
        <v>201</v>
      </c>
      <c r="BR298" t="str">
        <f t="shared" si="67"/>
        <v>MAC-0295</v>
      </c>
      <c r="BS298">
        <f t="shared" si="68"/>
        <v>201</v>
      </c>
      <c r="CH298" s="6">
        <v>23765</v>
      </c>
      <c r="CI298" s="26">
        <v>42.071197411003233</v>
      </c>
      <c r="CJ298">
        <f t="shared" si="72"/>
        <v>23765</v>
      </c>
      <c r="CK298">
        <f t="shared" si="73"/>
        <v>42.071197411003233</v>
      </c>
      <c r="CO298" t="str">
        <f t="shared" si="74"/>
        <v/>
      </c>
      <c r="CP298" s="13" t="str">
        <f t="shared" si="75"/>
        <v/>
      </c>
      <c r="DR298" t="s">
        <v>347</v>
      </c>
      <c r="DS298">
        <v>998</v>
      </c>
      <c r="DT298">
        <v>2166762</v>
      </c>
      <c r="DU298" t="str">
        <f t="shared" si="69"/>
        <v>MAC-0295</v>
      </c>
      <c r="DV298">
        <f t="shared" si="70"/>
        <v>998</v>
      </c>
      <c r="DW298">
        <f t="shared" si="71"/>
        <v>2166762</v>
      </c>
      <c r="EL298" s="6" t="s">
        <v>347</v>
      </c>
      <c r="EM298">
        <v>381</v>
      </c>
      <c r="EN298">
        <v>1078</v>
      </c>
    </row>
    <row r="299" spans="24:144" x14ac:dyDescent="0.25">
      <c r="X299" s="4" t="s">
        <v>348</v>
      </c>
      <c r="Y299" s="2">
        <v>255</v>
      </c>
      <c r="BD299" s="6">
        <v>593</v>
      </c>
      <c r="BE299" s="26">
        <v>1.5637953123822445E-2</v>
      </c>
      <c r="BG299">
        <f t="shared" si="76"/>
        <v>593</v>
      </c>
      <c r="BH299">
        <f t="shared" si="66"/>
        <v>1.5637953123822445E-2</v>
      </c>
      <c r="BM299">
        <v>128</v>
      </c>
      <c r="BN299" t="s">
        <v>333</v>
      </c>
      <c r="BP299" s="6" t="s">
        <v>348</v>
      </c>
      <c r="BQ299">
        <v>255</v>
      </c>
      <c r="BR299" t="str">
        <f t="shared" si="67"/>
        <v>MAC-0296</v>
      </c>
      <c r="BS299">
        <f t="shared" si="68"/>
        <v>255</v>
      </c>
      <c r="CH299" s="6">
        <v>23805</v>
      </c>
      <c r="CI299" s="26">
        <v>24.271844660194176</v>
      </c>
      <c r="CJ299">
        <f t="shared" si="72"/>
        <v>23805</v>
      </c>
      <c r="CK299">
        <f t="shared" si="73"/>
        <v>24.271844660194176</v>
      </c>
      <c r="CO299" t="str">
        <f t="shared" si="74"/>
        <v/>
      </c>
      <c r="CP299" s="13" t="str">
        <f t="shared" si="75"/>
        <v/>
      </c>
      <c r="DR299" t="s">
        <v>348</v>
      </c>
      <c r="DS299">
        <v>592</v>
      </c>
      <c r="DT299">
        <v>3946562</v>
      </c>
      <c r="DU299" t="str">
        <f t="shared" si="69"/>
        <v>MAC-0296</v>
      </c>
      <c r="DV299">
        <f t="shared" si="70"/>
        <v>592</v>
      </c>
      <c r="DW299">
        <f t="shared" si="71"/>
        <v>3946562</v>
      </c>
      <c r="EL299" s="6" t="s">
        <v>348</v>
      </c>
      <c r="EM299">
        <v>699</v>
      </c>
      <c r="EN299">
        <v>5060</v>
      </c>
    </row>
    <row r="300" spans="24:144" x14ac:dyDescent="0.25">
      <c r="X300" s="4" t="s">
        <v>349</v>
      </c>
      <c r="Y300" s="2">
        <v>120</v>
      </c>
      <c r="BD300" s="6">
        <v>594</v>
      </c>
      <c r="BE300" s="26">
        <v>5.1963222548797948E-2</v>
      </c>
      <c r="BG300">
        <f t="shared" si="76"/>
        <v>594</v>
      </c>
      <c r="BH300">
        <f t="shared" si="66"/>
        <v>5.1963222548797948E-2</v>
      </c>
      <c r="BM300">
        <v>128</v>
      </c>
      <c r="BN300" t="s">
        <v>1013</v>
      </c>
      <c r="BP300" s="6" t="s">
        <v>349</v>
      </c>
      <c r="BQ300">
        <v>120</v>
      </c>
      <c r="BR300" t="str">
        <f t="shared" si="67"/>
        <v>MAC-0297</v>
      </c>
      <c r="BS300">
        <f t="shared" si="68"/>
        <v>120</v>
      </c>
      <c r="CH300" s="6">
        <v>23828</v>
      </c>
      <c r="CI300" s="26">
        <v>28.155339805825243</v>
      </c>
      <c r="CJ300">
        <f t="shared" si="72"/>
        <v>23828</v>
      </c>
      <c r="CK300">
        <f t="shared" si="73"/>
        <v>28.155339805825243</v>
      </c>
      <c r="CO300" t="str">
        <f t="shared" si="74"/>
        <v/>
      </c>
      <c r="CP300" s="13" t="str">
        <f t="shared" si="75"/>
        <v/>
      </c>
      <c r="DR300" t="s">
        <v>349</v>
      </c>
      <c r="DS300">
        <v>142</v>
      </c>
      <c r="DT300">
        <v>796473</v>
      </c>
      <c r="DU300" t="str">
        <f t="shared" si="69"/>
        <v>MAC-0297</v>
      </c>
      <c r="DV300">
        <f t="shared" si="70"/>
        <v>142</v>
      </c>
      <c r="DW300">
        <f t="shared" si="71"/>
        <v>796473</v>
      </c>
      <c r="EL300" s="6" t="s">
        <v>349</v>
      </c>
      <c r="EM300">
        <v>627</v>
      </c>
      <c r="EN300">
        <v>7839</v>
      </c>
    </row>
    <row r="301" spans="24:144" x14ac:dyDescent="0.25">
      <c r="X301" s="4" t="s">
        <v>350</v>
      </c>
      <c r="Y301" s="2">
        <v>199</v>
      </c>
      <c r="BD301" s="6">
        <v>595</v>
      </c>
      <c r="BE301" s="26">
        <v>5.0229859070012817E-2</v>
      </c>
      <c r="BG301">
        <f t="shared" si="76"/>
        <v>595</v>
      </c>
      <c r="BH301">
        <f t="shared" si="66"/>
        <v>5.0229859070012817E-2</v>
      </c>
      <c r="BM301">
        <v>129</v>
      </c>
      <c r="BN301" t="s">
        <v>339</v>
      </c>
      <c r="BP301" s="6" t="s">
        <v>350</v>
      </c>
      <c r="BQ301">
        <v>199</v>
      </c>
      <c r="BR301" t="str">
        <f t="shared" si="67"/>
        <v>MAC-0298</v>
      </c>
      <c r="BS301">
        <f t="shared" si="68"/>
        <v>199</v>
      </c>
      <c r="CH301" s="6">
        <v>23868</v>
      </c>
      <c r="CI301" s="26">
        <v>17.15210355987055</v>
      </c>
      <c r="CJ301">
        <f t="shared" si="72"/>
        <v>23868</v>
      </c>
      <c r="CK301">
        <f t="shared" si="73"/>
        <v>17.15210355987055</v>
      </c>
      <c r="CO301" t="str">
        <f t="shared" si="74"/>
        <v/>
      </c>
      <c r="CP301" s="13" t="str">
        <f t="shared" si="75"/>
        <v/>
      </c>
      <c r="DR301" t="s">
        <v>350</v>
      </c>
      <c r="DS301">
        <v>1309</v>
      </c>
      <c r="DT301">
        <v>10053134</v>
      </c>
      <c r="DU301" t="str">
        <f t="shared" si="69"/>
        <v>MAC-0298</v>
      </c>
      <c r="DV301">
        <f t="shared" si="70"/>
        <v>1309</v>
      </c>
      <c r="DW301">
        <f t="shared" si="71"/>
        <v>10053134</v>
      </c>
      <c r="EL301" s="6" t="s">
        <v>350</v>
      </c>
      <c r="EM301">
        <v>794</v>
      </c>
      <c r="EN301">
        <v>7011</v>
      </c>
    </row>
    <row r="302" spans="24:144" x14ac:dyDescent="0.25">
      <c r="X302" s="4" t="s">
        <v>351</v>
      </c>
      <c r="Y302" s="2">
        <v>61</v>
      </c>
      <c r="BD302" s="6">
        <v>596</v>
      </c>
      <c r="BE302" s="26">
        <v>3.4855678649483759E-2</v>
      </c>
      <c r="BG302">
        <f t="shared" si="76"/>
        <v>596</v>
      </c>
      <c r="BH302">
        <f t="shared" si="66"/>
        <v>3.4855678649483759E-2</v>
      </c>
      <c r="BM302">
        <v>130</v>
      </c>
      <c r="BN302" t="s">
        <v>265</v>
      </c>
      <c r="BP302" s="6" t="s">
        <v>351</v>
      </c>
      <c r="BQ302">
        <v>61</v>
      </c>
      <c r="BR302" t="str">
        <f t="shared" si="67"/>
        <v>MAC-0299</v>
      </c>
      <c r="BS302">
        <f t="shared" si="68"/>
        <v>61</v>
      </c>
      <c r="CH302" s="6">
        <v>24145</v>
      </c>
      <c r="CI302" s="26">
        <v>37.864077669902912</v>
      </c>
      <c r="CJ302">
        <f t="shared" si="72"/>
        <v>24145</v>
      </c>
      <c r="CK302">
        <f t="shared" si="73"/>
        <v>37.864077669902912</v>
      </c>
      <c r="CO302" t="str">
        <f t="shared" si="74"/>
        <v/>
      </c>
      <c r="CP302" s="13" t="str">
        <f t="shared" si="75"/>
        <v/>
      </c>
      <c r="DR302" t="s">
        <v>351</v>
      </c>
      <c r="DS302">
        <v>29317</v>
      </c>
      <c r="DT302">
        <v>29881564</v>
      </c>
      <c r="DU302" t="str">
        <f t="shared" si="69"/>
        <v>MAC-0299</v>
      </c>
      <c r="DV302">
        <f t="shared" si="70"/>
        <v>29317</v>
      </c>
      <c r="DW302">
        <f t="shared" si="71"/>
        <v>29881564</v>
      </c>
      <c r="EL302" s="6" t="s">
        <v>351</v>
      </c>
      <c r="EM302">
        <v>447</v>
      </c>
      <c r="EN302">
        <v>264</v>
      </c>
    </row>
    <row r="303" spans="24:144" x14ac:dyDescent="0.25">
      <c r="X303" s="4" t="s">
        <v>352</v>
      </c>
      <c r="Y303" s="2">
        <v>326</v>
      </c>
      <c r="BD303" s="6">
        <v>597</v>
      </c>
      <c r="BE303" s="26">
        <v>3.4742633205215159E-2</v>
      </c>
      <c r="BG303">
        <f t="shared" si="76"/>
        <v>597</v>
      </c>
      <c r="BH303">
        <f t="shared" si="66"/>
        <v>3.4742633205215159E-2</v>
      </c>
      <c r="BM303">
        <v>130</v>
      </c>
      <c r="BN303" t="s">
        <v>405</v>
      </c>
      <c r="BP303" s="6" t="s">
        <v>352</v>
      </c>
      <c r="BQ303">
        <v>326</v>
      </c>
      <c r="BR303" t="str">
        <f t="shared" si="67"/>
        <v>MAC-0300</v>
      </c>
      <c r="BS303">
        <f t="shared" si="68"/>
        <v>326</v>
      </c>
      <c r="CH303" s="6">
        <v>24206</v>
      </c>
      <c r="CI303" s="26">
        <v>20.064724919093852</v>
      </c>
      <c r="CJ303">
        <f t="shared" si="72"/>
        <v>24206</v>
      </c>
      <c r="CK303">
        <f t="shared" si="73"/>
        <v>20.064724919093852</v>
      </c>
      <c r="CO303" t="str">
        <f t="shared" si="74"/>
        <v/>
      </c>
      <c r="CP303" s="13" t="str">
        <f t="shared" si="75"/>
        <v/>
      </c>
      <c r="DR303" t="s">
        <v>352</v>
      </c>
      <c r="DS303">
        <v>10376</v>
      </c>
      <c r="DT303">
        <v>53422934</v>
      </c>
      <c r="DU303" t="str">
        <f t="shared" si="69"/>
        <v>MAC-0300</v>
      </c>
      <c r="DV303">
        <f t="shared" si="70"/>
        <v>10376</v>
      </c>
      <c r="DW303">
        <f t="shared" si="71"/>
        <v>53422934</v>
      </c>
      <c r="EL303" s="6" t="s">
        <v>352</v>
      </c>
      <c r="EM303">
        <v>533</v>
      </c>
      <c r="EN303">
        <v>597</v>
      </c>
    </row>
    <row r="304" spans="24:144" x14ac:dyDescent="0.25">
      <c r="X304" s="4" t="s">
        <v>353</v>
      </c>
      <c r="Y304" s="2">
        <v>125</v>
      </c>
      <c r="BD304" s="6">
        <v>598</v>
      </c>
      <c r="BE304" s="26">
        <v>3.4365815057653175E-2</v>
      </c>
      <c r="BG304">
        <f t="shared" si="76"/>
        <v>598</v>
      </c>
      <c r="BH304">
        <f t="shared" si="66"/>
        <v>3.4365815057653175E-2</v>
      </c>
      <c r="BM304">
        <v>130</v>
      </c>
      <c r="BN304" t="s">
        <v>604</v>
      </c>
      <c r="BP304" s="6" t="s">
        <v>353</v>
      </c>
      <c r="BQ304">
        <v>125</v>
      </c>
      <c r="BR304" t="str">
        <f t="shared" si="67"/>
        <v>MAC-0301</v>
      </c>
      <c r="BS304">
        <f t="shared" si="68"/>
        <v>125</v>
      </c>
      <c r="CH304" s="6">
        <v>24306</v>
      </c>
      <c r="CI304" s="26">
        <v>21.035598705501616</v>
      </c>
      <c r="CJ304">
        <f t="shared" si="72"/>
        <v>24306</v>
      </c>
      <c r="CK304">
        <f t="shared" si="73"/>
        <v>21.035598705501616</v>
      </c>
      <c r="CO304" t="str">
        <f t="shared" si="74"/>
        <v/>
      </c>
      <c r="CP304" s="13" t="str">
        <f t="shared" si="75"/>
        <v/>
      </c>
      <c r="DR304" t="s">
        <v>353</v>
      </c>
      <c r="DS304">
        <v>217</v>
      </c>
      <c r="DT304">
        <v>3735623</v>
      </c>
      <c r="DU304" t="str">
        <f t="shared" si="69"/>
        <v>MAC-0301</v>
      </c>
      <c r="DV304">
        <f t="shared" si="70"/>
        <v>217</v>
      </c>
      <c r="DW304">
        <f t="shared" si="71"/>
        <v>3735623</v>
      </c>
      <c r="EL304" s="6" t="s">
        <v>353</v>
      </c>
      <c r="EM304">
        <v>872</v>
      </c>
      <c r="EN304">
        <v>8979</v>
      </c>
    </row>
    <row r="305" spans="24:144" x14ac:dyDescent="0.25">
      <c r="X305" s="4" t="s">
        <v>354</v>
      </c>
      <c r="Y305" s="2">
        <v>99</v>
      </c>
      <c r="BD305" s="6">
        <v>599</v>
      </c>
      <c r="BE305" s="26">
        <v>1.7069862084557991E-2</v>
      </c>
      <c r="BG305">
        <f t="shared" si="76"/>
        <v>599</v>
      </c>
      <c r="BH305">
        <f t="shared" si="66"/>
        <v>1.7069862084557991E-2</v>
      </c>
      <c r="BM305">
        <v>131</v>
      </c>
      <c r="BN305" t="s">
        <v>173</v>
      </c>
      <c r="BP305" s="6" t="s">
        <v>354</v>
      </c>
      <c r="BQ305">
        <v>99</v>
      </c>
      <c r="BR305" t="str">
        <f t="shared" si="67"/>
        <v>MAC-0302</v>
      </c>
      <c r="BS305">
        <f t="shared" si="68"/>
        <v>99</v>
      </c>
      <c r="CH305" s="6">
        <v>24540</v>
      </c>
      <c r="CI305" s="26">
        <v>32.362459546925564</v>
      </c>
      <c r="CJ305">
        <f t="shared" si="72"/>
        <v>24540</v>
      </c>
      <c r="CK305">
        <f t="shared" si="73"/>
        <v>32.362459546925564</v>
      </c>
      <c r="CO305" t="str">
        <f t="shared" si="74"/>
        <v/>
      </c>
      <c r="CP305" s="13" t="str">
        <f t="shared" si="75"/>
        <v/>
      </c>
      <c r="DR305" t="s">
        <v>354</v>
      </c>
      <c r="DS305">
        <v>429</v>
      </c>
      <c r="DT305">
        <v>4053985</v>
      </c>
      <c r="DU305" t="str">
        <f t="shared" si="69"/>
        <v>MAC-0302</v>
      </c>
      <c r="DV305">
        <f t="shared" si="70"/>
        <v>429</v>
      </c>
      <c r="DW305">
        <f t="shared" si="71"/>
        <v>4053985</v>
      </c>
      <c r="EL305" s="6" t="s">
        <v>354</v>
      </c>
      <c r="EM305">
        <v>823</v>
      </c>
      <c r="EN305">
        <v>11075</v>
      </c>
    </row>
    <row r="306" spans="24:144" x14ac:dyDescent="0.25">
      <c r="X306" s="4" t="s">
        <v>355</v>
      </c>
      <c r="Y306" s="2">
        <v>222</v>
      </c>
      <c r="BD306" s="6">
        <v>600</v>
      </c>
      <c r="BE306" s="26">
        <v>0.12936167005802998</v>
      </c>
      <c r="BG306">
        <f t="shared" si="76"/>
        <v>600</v>
      </c>
      <c r="BH306">
        <f t="shared" si="66"/>
        <v>0.12936167005802998</v>
      </c>
      <c r="BM306">
        <v>131</v>
      </c>
      <c r="BN306" t="s">
        <v>387</v>
      </c>
      <c r="BP306" s="6" t="s">
        <v>355</v>
      </c>
      <c r="BQ306">
        <v>222</v>
      </c>
      <c r="BR306" t="str">
        <f t="shared" si="67"/>
        <v>MAC-0303</v>
      </c>
      <c r="BS306">
        <f t="shared" si="68"/>
        <v>222</v>
      </c>
      <c r="CH306" s="6">
        <v>24625</v>
      </c>
      <c r="CI306" s="26">
        <v>36.893203883495147</v>
      </c>
      <c r="CJ306">
        <f t="shared" si="72"/>
        <v>24625</v>
      </c>
      <c r="CK306">
        <f t="shared" si="73"/>
        <v>36.893203883495147</v>
      </c>
      <c r="CO306" t="str">
        <f t="shared" si="74"/>
        <v/>
      </c>
      <c r="CP306" s="13" t="str">
        <f t="shared" si="75"/>
        <v/>
      </c>
      <c r="DR306" t="s">
        <v>355</v>
      </c>
      <c r="DS306">
        <v>467</v>
      </c>
      <c r="DT306">
        <v>3896235</v>
      </c>
      <c r="DU306" t="str">
        <f t="shared" si="69"/>
        <v>MAC-0303</v>
      </c>
      <c r="DV306">
        <f t="shared" si="70"/>
        <v>467</v>
      </c>
      <c r="DW306">
        <f t="shared" si="71"/>
        <v>3896235</v>
      </c>
      <c r="EL306" s="6" t="s">
        <v>355</v>
      </c>
      <c r="EM306">
        <v>795</v>
      </c>
      <c r="EN306">
        <v>13619</v>
      </c>
    </row>
    <row r="307" spans="24:144" x14ac:dyDescent="0.25">
      <c r="X307" s="4" t="s">
        <v>356</v>
      </c>
      <c r="Y307" s="2">
        <v>147</v>
      </c>
      <c r="BD307" s="6">
        <v>602</v>
      </c>
      <c r="BE307" s="26">
        <v>3.2783178837892835E-2</v>
      </c>
      <c r="BG307">
        <f t="shared" si="76"/>
        <v>602</v>
      </c>
      <c r="BH307">
        <f t="shared" si="66"/>
        <v>3.2783178837892835E-2</v>
      </c>
      <c r="BM307">
        <v>131</v>
      </c>
      <c r="BN307" t="s">
        <v>840</v>
      </c>
      <c r="BP307" s="6" t="s">
        <v>356</v>
      </c>
      <c r="BQ307">
        <v>147</v>
      </c>
      <c r="BR307" t="str">
        <f t="shared" si="67"/>
        <v>MAC-0304</v>
      </c>
      <c r="BS307">
        <f t="shared" si="68"/>
        <v>147</v>
      </c>
      <c r="CH307" s="6">
        <v>24787</v>
      </c>
      <c r="CI307" s="26">
        <v>44.336569579288025</v>
      </c>
      <c r="CJ307">
        <f t="shared" si="72"/>
        <v>24787</v>
      </c>
      <c r="CK307">
        <f t="shared" si="73"/>
        <v>44.336569579288025</v>
      </c>
      <c r="CO307" t="str">
        <f t="shared" si="74"/>
        <v/>
      </c>
      <c r="CP307" s="13" t="str">
        <f t="shared" si="75"/>
        <v/>
      </c>
      <c r="DR307" t="s">
        <v>356</v>
      </c>
      <c r="DS307">
        <v>152</v>
      </c>
      <c r="DT307">
        <v>1020061</v>
      </c>
      <c r="DU307" t="str">
        <f t="shared" si="69"/>
        <v>MAC-0304</v>
      </c>
      <c r="DV307">
        <f t="shared" si="70"/>
        <v>152</v>
      </c>
      <c r="DW307">
        <f t="shared" si="71"/>
        <v>1020061</v>
      </c>
      <c r="EL307" s="6" t="s">
        <v>356</v>
      </c>
      <c r="EM307">
        <v>655</v>
      </c>
      <c r="EN307">
        <v>8333</v>
      </c>
    </row>
    <row r="308" spans="24:144" x14ac:dyDescent="0.25">
      <c r="X308" s="4" t="s">
        <v>357</v>
      </c>
      <c r="Y308" s="2">
        <v>116</v>
      </c>
      <c r="BD308" s="6">
        <v>604</v>
      </c>
      <c r="BE308" s="26">
        <v>1.7974225638706761E-2</v>
      </c>
      <c r="BG308">
        <f t="shared" si="76"/>
        <v>604</v>
      </c>
      <c r="BH308">
        <f t="shared" si="66"/>
        <v>1.7974225638706761E-2</v>
      </c>
      <c r="BM308">
        <v>132</v>
      </c>
      <c r="BN308" t="s">
        <v>816</v>
      </c>
      <c r="BP308" s="6" t="s">
        <v>357</v>
      </c>
      <c r="BQ308">
        <v>116</v>
      </c>
      <c r="BR308" t="str">
        <f t="shared" si="67"/>
        <v>MAC-0305</v>
      </c>
      <c r="BS308">
        <f t="shared" si="68"/>
        <v>116</v>
      </c>
      <c r="CH308" s="6">
        <v>24790</v>
      </c>
      <c r="CI308" s="26">
        <v>19.417475728155338</v>
      </c>
      <c r="CJ308">
        <f t="shared" si="72"/>
        <v>24790</v>
      </c>
      <c r="CK308">
        <f t="shared" si="73"/>
        <v>19.417475728155338</v>
      </c>
      <c r="CO308" t="str">
        <f t="shared" si="74"/>
        <v/>
      </c>
      <c r="CP308" s="13" t="str">
        <f t="shared" si="75"/>
        <v/>
      </c>
      <c r="DR308" t="s">
        <v>357</v>
      </c>
      <c r="DS308">
        <v>345</v>
      </c>
      <c r="DT308">
        <v>327500</v>
      </c>
      <c r="DU308" t="str">
        <f t="shared" si="69"/>
        <v>MAC-0305</v>
      </c>
      <c r="DV308">
        <f t="shared" si="70"/>
        <v>345</v>
      </c>
      <c r="DW308">
        <f t="shared" si="71"/>
        <v>327500</v>
      </c>
      <c r="EL308" s="6" t="s">
        <v>357</v>
      </c>
      <c r="EM308">
        <v>770</v>
      </c>
      <c r="EN308">
        <v>9819</v>
      </c>
    </row>
    <row r="309" spans="24:144" x14ac:dyDescent="0.25">
      <c r="X309" s="4" t="s">
        <v>358</v>
      </c>
      <c r="Y309" s="2">
        <v>36</v>
      </c>
      <c r="BD309" s="6">
        <v>605</v>
      </c>
      <c r="BE309" s="26">
        <v>3.1991860728012661E-2</v>
      </c>
      <c r="BG309">
        <f t="shared" si="76"/>
        <v>605</v>
      </c>
      <c r="BH309">
        <f t="shared" si="66"/>
        <v>3.1991860728012661E-2</v>
      </c>
      <c r="BM309">
        <v>133</v>
      </c>
      <c r="BN309" t="s">
        <v>539</v>
      </c>
      <c r="BP309" s="6" t="s">
        <v>358</v>
      </c>
      <c r="BQ309">
        <v>36</v>
      </c>
      <c r="BR309" t="str">
        <f t="shared" si="67"/>
        <v>MAC-0306</v>
      </c>
      <c r="BS309">
        <f t="shared" si="68"/>
        <v>36</v>
      </c>
      <c r="CH309" s="6">
        <v>24885</v>
      </c>
      <c r="CI309" s="26">
        <v>24.919093851132686</v>
      </c>
      <c r="CJ309">
        <f t="shared" si="72"/>
        <v>24885</v>
      </c>
      <c r="CK309">
        <f t="shared" si="73"/>
        <v>24.919093851132686</v>
      </c>
      <c r="CO309" t="str">
        <f t="shared" si="74"/>
        <v/>
      </c>
      <c r="CP309" s="13" t="str">
        <f t="shared" si="75"/>
        <v/>
      </c>
      <c r="DR309" t="s">
        <v>358</v>
      </c>
      <c r="DS309">
        <v>225</v>
      </c>
      <c r="DT309">
        <v>613627</v>
      </c>
      <c r="DU309" t="str">
        <f t="shared" si="69"/>
        <v>MAC-0306</v>
      </c>
      <c r="DV309">
        <f t="shared" si="70"/>
        <v>225</v>
      </c>
      <c r="DW309">
        <f t="shared" si="71"/>
        <v>613627</v>
      </c>
      <c r="EL309" s="6" t="s">
        <v>358</v>
      </c>
      <c r="EM309">
        <v>695</v>
      </c>
      <c r="EN309">
        <v>8797</v>
      </c>
    </row>
    <row r="310" spans="24:144" x14ac:dyDescent="0.25">
      <c r="X310" s="4" t="s">
        <v>359</v>
      </c>
      <c r="Y310" s="2">
        <v>770</v>
      </c>
      <c r="BD310" s="6">
        <v>606</v>
      </c>
      <c r="BE310" s="26">
        <v>1.8690180119074536E-2</v>
      </c>
      <c r="BG310">
        <f t="shared" si="76"/>
        <v>606</v>
      </c>
      <c r="BH310">
        <f t="shared" si="66"/>
        <v>1.8690180119074536E-2</v>
      </c>
      <c r="BM310">
        <v>134</v>
      </c>
      <c r="BN310" t="s">
        <v>495</v>
      </c>
      <c r="BP310" s="6" t="s">
        <v>359</v>
      </c>
      <c r="BQ310">
        <v>770</v>
      </c>
      <c r="BR310" t="str">
        <f t="shared" si="67"/>
        <v>MAC-0307</v>
      </c>
      <c r="BS310">
        <f t="shared" si="68"/>
        <v>770</v>
      </c>
      <c r="CH310" s="6">
        <v>24930</v>
      </c>
      <c r="CI310" s="26">
        <v>20.711974110032365</v>
      </c>
      <c r="CJ310">
        <f t="shared" si="72"/>
        <v>24930</v>
      </c>
      <c r="CK310">
        <f t="shared" si="73"/>
        <v>20.711974110032365</v>
      </c>
      <c r="CO310" t="str">
        <f t="shared" si="74"/>
        <v/>
      </c>
      <c r="CP310" s="13" t="str">
        <f t="shared" si="75"/>
        <v/>
      </c>
      <c r="DR310" t="s">
        <v>359</v>
      </c>
      <c r="DS310">
        <v>2439</v>
      </c>
      <c r="DT310">
        <v>5835612</v>
      </c>
      <c r="DU310" t="str">
        <f t="shared" si="69"/>
        <v>MAC-0307</v>
      </c>
      <c r="DV310">
        <f t="shared" si="70"/>
        <v>2439</v>
      </c>
      <c r="DW310">
        <f t="shared" si="71"/>
        <v>5835612</v>
      </c>
      <c r="EL310" s="6" t="s">
        <v>359</v>
      </c>
      <c r="EM310">
        <v>205</v>
      </c>
      <c r="EN310">
        <v>182</v>
      </c>
    </row>
    <row r="311" spans="24:144" x14ac:dyDescent="0.25">
      <c r="X311" s="4" t="s">
        <v>360</v>
      </c>
      <c r="Y311" s="2">
        <v>467</v>
      </c>
      <c r="BD311" s="6">
        <v>607</v>
      </c>
      <c r="BE311" s="26">
        <v>3.5722360388876329E-2</v>
      </c>
      <c r="BG311">
        <f t="shared" si="76"/>
        <v>607</v>
      </c>
      <c r="BH311">
        <f t="shared" si="66"/>
        <v>3.5722360388876329E-2</v>
      </c>
      <c r="BM311">
        <v>134</v>
      </c>
      <c r="BN311" t="s">
        <v>627</v>
      </c>
      <c r="BP311" s="6" t="s">
        <v>360</v>
      </c>
      <c r="BQ311">
        <v>467</v>
      </c>
      <c r="BR311" t="str">
        <f t="shared" si="67"/>
        <v>MAC-0308</v>
      </c>
      <c r="BS311">
        <f t="shared" si="68"/>
        <v>467</v>
      </c>
      <c r="CH311" s="6">
        <v>25086</v>
      </c>
      <c r="CI311" s="26">
        <v>33.980582524271846</v>
      </c>
      <c r="CJ311">
        <f t="shared" si="72"/>
        <v>25086</v>
      </c>
      <c r="CK311">
        <f t="shared" si="73"/>
        <v>33.980582524271846</v>
      </c>
      <c r="CO311" t="str">
        <f t="shared" si="74"/>
        <v/>
      </c>
      <c r="CP311" s="13" t="str">
        <f t="shared" si="75"/>
        <v/>
      </c>
      <c r="DR311" t="s">
        <v>360</v>
      </c>
      <c r="DS311">
        <v>805</v>
      </c>
      <c r="DT311">
        <v>3457819</v>
      </c>
      <c r="DU311" t="str">
        <f t="shared" si="69"/>
        <v>MAC-0308</v>
      </c>
      <c r="DV311">
        <f t="shared" si="70"/>
        <v>805</v>
      </c>
      <c r="DW311">
        <f t="shared" si="71"/>
        <v>3457819</v>
      </c>
      <c r="EL311" s="6" t="s">
        <v>360</v>
      </c>
      <c r="EM311">
        <v>376</v>
      </c>
      <c r="EN311">
        <v>4468</v>
      </c>
    </row>
    <row r="312" spans="24:144" x14ac:dyDescent="0.25">
      <c r="X312" s="4" t="s">
        <v>361</v>
      </c>
      <c r="Y312" s="2">
        <v>123</v>
      </c>
      <c r="BD312" s="6">
        <v>608</v>
      </c>
      <c r="BE312" s="26">
        <v>1.6956816640289397E-2</v>
      </c>
      <c r="BG312">
        <f t="shared" si="76"/>
        <v>608</v>
      </c>
      <c r="BH312">
        <f t="shared" si="66"/>
        <v>1.6956816640289397E-2</v>
      </c>
      <c r="BM312">
        <v>134</v>
      </c>
      <c r="BN312" t="s">
        <v>842</v>
      </c>
      <c r="BP312" s="6" t="s">
        <v>361</v>
      </c>
      <c r="BQ312">
        <v>123</v>
      </c>
      <c r="BR312" t="str">
        <f t="shared" si="67"/>
        <v>MAC-0309</v>
      </c>
      <c r="BS312">
        <f t="shared" si="68"/>
        <v>123</v>
      </c>
      <c r="CH312" s="6">
        <v>25280</v>
      </c>
      <c r="CI312" s="26">
        <v>59.22330097087378</v>
      </c>
      <c r="CJ312">
        <f t="shared" si="72"/>
        <v>25280</v>
      </c>
      <c r="CK312">
        <f t="shared" si="73"/>
        <v>59.22330097087378</v>
      </c>
      <c r="CO312" t="str">
        <f t="shared" si="74"/>
        <v/>
      </c>
      <c r="CP312" s="13" t="str">
        <f t="shared" si="75"/>
        <v/>
      </c>
      <c r="DR312" t="s">
        <v>361</v>
      </c>
      <c r="DS312">
        <v>134</v>
      </c>
      <c r="DT312">
        <v>197649</v>
      </c>
      <c r="DU312" t="str">
        <f t="shared" si="69"/>
        <v>MAC-0309</v>
      </c>
      <c r="DV312">
        <f t="shared" si="70"/>
        <v>134</v>
      </c>
      <c r="DW312">
        <f t="shared" si="71"/>
        <v>197649</v>
      </c>
      <c r="EL312" s="6" t="s">
        <v>361</v>
      </c>
      <c r="EM312">
        <v>796</v>
      </c>
      <c r="EN312">
        <v>5924</v>
      </c>
    </row>
    <row r="313" spans="24:144" x14ac:dyDescent="0.25">
      <c r="X313" s="4" t="s">
        <v>362</v>
      </c>
      <c r="Y313" s="2">
        <v>121</v>
      </c>
      <c r="BD313" s="6">
        <v>614</v>
      </c>
      <c r="BE313" s="26">
        <v>9.6427763961112356E-2</v>
      </c>
      <c r="BG313">
        <f t="shared" si="76"/>
        <v>614</v>
      </c>
      <c r="BH313">
        <f t="shared" si="66"/>
        <v>9.6427763961112356E-2</v>
      </c>
      <c r="BM313">
        <v>135</v>
      </c>
      <c r="BN313" t="s">
        <v>655</v>
      </c>
      <c r="BP313" s="6" t="s">
        <v>362</v>
      </c>
      <c r="BQ313">
        <v>121</v>
      </c>
      <c r="BR313" t="str">
        <f t="shared" si="67"/>
        <v>MAC-0310</v>
      </c>
      <c r="BS313">
        <f t="shared" si="68"/>
        <v>121</v>
      </c>
      <c r="CH313" s="6">
        <v>25302</v>
      </c>
      <c r="CI313" s="26">
        <v>45.954692556634299</v>
      </c>
      <c r="CJ313">
        <f t="shared" si="72"/>
        <v>25302</v>
      </c>
      <c r="CK313">
        <f t="shared" si="73"/>
        <v>45.954692556634299</v>
      </c>
      <c r="CO313" t="str">
        <f t="shared" si="74"/>
        <v/>
      </c>
      <c r="CP313" s="13" t="str">
        <f t="shared" si="75"/>
        <v/>
      </c>
      <c r="DR313" t="s">
        <v>362</v>
      </c>
      <c r="DS313">
        <v>1530</v>
      </c>
      <c r="DT313">
        <v>5492423</v>
      </c>
      <c r="DU313" t="str">
        <f t="shared" si="69"/>
        <v>MAC-0310</v>
      </c>
      <c r="DV313">
        <f t="shared" si="70"/>
        <v>1530</v>
      </c>
      <c r="DW313">
        <f t="shared" si="71"/>
        <v>5492423</v>
      </c>
      <c r="EL313" s="6" t="s">
        <v>362</v>
      </c>
      <c r="EM313">
        <v>636</v>
      </c>
      <c r="EN313">
        <v>6138</v>
      </c>
    </row>
    <row r="314" spans="24:144" x14ac:dyDescent="0.25">
      <c r="X314" s="4" t="s">
        <v>363</v>
      </c>
      <c r="Y314" s="2">
        <v>51</v>
      </c>
      <c r="BD314" s="6">
        <v>615</v>
      </c>
      <c r="BE314" s="26">
        <v>4.7818222925616105E-2</v>
      </c>
      <c r="BG314">
        <f t="shared" si="76"/>
        <v>615</v>
      </c>
      <c r="BH314">
        <f t="shared" si="66"/>
        <v>4.7818222925616105E-2</v>
      </c>
      <c r="BM314">
        <v>135</v>
      </c>
      <c r="BN314" t="s">
        <v>751</v>
      </c>
      <c r="BP314" s="6" t="s">
        <v>363</v>
      </c>
      <c r="BQ314">
        <v>51</v>
      </c>
      <c r="BR314" t="str">
        <f t="shared" si="67"/>
        <v>MAC-0311</v>
      </c>
      <c r="BS314">
        <f t="shared" si="68"/>
        <v>51</v>
      </c>
      <c r="CH314" s="6">
        <v>25312</v>
      </c>
      <c r="CI314" s="26">
        <v>33.980582524271846</v>
      </c>
      <c r="CJ314">
        <f t="shared" si="72"/>
        <v>25312</v>
      </c>
      <c r="CK314">
        <f t="shared" si="73"/>
        <v>33.980582524271846</v>
      </c>
      <c r="CO314" t="str">
        <f t="shared" si="74"/>
        <v/>
      </c>
      <c r="CP314" s="13" t="str">
        <f t="shared" si="75"/>
        <v/>
      </c>
      <c r="DR314" t="s">
        <v>363</v>
      </c>
      <c r="DS314">
        <v>477</v>
      </c>
      <c r="DT314">
        <v>953196</v>
      </c>
      <c r="DU314" t="str">
        <f t="shared" si="69"/>
        <v>MAC-0311</v>
      </c>
      <c r="DV314">
        <f t="shared" si="70"/>
        <v>477</v>
      </c>
      <c r="DW314">
        <f t="shared" si="71"/>
        <v>953196</v>
      </c>
      <c r="EL314" s="6" t="s">
        <v>363</v>
      </c>
      <c r="EM314">
        <v>511</v>
      </c>
      <c r="EN314">
        <v>1167</v>
      </c>
    </row>
    <row r="315" spans="24:144" x14ac:dyDescent="0.25">
      <c r="X315" s="4" t="s">
        <v>364</v>
      </c>
      <c r="Y315" s="2">
        <v>151</v>
      </c>
      <c r="BD315" s="6">
        <v>616</v>
      </c>
      <c r="BE315" s="26">
        <v>1.3979953274549702E-2</v>
      </c>
      <c r="BG315">
        <f t="shared" si="76"/>
        <v>616</v>
      </c>
      <c r="BH315">
        <f t="shared" si="66"/>
        <v>1.3979953274549702E-2</v>
      </c>
      <c r="BM315">
        <v>135</v>
      </c>
      <c r="BN315" t="s">
        <v>789</v>
      </c>
      <c r="BP315" s="6" t="s">
        <v>364</v>
      </c>
      <c r="BQ315">
        <v>151</v>
      </c>
      <c r="BR315" t="str">
        <f t="shared" si="67"/>
        <v>MAC-0312</v>
      </c>
      <c r="BS315">
        <f t="shared" si="68"/>
        <v>151</v>
      </c>
      <c r="CH315" s="6">
        <v>25392</v>
      </c>
      <c r="CI315" s="26">
        <v>55.339805825242721</v>
      </c>
      <c r="CJ315">
        <f t="shared" si="72"/>
        <v>25392</v>
      </c>
      <c r="CK315">
        <f t="shared" si="73"/>
        <v>55.339805825242721</v>
      </c>
      <c r="CO315" t="str">
        <f t="shared" si="74"/>
        <v/>
      </c>
      <c r="CP315" s="13" t="str">
        <f t="shared" si="75"/>
        <v/>
      </c>
      <c r="DR315" t="s">
        <v>364</v>
      </c>
      <c r="DS315">
        <v>5481</v>
      </c>
      <c r="DT315">
        <v>17633023</v>
      </c>
      <c r="DU315" t="str">
        <f t="shared" si="69"/>
        <v>MAC-0312</v>
      </c>
      <c r="DV315">
        <f t="shared" si="70"/>
        <v>5481</v>
      </c>
      <c r="DW315">
        <f t="shared" si="71"/>
        <v>17633023</v>
      </c>
      <c r="EL315" s="6" t="s">
        <v>364</v>
      </c>
      <c r="EM315">
        <v>274</v>
      </c>
      <c r="EN315">
        <v>2226</v>
      </c>
    </row>
    <row r="316" spans="24:144" x14ac:dyDescent="0.25">
      <c r="X316" s="4" t="s">
        <v>365</v>
      </c>
      <c r="Y316" s="2">
        <v>37</v>
      </c>
      <c r="BD316" s="6">
        <v>618</v>
      </c>
      <c r="BE316" s="26">
        <v>1.5901725827115833E-2</v>
      </c>
      <c r="BG316">
        <f t="shared" si="76"/>
        <v>618</v>
      </c>
      <c r="BH316">
        <f t="shared" si="66"/>
        <v>1.5901725827115833E-2</v>
      </c>
      <c r="BM316">
        <v>135</v>
      </c>
      <c r="BN316" t="s">
        <v>1038</v>
      </c>
      <c r="BP316" s="6" t="s">
        <v>365</v>
      </c>
      <c r="BQ316">
        <v>37</v>
      </c>
      <c r="BR316" t="str">
        <f t="shared" si="67"/>
        <v>MAC-0313</v>
      </c>
      <c r="BS316">
        <f t="shared" si="68"/>
        <v>37</v>
      </c>
      <c r="CH316" s="6">
        <v>25458</v>
      </c>
      <c r="CI316" s="26">
        <v>20.711974110032365</v>
      </c>
      <c r="CJ316">
        <f t="shared" si="72"/>
        <v>25458</v>
      </c>
      <c r="CK316">
        <f t="shared" si="73"/>
        <v>20.711974110032365</v>
      </c>
      <c r="CO316" t="str">
        <f t="shared" si="74"/>
        <v/>
      </c>
      <c r="CP316" s="13" t="str">
        <f t="shared" si="75"/>
        <v/>
      </c>
      <c r="DR316" t="s">
        <v>365</v>
      </c>
      <c r="DS316">
        <v>706</v>
      </c>
      <c r="DT316">
        <v>2415426</v>
      </c>
      <c r="DU316" t="str">
        <f t="shared" si="69"/>
        <v>MAC-0313</v>
      </c>
      <c r="DV316">
        <f t="shared" si="70"/>
        <v>706</v>
      </c>
      <c r="DW316">
        <f t="shared" si="71"/>
        <v>2415426</v>
      </c>
      <c r="EL316" s="6" t="s">
        <v>365</v>
      </c>
      <c r="EM316">
        <v>637</v>
      </c>
      <c r="EN316">
        <v>12705</v>
      </c>
    </row>
    <row r="317" spans="24:144" x14ac:dyDescent="0.25">
      <c r="X317" s="4" t="s">
        <v>366</v>
      </c>
      <c r="Y317" s="2">
        <v>259</v>
      </c>
      <c r="BD317" s="6">
        <v>619</v>
      </c>
      <c r="BE317" s="26">
        <v>3.0748360841058104E-2</v>
      </c>
      <c r="BG317">
        <f t="shared" si="76"/>
        <v>619</v>
      </c>
      <c r="BH317">
        <f t="shared" si="66"/>
        <v>3.0748360841058104E-2</v>
      </c>
      <c r="BM317">
        <v>135</v>
      </c>
      <c r="BN317" t="s">
        <v>1051</v>
      </c>
      <c r="BP317" s="6" t="s">
        <v>366</v>
      </c>
      <c r="BQ317">
        <v>259</v>
      </c>
      <c r="BR317" t="str">
        <f t="shared" si="67"/>
        <v>MAC-0314</v>
      </c>
      <c r="BS317">
        <f t="shared" si="68"/>
        <v>259</v>
      </c>
      <c r="CH317" s="6">
        <v>25650</v>
      </c>
      <c r="CI317" s="26">
        <v>37.540453074433657</v>
      </c>
      <c r="CJ317">
        <f t="shared" si="72"/>
        <v>25650</v>
      </c>
      <c r="CK317">
        <f t="shared" si="73"/>
        <v>37.540453074433657</v>
      </c>
      <c r="CO317" t="str">
        <f t="shared" si="74"/>
        <v/>
      </c>
      <c r="CP317" s="13" t="str">
        <f t="shared" si="75"/>
        <v/>
      </c>
      <c r="DR317" t="s">
        <v>366</v>
      </c>
      <c r="DS317">
        <v>3501</v>
      </c>
      <c r="DT317">
        <v>18699306</v>
      </c>
      <c r="DU317" t="str">
        <f t="shared" si="69"/>
        <v>MAC-0314</v>
      </c>
      <c r="DV317">
        <f t="shared" si="70"/>
        <v>3501</v>
      </c>
      <c r="DW317">
        <f t="shared" si="71"/>
        <v>18699306</v>
      </c>
      <c r="EL317" s="6" t="s">
        <v>366</v>
      </c>
      <c r="EM317">
        <v>402</v>
      </c>
      <c r="EN317">
        <v>1565</v>
      </c>
    </row>
    <row r="318" spans="24:144" x14ac:dyDescent="0.25">
      <c r="X318" s="4" t="s">
        <v>367</v>
      </c>
      <c r="Y318" s="2">
        <v>123</v>
      </c>
      <c r="BD318" s="6">
        <v>621</v>
      </c>
      <c r="BE318" s="26">
        <v>1.5600271309066245E-2</v>
      </c>
      <c r="BG318">
        <f t="shared" si="76"/>
        <v>621</v>
      </c>
      <c r="BH318">
        <f t="shared" si="66"/>
        <v>1.5600271309066245E-2</v>
      </c>
      <c r="BM318">
        <v>136</v>
      </c>
      <c r="BN318" t="s">
        <v>259</v>
      </c>
      <c r="BP318" s="6" t="s">
        <v>367</v>
      </c>
      <c r="BQ318">
        <v>123</v>
      </c>
      <c r="BR318" t="str">
        <f t="shared" si="67"/>
        <v>MAC-0315</v>
      </c>
      <c r="BS318">
        <f t="shared" si="68"/>
        <v>123</v>
      </c>
      <c r="CH318" s="6">
        <v>25740</v>
      </c>
      <c r="CI318" s="26">
        <v>31.391585760517799</v>
      </c>
      <c r="CJ318">
        <f t="shared" si="72"/>
        <v>25740</v>
      </c>
      <c r="CK318">
        <f t="shared" si="73"/>
        <v>31.391585760517799</v>
      </c>
      <c r="CO318" t="str">
        <f t="shared" si="74"/>
        <v/>
      </c>
      <c r="CP318" s="13" t="str">
        <f t="shared" si="75"/>
        <v/>
      </c>
      <c r="DR318" t="s">
        <v>367</v>
      </c>
      <c r="DS318">
        <v>1652</v>
      </c>
      <c r="DT318">
        <v>6123603</v>
      </c>
      <c r="DU318" t="str">
        <f t="shared" si="69"/>
        <v>MAC-0315</v>
      </c>
      <c r="DV318">
        <f t="shared" si="70"/>
        <v>1652</v>
      </c>
      <c r="DW318">
        <f t="shared" si="71"/>
        <v>6123603</v>
      </c>
      <c r="EL318" s="6" t="s">
        <v>367</v>
      </c>
      <c r="EM318">
        <v>447</v>
      </c>
      <c r="EN318">
        <v>4923</v>
      </c>
    </row>
    <row r="319" spans="24:144" x14ac:dyDescent="0.25">
      <c r="X319" s="4" t="s">
        <v>368</v>
      </c>
      <c r="Y319" s="2">
        <v>76</v>
      </c>
      <c r="BD319" s="6">
        <v>622</v>
      </c>
      <c r="BE319" s="26">
        <v>6.1948903459190602E-2</v>
      </c>
      <c r="BG319">
        <f t="shared" si="76"/>
        <v>622</v>
      </c>
      <c r="BH319">
        <f t="shared" si="66"/>
        <v>6.1948903459190602E-2</v>
      </c>
      <c r="BM319">
        <v>136</v>
      </c>
      <c r="BN319" t="s">
        <v>270</v>
      </c>
      <c r="BP319" s="6" t="s">
        <v>368</v>
      </c>
      <c r="BQ319">
        <v>76</v>
      </c>
      <c r="BR319" t="str">
        <f t="shared" si="67"/>
        <v>MAC-0316</v>
      </c>
      <c r="BS319">
        <f t="shared" si="68"/>
        <v>76</v>
      </c>
      <c r="CH319" s="6">
        <v>25968</v>
      </c>
      <c r="CI319" s="26">
        <v>41.42394822006473</v>
      </c>
      <c r="CJ319">
        <f t="shared" si="72"/>
        <v>25968</v>
      </c>
      <c r="CK319">
        <f t="shared" si="73"/>
        <v>41.42394822006473</v>
      </c>
      <c r="CO319" t="str">
        <f t="shared" si="74"/>
        <v/>
      </c>
      <c r="CP319" s="13" t="str">
        <f t="shared" si="75"/>
        <v/>
      </c>
      <c r="DR319" t="s">
        <v>368</v>
      </c>
      <c r="DS319">
        <v>1767</v>
      </c>
      <c r="DT319">
        <v>203041</v>
      </c>
      <c r="DU319" t="str">
        <f t="shared" si="69"/>
        <v>MAC-0316</v>
      </c>
      <c r="DV319">
        <f t="shared" si="70"/>
        <v>1767</v>
      </c>
      <c r="DW319">
        <f t="shared" si="71"/>
        <v>203041</v>
      </c>
      <c r="EL319" s="6" t="s">
        <v>368</v>
      </c>
      <c r="EM319">
        <v>280</v>
      </c>
      <c r="EN319">
        <v>251</v>
      </c>
    </row>
    <row r="320" spans="24:144" x14ac:dyDescent="0.25">
      <c r="X320" s="4" t="s">
        <v>369</v>
      </c>
      <c r="Y320" s="2">
        <v>612</v>
      </c>
      <c r="BD320" s="6">
        <v>623</v>
      </c>
      <c r="BE320" s="26">
        <v>1.5223453161504258E-2</v>
      </c>
      <c r="BG320">
        <f t="shared" si="76"/>
        <v>623</v>
      </c>
      <c r="BH320">
        <f t="shared" si="66"/>
        <v>1.5223453161504258E-2</v>
      </c>
      <c r="BM320">
        <v>136</v>
      </c>
      <c r="BN320" t="s">
        <v>273</v>
      </c>
      <c r="BP320" s="6" t="s">
        <v>369</v>
      </c>
      <c r="BQ320">
        <v>612</v>
      </c>
      <c r="BR320" t="str">
        <f t="shared" si="67"/>
        <v>MAC-0317</v>
      </c>
      <c r="BS320">
        <f t="shared" si="68"/>
        <v>612</v>
      </c>
      <c r="CH320" s="6">
        <v>26076</v>
      </c>
      <c r="CI320" s="26">
        <v>16.828478964401295</v>
      </c>
      <c r="CJ320">
        <f t="shared" si="72"/>
        <v>26076</v>
      </c>
      <c r="CK320">
        <f t="shared" si="73"/>
        <v>16.828478964401295</v>
      </c>
      <c r="CO320" t="str">
        <f t="shared" si="74"/>
        <v/>
      </c>
      <c r="CP320" s="13" t="str">
        <f t="shared" si="75"/>
        <v/>
      </c>
      <c r="DR320" t="s">
        <v>369</v>
      </c>
      <c r="DS320">
        <v>13534</v>
      </c>
      <c r="DT320">
        <v>43292524</v>
      </c>
      <c r="DU320" t="str">
        <f t="shared" si="69"/>
        <v>MAC-0317</v>
      </c>
      <c r="DV320">
        <f t="shared" si="70"/>
        <v>13534</v>
      </c>
      <c r="DW320">
        <f t="shared" si="71"/>
        <v>43292524</v>
      </c>
      <c r="EL320" s="6" t="s">
        <v>369</v>
      </c>
      <c r="EM320">
        <v>438</v>
      </c>
      <c r="EN320">
        <v>118</v>
      </c>
    </row>
    <row r="321" spans="24:144" x14ac:dyDescent="0.25">
      <c r="X321" s="4" t="s">
        <v>370</v>
      </c>
      <c r="Y321" s="2">
        <v>198</v>
      </c>
      <c r="BD321" s="6">
        <v>624</v>
      </c>
      <c r="BE321" s="26">
        <v>2.9693270027884543E-2</v>
      </c>
      <c r="BG321">
        <f t="shared" si="76"/>
        <v>624</v>
      </c>
      <c r="BH321">
        <f t="shared" si="66"/>
        <v>2.9693270027884543E-2</v>
      </c>
      <c r="BM321">
        <v>136</v>
      </c>
      <c r="BN321" t="s">
        <v>428</v>
      </c>
      <c r="BP321" s="6" t="s">
        <v>370</v>
      </c>
      <c r="BQ321">
        <v>198</v>
      </c>
      <c r="BR321" t="str">
        <f t="shared" si="67"/>
        <v>MAC-0318</v>
      </c>
      <c r="BS321">
        <f t="shared" si="68"/>
        <v>198</v>
      </c>
      <c r="CH321" s="6">
        <v>26117</v>
      </c>
      <c r="CI321" s="26">
        <v>60.194174757281552</v>
      </c>
      <c r="CJ321">
        <f t="shared" si="72"/>
        <v>26117</v>
      </c>
      <c r="CK321">
        <f t="shared" si="73"/>
        <v>60.194174757281552</v>
      </c>
      <c r="CO321" t="str">
        <f t="shared" si="74"/>
        <v/>
      </c>
      <c r="CP321" s="13" t="str">
        <f t="shared" si="75"/>
        <v/>
      </c>
      <c r="DR321" t="s">
        <v>370</v>
      </c>
      <c r="DS321">
        <v>251</v>
      </c>
      <c r="DT321">
        <v>3336048</v>
      </c>
      <c r="DU321" t="str">
        <f t="shared" si="69"/>
        <v>MAC-0318</v>
      </c>
      <c r="DV321">
        <f t="shared" si="70"/>
        <v>251</v>
      </c>
      <c r="DW321">
        <f t="shared" si="71"/>
        <v>3336048</v>
      </c>
      <c r="EL321" s="6" t="s">
        <v>370</v>
      </c>
      <c r="EM321">
        <v>705</v>
      </c>
      <c r="EN321">
        <v>8525</v>
      </c>
    </row>
    <row r="322" spans="24:144" x14ac:dyDescent="0.25">
      <c r="X322" s="4" t="s">
        <v>371</v>
      </c>
      <c r="Y322" s="2">
        <v>381</v>
      </c>
      <c r="BD322" s="6">
        <v>627</v>
      </c>
      <c r="BE322" s="26">
        <v>4.5971814002562367E-2</v>
      </c>
      <c r="BG322">
        <f t="shared" si="76"/>
        <v>627</v>
      </c>
      <c r="BH322">
        <f t="shared" si="66"/>
        <v>4.5971814002562367E-2</v>
      </c>
      <c r="BM322">
        <v>136</v>
      </c>
      <c r="BN322" t="s">
        <v>515</v>
      </c>
      <c r="BP322" s="6" t="s">
        <v>371</v>
      </c>
      <c r="BQ322">
        <v>381</v>
      </c>
      <c r="BR322" t="str">
        <f t="shared" si="67"/>
        <v>MAC-0319</v>
      </c>
      <c r="BS322">
        <f t="shared" si="68"/>
        <v>381</v>
      </c>
      <c r="CH322" s="6">
        <v>26216</v>
      </c>
      <c r="CI322" s="26">
        <v>21.68284789644013</v>
      </c>
      <c r="CJ322">
        <f t="shared" si="72"/>
        <v>26216</v>
      </c>
      <c r="CK322">
        <f t="shared" si="73"/>
        <v>21.68284789644013</v>
      </c>
      <c r="CO322" t="str">
        <f t="shared" si="74"/>
        <v/>
      </c>
      <c r="CP322" s="13" t="str">
        <f t="shared" si="75"/>
        <v/>
      </c>
      <c r="DR322" t="s">
        <v>371</v>
      </c>
      <c r="DS322">
        <v>146</v>
      </c>
      <c r="DT322">
        <v>1760191</v>
      </c>
      <c r="DU322" t="str">
        <f t="shared" si="69"/>
        <v>MAC-0319</v>
      </c>
      <c r="DV322">
        <f t="shared" si="70"/>
        <v>146</v>
      </c>
      <c r="DW322">
        <f t="shared" si="71"/>
        <v>1760191</v>
      </c>
      <c r="EL322" s="6" t="s">
        <v>371</v>
      </c>
      <c r="EM322">
        <v>630</v>
      </c>
      <c r="EN322">
        <v>10828</v>
      </c>
    </row>
    <row r="323" spans="24:144" x14ac:dyDescent="0.25">
      <c r="X323" s="4" t="s">
        <v>372</v>
      </c>
      <c r="Y323" s="2">
        <v>73</v>
      </c>
      <c r="BD323" s="6">
        <v>629</v>
      </c>
      <c r="BE323" s="26">
        <v>1.5223453161504258E-2</v>
      </c>
      <c r="BG323">
        <f t="shared" si="76"/>
        <v>629</v>
      </c>
      <c r="BH323">
        <f t="shared" si="66"/>
        <v>1.5223453161504258E-2</v>
      </c>
      <c r="BM323">
        <v>137</v>
      </c>
      <c r="BN323" t="s">
        <v>621</v>
      </c>
      <c r="BP323" s="6" t="s">
        <v>372</v>
      </c>
      <c r="BQ323">
        <v>73</v>
      </c>
      <c r="BR323" t="str">
        <f t="shared" si="67"/>
        <v>MAC-0320</v>
      </c>
      <c r="BS323">
        <f t="shared" si="68"/>
        <v>73</v>
      </c>
      <c r="CH323" s="6">
        <v>26240</v>
      </c>
      <c r="CI323" s="26">
        <v>33.009708737864081</v>
      </c>
      <c r="CJ323">
        <f t="shared" si="72"/>
        <v>26240</v>
      </c>
      <c r="CK323">
        <f t="shared" si="73"/>
        <v>33.009708737864081</v>
      </c>
      <c r="CO323" t="str">
        <f t="shared" si="74"/>
        <v/>
      </c>
      <c r="CP323" s="13" t="str">
        <f t="shared" si="75"/>
        <v/>
      </c>
      <c r="DR323" t="s">
        <v>372</v>
      </c>
      <c r="DS323">
        <v>631</v>
      </c>
      <c r="DT323">
        <v>4545015</v>
      </c>
      <c r="DU323" t="str">
        <f t="shared" si="69"/>
        <v>MAC-0320</v>
      </c>
      <c r="DV323">
        <f t="shared" si="70"/>
        <v>631</v>
      </c>
      <c r="DW323">
        <f t="shared" si="71"/>
        <v>4545015</v>
      </c>
      <c r="EL323" s="6" t="s">
        <v>372</v>
      </c>
      <c r="EM323">
        <v>972</v>
      </c>
      <c r="EN323">
        <v>5427</v>
      </c>
    </row>
    <row r="324" spans="24:144" x14ac:dyDescent="0.25">
      <c r="X324" s="4" t="s">
        <v>373</v>
      </c>
      <c r="Y324" s="2">
        <v>370</v>
      </c>
      <c r="BD324" s="6">
        <v>630</v>
      </c>
      <c r="BE324" s="26">
        <v>7.7323083879719645E-2</v>
      </c>
      <c r="BG324">
        <f t="shared" si="76"/>
        <v>630</v>
      </c>
      <c r="BH324">
        <f t="shared" ref="BH324:BH387" si="77">IFERROR(VLOOKUP(BG324,$BD$3:$BE$552,2,FALSE),"")</f>
        <v>7.7323083879719645E-2</v>
      </c>
      <c r="BM324">
        <v>137</v>
      </c>
      <c r="BN324" t="s">
        <v>920</v>
      </c>
      <c r="BP324" s="6" t="s">
        <v>373</v>
      </c>
      <c r="BQ324">
        <v>370</v>
      </c>
      <c r="BR324" t="str">
        <f t="shared" ref="BR324:BR387" si="78">IF(OR(BP324="",BP324="Genel Toplam",BP324="(blank)"),"",BP324)</f>
        <v>MAC-0321</v>
      </c>
      <c r="BS324">
        <f t="shared" ref="BS324:BS387" si="79">IFERROR(VLOOKUP(BR324,$BP$3:$BQ$1004,2,FALSE),"")</f>
        <v>370</v>
      </c>
      <c r="CH324" s="6">
        <v>26484</v>
      </c>
      <c r="CI324" s="26">
        <v>48.867313915857608</v>
      </c>
      <c r="CJ324">
        <f t="shared" si="72"/>
        <v>26484</v>
      </c>
      <c r="CK324">
        <f t="shared" si="73"/>
        <v>48.867313915857608</v>
      </c>
      <c r="CO324" t="str">
        <f t="shared" si="74"/>
        <v/>
      </c>
      <c r="CP324" s="13" t="str">
        <f t="shared" si="75"/>
        <v/>
      </c>
      <c r="DR324" t="s">
        <v>373</v>
      </c>
      <c r="DS324">
        <v>1971</v>
      </c>
      <c r="DT324">
        <v>4853938</v>
      </c>
      <c r="DU324" t="str">
        <f t="shared" ref="DU324:DU387" si="80">IF(OR(DR324="",DR324="Genel Toplam",DR324="(blank)"),"",DR324)</f>
        <v>MAC-0321</v>
      </c>
      <c r="DV324">
        <f t="shared" ref="DV324:DV387" si="81">IFERROR(VLOOKUP(DU324,$DR$3:$DT$1004,2,FALSE),"")</f>
        <v>1971</v>
      </c>
      <c r="DW324">
        <f t="shared" ref="DW324:DW387" si="82">IFERROR(VLOOKUP(DU324,$DR$3:$DT$1004,3,FALSE),"")</f>
        <v>4853938</v>
      </c>
      <c r="EL324" s="6" t="s">
        <v>373</v>
      </c>
      <c r="EM324">
        <v>589</v>
      </c>
      <c r="EN324">
        <v>5741</v>
      </c>
    </row>
    <row r="325" spans="24:144" x14ac:dyDescent="0.25">
      <c r="X325" s="4" t="s">
        <v>374</v>
      </c>
      <c r="Y325" s="2">
        <v>253</v>
      </c>
      <c r="BD325" s="6">
        <v>631</v>
      </c>
      <c r="BE325" s="26">
        <v>1.5637953123822445E-2</v>
      </c>
      <c r="BG325">
        <f t="shared" si="76"/>
        <v>631</v>
      </c>
      <c r="BH325">
        <f t="shared" si="77"/>
        <v>1.5637953123822445E-2</v>
      </c>
      <c r="BM325">
        <v>138</v>
      </c>
      <c r="BN325" t="s">
        <v>208</v>
      </c>
      <c r="BP325" s="6" t="s">
        <v>374</v>
      </c>
      <c r="BQ325">
        <v>253</v>
      </c>
      <c r="BR325" t="str">
        <f t="shared" si="78"/>
        <v>MAC-0322</v>
      </c>
      <c r="BS325">
        <f t="shared" si="79"/>
        <v>253</v>
      </c>
      <c r="CH325" s="6">
        <v>26568</v>
      </c>
      <c r="CI325" s="26">
        <v>34.95145631067961</v>
      </c>
      <c r="CJ325">
        <f t="shared" ref="CJ325:CJ388" si="83">IF(OR(CH325="",CH325="Grand Total",CH325="(blank)"),"",CH325)</f>
        <v>26568</v>
      </c>
      <c r="CK325">
        <f t="shared" ref="CK325:CK388" si="84">IFERROR(VLOOKUP(CJ325,$CH$3:$CI$983,2,FALSE),"")</f>
        <v>34.95145631067961</v>
      </c>
      <c r="CO325" t="str">
        <f t="shared" ref="CO325:CO388" si="85">IF(OR(CM325="",CM325="Grand Total",CM325="(blank)"),"",CM325)</f>
        <v/>
      </c>
      <c r="CP325" s="13" t="str">
        <f t="shared" ref="CP325:CP388" si="86">IFERROR(VLOOKUP(CO325,$CM$3:$CN$983,2,FALSE),"")</f>
        <v/>
      </c>
      <c r="DR325" t="s">
        <v>374</v>
      </c>
      <c r="DS325">
        <v>912</v>
      </c>
      <c r="DT325">
        <v>3166651</v>
      </c>
      <c r="DU325" t="str">
        <f t="shared" si="80"/>
        <v>MAC-0322</v>
      </c>
      <c r="DV325">
        <f t="shared" si="81"/>
        <v>912</v>
      </c>
      <c r="DW325">
        <f t="shared" si="82"/>
        <v>3166651</v>
      </c>
      <c r="EL325" s="6" t="s">
        <v>374</v>
      </c>
      <c r="EM325">
        <v>602</v>
      </c>
      <c r="EN325">
        <v>11075</v>
      </c>
    </row>
    <row r="326" spans="24:144" x14ac:dyDescent="0.25">
      <c r="X326" s="4" t="s">
        <v>375</v>
      </c>
      <c r="Y326" s="2">
        <v>105</v>
      </c>
      <c r="BD326" s="6">
        <v>632</v>
      </c>
      <c r="BE326" s="26">
        <v>4.8081995628909496E-2</v>
      </c>
      <c r="BG326">
        <f t="shared" si="76"/>
        <v>632</v>
      </c>
      <c r="BH326">
        <f t="shared" si="77"/>
        <v>4.8081995628909496E-2</v>
      </c>
      <c r="BM326">
        <v>138</v>
      </c>
      <c r="BN326" t="s">
        <v>564</v>
      </c>
      <c r="BP326" s="6" t="s">
        <v>375</v>
      </c>
      <c r="BQ326">
        <v>105</v>
      </c>
      <c r="BR326" t="str">
        <f t="shared" si="78"/>
        <v>MAC-0323</v>
      </c>
      <c r="BS326">
        <f t="shared" si="79"/>
        <v>105</v>
      </c>
      <c r="CH326" s="6">
        <v>26616</v>
      </c>
      <c r="CI326" s="26">
        <v>36.245954692556637</v>
      </c>
      <c r="CJ326">
        <f t="shared" si="83"/>
        <v>26616</v>
      </c>
      <c r="CK326">
        <f t="shared" si="84"/>
        <v>36.245954692556637</v>
      </c>
      <c r="CO326" t="str">
        <f t="shared" si="85"/>
        <v/>
      </c>
      <c r="CP326" s="13" t="str">
        <f t="shared" si="86"/>
        <v/>
      </c>
      <c r="DR326" t="s">
        <v>375</v>
      </c>
      <c r="DS326">
        <v>224</v>
      </c>
      <c r="DT326">
        <v>5142651</v>
      </c>
      <c r="DU326" t="str">
        <f t="shared" si="80"/>
        <v>MAC-0323</v>
      </c>
      <c r="DV326">
        <f t="shared" si="81"/>
        <v>224</v>
      </c>
      <c r="DW326">
        <f t="shared" si="82"/>
        <v>5142651</v>
      </c>
      <c r="EL326" s="6" t="s">
        <v>375</v>
      </c>
      <c r="EM326">
        <v>870</v>
      </c>
      <c r="EN326">
        <v>12985</v>
      </c>
    </row>
    <row r="327" spans="24:144" x14ac:dyDescent="0.25">
      <c r="X327" s="4" t="s">
        <v>376</v>
      </c>
      <c r="Y327" s="2">
        <v>562</v>
      </c>
      <c r="BD327" s="6">
        <v>633</v>
      </c>
      <c r="BE327" s="26">
        <v>3.2255633431306052E-2</v>
      </c>
      <c r="BG327">
        <f t="shared" si="76"/>
        <v>633</v>
      </c>
      <c r="BH327">
        <f t="shared" si="77"/>
        <v>3.2255633431306052E-2</v>
      </c>
      <c r="BM327">
        <v>138</v>
      </c>
      <c r="BN327" t="s">
        <v>682</v>
      </c>
      <c r="BP327" s="6" t="s">
        <v>376</v>
      </c>
      <c r="BQ327">
        <v>562</v>
      </c>
      <c r="BR327" t="str">
        <f t="shared" si="78"/>
        <v>MAC-0324</v>
      </c>
      <c r="BS327">
        <f t="shared" si="79"/>
        <v>562</v>
      </c>
      <c r="CH327" s="6">
        <v>26742</v>
      </c>
      <c r="CI327" s="26">
        <v>48.543689320388353</v>
      </c>
      <c r="CJ327">
        <f t="shared" si="83"/>
        <v>26742</v>
      </c>
      <c r="CK327">
        <f t="shared" si="84"/>
        <v>48.543689320388353</v>
      </c>
      <c r="CO327" t="str">
        <f t="shared" si="85"/>
        <v/>
      </c>
      <c r="CP327" s="13" t="str">
        <f t="shared" si="86"/>
        <v/>
      </c>
      <c r="DR327" t="s">
        <v>376</v>
      </c>
      <c r="DS327">
        <v>3530</v>
      </c>
      <c r="DT327">
        <v>6721837</v>
      </c>
      <c r="DU327" t="str">
        <f t="shared" si="80"/>
        <v>MAC-0324</v>
      </c>
      <c r="DV327">
        <f t="shared" si="81"/>
        <v>3530</v>
      </c>
      <c r="DW327">
        <f t="shared" si="82"/>
        <v>6721837</v>
      </c>
      <c r="EL327" s="6" t="s">
        <v>376</v>
      </c>
      <c r="EM327">
        <v>254</v>
      </c>
      <c r="EN327">
        <v>982</v>
      </c>
    </row>
    <row r="328" spans="24:144" x14ac:dyDescent="0.25">
      <c r="X328" s="4" t="s">
        <v>377</v>
      </c>
      <c r="Y328" s="2">
        <v>165</v>
      </c>
      <c r="BD328" s="6">
        <v>634</v>
      </c>
      <c r="BE328" s="26">
        <v>3.0899088100082898E-2</v>
      </c>
      <c r="BG328">
        <f t="shared" si="76"/>
        <v>634</v>
      </c>
      <c r="BH328">
        <f t="shared" si="77"/>
        <v>3.0899088100082898E-2</v>
      </c>
      <c r="BM328">
        <v>138</v>
      </c>
      <c r="BN328" t="s">
        <v>878</v>
      </c>
      <c r="BP328" s="6" t="s">
        <v>377</v>
      </c>
      <c r="BQ328">
        <v>165</v>
      </c>
      <c r="BR328" t="str">
        <f t="shared" si="78"/>
        <v>MAC-0325</v>
      </c>
      <c r="BS328">
        <f t="shared" si="79"/>
        <v>165</v>
      </c>
      <c r="CH328" s="6">
        <v>26803</v>
      </c>
      <c r="CI328" s="26">
        <v>55.016181229773466</v>
      </c>
      <c r="CJ328">
        <f t="shared" si="83"/>
        <v>26803</v>
      </c>
      <c r="CK328">
        <f t="shared" si="84"/>
        <v>55.016181229773466</v>
      </c>
      <c r="CO328" t="str">
        <f t="shared" si="85"/>
        <v/>
      </c>
      <c r="CP328" s="13" t="str">
        <f t="shared" si="86"/>
        <v/>
      </c>
      <c r="DR328" t="s">
        <v>377</v>
      </c>
      <c r="DS328">
        <v>5771</v>
      </c>
      <c r="DT328">
        <v>6426454</v>
      </c>
      <c r="DU328" t="str">
        <f t="shared" si="80"/>
        <v>MAC-0325</v>
      </c>
      <c r="DV328">
        <f t="shared" si="81"/>
        <v>5771</v>
      </c>
      <c r="DW328">
        <f t="shared" si="82"/>
        <v>6426454</v>
      </c>
      <c r="EL328" s="6" t="s">
        <v>377</v>
      </c>
      <c r="EM328">
        <v>262</v>
      </c>
      <c r="EN328">
        <v>994</v>
      </c>
    </row>
    <row r="329" spans="24:144" x14ac:dyDescent="0.25">
      <c r="X329" s="4" t="s">
        <v>378</v>
      </c>
      <c r="Y329" s="2">
        <v>441</v>
      </c>
      <c r="BD329" s="6">
        <v>635</v>
      </c>
      <c r="BE329" s="26">
        <v>1.4017635089305902E-2</v>
      </c>
      <c r="BG329">
        <f t="shared" ref="BG329:BG392" si="87">IF(OR(BD329="",BD329="Grand Total",BD329="(blank)"),"",BD329)</f>
        <v>635</v>
      </c>
      <c r="BH329">
        <f t="shared" si="77"/>
        <v>1.4017635089305902E-2</v>
      </c>
      <c r="BM329">
        <v>140</v>
      </c>
      <c r="BN329" t="s">
        <v>119</v>
      </c>
      <c r="BP329" s="6" t="s">
        <v>378</v>
      </c>
      <c r="BQ329">
        <v>441</v>
      </c>
      <c r="BR329" t="str">
        <f t="shared" si="78"/>
        <v>MAC-0326</v>
      </c>
      <c r="BS329">
        <f t="shared" si="79"/>
        <v>441</v>
      </c>
      <c r="CH329" s="6">
        <v>26874</v>
      </c>
      <c r="CI329" s="26">
        <v>38.511326860841422</v>
      </c>
      <c r="CJ329">
        <f t="shared" si="83"/>
        <v>26874</v>
      </c>
      <c r="CK329">
        <f t="shared" si="84"/>
        <v>38.511326860841422</v>
      </c>
      <c r="CO329" t="str">
        <f t="shared" si="85"/>
        <v/>
      </c>
      <c r="CP329" s="13" t="str">
        <f t="shared" si="86"/>
        <v/>
      </c>
      <c r="DR329" t="s">
        <v>378</v>
      </c>
      <c r="DS329">
        <v>2752</v>
      </c>
      <c r="DT329">
        <v>12511197</v>
      </c>
      <c r="DU329" t="str">
        <f t="shared" si="80"/>
        <v>MAC-0326</v>
      </c>
      <c r="DV329">
        <f t="shared" si="81"/>
        <v>2752</v>
      </c>
      <c r="DW329">
        <f t="shared" si="82"/>
        <v>12511197</v>
      </c>
      <c r="EL329" s="6" t="s">
        <v>378</v>
      </c>
      <c r="EM329">
        <v>476</v>
      </c>
      <c r="EN329">
        <v>577</v>
      </c>
    </row>
    <row r="330" spans="24:144" x14ac:dyDescent="0.25">
      <c r="X330" s="4" t="s">
        <v>379</v>
      </c>
      <c r="Y330" s="2">
        <v>277</v>
      </c>
      <c r="BD330" s="6">
        <v>636</v>
      </c>
      <c r="BE330" s="26">
        <v>1.514808953199186E-2</v>
      </c>
      <c r="BG330">
        <f t="shared" si="87"/>
        <v>636</v>
      </c>
      <c r="BH330">
        <f t="shared" si="77"/>
        <v>1.514808953199186E-2</v>
      </c>
      <c r="BM330">
        <v>140</v>
      </c>
      <c r="BN330" t="s">
        <v>183</v>
      </c>
      <c r="BP330" s="6" t="s">
        <v>379</v>
      </c>
      <c r="BQ330">
        <v>277</v>
      </c>
      <c r="BR330" t="str">
        <f t="shared" si="78"/>
        <v>MAC-0327</v>
      </c>
      <c r="BS330">
        <f t="shared" si="79"/>
        <v>277</v>
      </c>
      <c r="CH330" s="6">
        <v>27018</v>
      </c>
      <c r="CI330" s="26">
        <v>32.686084142394819</v>
      </c>
      <c r="CJ330">
        <f t="shared" si="83"/>
        <v>27018</v>
      </c>
      <c r="CK330">
        <f t="shared" si="84"/>
        <v>32.686084142394819</v>
      </c>
      <c r="CO330" t="str">
        <f t="shared" si="85"/>
        <v/>
      </c>
      <c r="CP330" s="13" t="str">
        <f t="shared" si="86"/>
        <v/>
      </c>
      <c r="DR330" t="s">
        <v>379</v>
      </c>
      <c r="DS330">
        <v>918</v>
      </c>
      <c r="DT330">
        <v>4117971</v>
      </c>
      <c r="DU330" t="str">
        <f t="shared" si="80"/>
        <v>MAC-0327</v>
      </c>
      <c r="DV330">
        <f t="shared" si="81"/>
        <v>918</v>
      </c>
      <c r="DW330">
        <f t="shared" si="82"/>
        <v>4117971</v>
      </c>
      <c r="EL330" s="6" t="s">
        <v>379</v>
      </c>
      <c r="EM330">
        <v>659</v>
      </c>
      <c r="EN330">
        <v>5027</v>
      </c>
    </row>
    <row r="331" spans="24:144" x14ac:dyDescent="0.25">
      <c r="X331" s="4" t="s">
        <v>380</v>
      </c>
      <c r="Y331" s="2">
        <v>600</v>
      </c>
      <c r="BD331" s="6">
        <v>637</v>
      </c>
      <c r="BE331" s="26">
        <v>2.9768633657396942E-2</v>
      </c>
      <c r="BG331">
        <f t="shared" si="87"/>
        <v>637</v>
      </c>
      <c r="BH331">
        <f t="shared" si="77"/>
        <v>2.9768633657396942E-2</v>
      </c>
      <c r="BM331">
        <v>140</v>
      </c>
      <c r="BN331" t="s">
        <v>498</v>
      </c>
      <c r="BP331" s="6" t="s">
        <v>380</v>
      </c>
      <c r="BQ331">
        <v>600</v>
      </c>
      <c r="BR331" t="str">
        <f t="shared" si="78"/>
        <v>MAC-0328</v>
      </c>
      <c r="BS331">
        <f t="shared" si="79"/>
        <v>600</v>
      </c>
      <c r="CH331" s="6">
        <v>27072</v>
      </c>
      <c r="CI331" s="26">
        <v>31.067961165048541</v>
      </c>
      <c r="CJ331">
        <f t="shared" si="83"/>
        <v>27072</v>
      </c>
      <c r="CK331">
        <f t="shared" si="84"/>
        <v>31.067961165048541</v>
      </c>
      <c r="CO331" t="str">
        <f t="shared" si="85"/>
        <v/>
      </c>
      <c r="CP331" s="13" t="str">
        <f t="shared" si="86"/>
        <v/>
      </c>
      <c r="DR331" t="s">
        <v>380</v>
      </c>
      <c r="DS331">
        <v>1465</v>
      </c>
      <c r="DT331">
        <v>5602145</v>
      </c>
      <c r="DU331" t="str">
        <f t="shared" si="80"/>
        <v>MAC-0328</v>
      </c>
      <c r="DV331">
        <f t="shared" si="81"/>
        <v>1465</v>
      </c>
      <c r="DW331">
        <f t="shared" si="82"/>
        <v>5602145</v>
      </c>
      <c r="EL331" s="6" t="s">
        <v>380</v>
      </c>
      <c r="EM331">
        <v>423</v>
      </c>
      <c r="EN331">
        <v>5038</v>
      </c>
    </row>
    <row r="332" spans="24:144" x14ac:dyDescent="0.25">
      <c r="X332" s="4" t="s">
        <v>381</v>
      </c>
      <c r="Y332" s="2">
        <v>46</v>
      </c>
      <c r="BD332" s="6">
        <v>639</v>
      </c>
      <c r="BE332" s="26">
        <v>3.4516542316677973E-2</v>
      </c>
      <c r="BG332">
        <f t="shared" si="87"/>
        <v>639</v>
      </c>
      <c r="BH332">
        <f t="shared" si="77"/>
        <v>3.4516542316677973E-2</v>
      </c>
      <c r="BM332">
        <v>140</v>
      </c>
      <c r="BN332" t="s">
        <v>628</v>
      </c>
      <c r="BP332" s="6" t="s">
        <v>381</v>
      </c>
      <c r="BQ332">
        <v>46</v>
      </c>
      <c r="BR332" t="str">
        <f t="shared" si="78"/>
        <v>MAC-0329</v>
      </c>
      <c r="BS332">
        <f t="shared" si="79"/>
        <v>46</v>
      </c>
      <c r="CH332" s="6">
        <v>27162</v>
      </c>
      <c r="CI332" s="26">
        <v>45.954692556634299</v>
      </c>
      <c r="CJ332">
        <f t="shared" si="83"/>
        <v>27162</v>
      </c>
      <c r="CK332">
        <f t="shared" si="84"/>
        <v>45.954692556634299</v>
      </c>
      <c r="CO332" t="str">
        <f t="shared" si="85"/>
        <v/>
      </c>
      <c r="CP332" s="13" t="str">
        <f t="shared" si="86"/>
        <v/>
      </c>
      <c r="DR332" t="s">
        <v>381</v>
      </c>
      <c r="DS332">
        <v>332</v>
      </c>
      <c r="DT332">
        <v>2668155</v>
      </c>
      <c r="DU332" t="str">
        <f t="shared" si="80"/>
        <v>MAC-0329</v>
      </c>
      <c r="DV332">
        <f t="shared" si="81"/>
        <v>332</v>
      </c>
      <c r="DW332">
        <f t="shared" si="82"/>
        <v>2668155</v>
      </c>
      <c r="EL332" s="6" t="s">
        <v>381</v>
      </c>
      <c r="EM332">
        <v>954</v>
      </c>
      <c r="EN332">
        <v>9111</v>
      </c>
    </row>
    <row r="333" spans="24:144" x14ac:dyDescent="0.25">
      <c r="X333" s="4" t="s">
        <v>382</v>
      </c>
      <c r="Y333" s="2">
        <v>319</v>
      </c>
      <c r="BD333" s="6">
        <v>640</v>
      </c>
      <c r="BE333" s="26">
        <v>3.0484588137764716E-2</v>
      </c>
      <c r="BG333">
        <f t="shared" si="87"/>
        <v>640</v>
      </c>
      <c r="BH333">
        <f t="shared" si="77"/>
        <v>3.0484588137764716E-2</v>
      </c>
      <c r="BM333">
        <v>141</v>
      </c>
      <c r="BN333" t="s">
        <v>525</v>
      </c>
      <c r="BP333" s="6" t="s">
        <v>382</v>
      </c>
      <c r="BQ333">
        <v>319</v>
      </c>
      <c r="BR333" t="str">
        <f t="shared" si="78"/>
        <v>MAC-0330</v>
      </c>
      <c r="BS333">
        <f t="shared" si="79"/>
        <v>319</v>
      </c>
      <c r="CH333" s="6">
        <v>27328</v>
      </c>
      <c r="CI333" s="26">
        <v>40.453074433656958</v>
      </c>
      <c r="CJ333">
        <f t="shared" si="83"/>
        <v>27328</v>
      </c>
      <c r="CK333">
        <f t="shared" si="84"/>
        <v>40.453074433656958</v>
      </c>
      <c r="CO333" t="str">
        <f t="shared" si="85"/>
        <v/>
      </c>
      <c r="CP333" s="13" t="str">
        <f t="shared" si="86"/>
        <v/>
      </c>
      <c r="DR333" t="s">
        <v>382</v>
      </c>
      <c r="DS333">
        <v>3141</v>
      </c>
      <c r="DT333">
        <v>1201799</v>
      </c>
      <c r="DU333" t="str">
        <f t="shared" si="80"/>
        <v>MAC-0330</v>
      </c>
      <c r="DV333">
        <f t="shared" si="81"/>
        <v>3141</v>
      </c>
      <c r="DW333">
        <f t="shared" si="82"/>
        <v>1201799</v>
      </c>
      <c r="EL333" s="6" t="s">
        <v>382</v>
      </c>
      <c r="EM333">
        <v>558</v>
      </c>
      <c r="EN333">
        <v>1053</v>
      </c>
    </row>
    <row r="334" spans="24:144" x14ac:dyDescent="0.25">
      <c r="X334" s="4" t="s">
        <v>383</v>
      </c>
      <c r="Y334" s="2">
        <v>69</v>
      </c>
      <c r="BD334" s="6">
        <v>641</v>
      </c>
      <c r="BE334" s="26">
        <v>1.5750998568091038E-2</v>
      </c>
      <c r="BG334">
        <f t="shared" si="87"/>
        <v>641</v>
      </c>
      <c r="BH334">
        <f t="shared" si="77"/>
        <v>1.5750998568091038E-2</v>
      </c>
      <c r="BM334">
        <v>141</v>
      </c>
      <c r="BN334" t="s">
        <v>804</v>
      </c>
      <c r="BP334" s="6" t="s">
        <v>383</v>
      </c>
      <c r="BQ334">
        <v>69</v>
      </c>
      <c r="BR334" t="str">
        <f t="shared" si="78"/>
        <v>MAC-0331</v>
      </c>
      <c r="BS334">
        <f t="shared" si="79"/>
        <v>69</v>
      </c>
      <c r="CH334" s="6">
        <v>27468</v>
      </c>
      <c r="CI334" s="26">
        <v>39.158576051779939</v>
      </c>
      <c r="CJ334">
        <f t="shared" si="83"/>
        <v>27468</v>
      </c>
      <c r="CK334">
        <f t="shared" si="84"/>
        <v>39.158576051779939</v>
      </c>
      <c r="CO334" t="str">
        <f t="shared" si="85"/>
        <v/>
      </c>
      <c r="CP334" s="13" t="str">
        <f t="shared" si="86"/>
        <v/>
      </c>
      <c r="DR334" t="s">
        <v>383</v>
      </c>
      <c r="DS334">
        <v>1711</v>
      </c>
      <c r="DT334">
        <v>6062288</v>
      </c>
      <c r="DU334" t="str">
        <f t="shared" si="80"/>
        <v>MAC-0331</v>
      </c>
      <c r="DV334">
        <f t="shared" si="81"/>
        <v>1711</v>
      </c>
      <c r="DW334">
        <f t="shared" si="82"/>
        <v>6062288</v>
      </c>
      <c r="EL334" s="6" t="s">
        <v>383</v>
      </c>
      <c r="EM334">
        <v>688</v>
      </c>
      <c r="EN334">
        <v>8086</v>
      </c>
    </row>
    <row r="335" spans="24:144" x14ac:dyDescent="0.25">
      <c r="X335" s="4" t="s">
        <v>384</v>
      </c>
      <c r="Y335" s="2">
        <v>241</v>
      </c>
      <c r="BD335" s="6">
        <v>642</v>
      </c>
      <c r="BE335" s="26">
        <v>2.8449770140929986E-2</v>
      </c>
      <c r="BG335">
        <f t="shared" si="87"/>
        <v>642</v>
      </c>
      <c r="BH335">
        <f t="shared" si="77"/>
        <v>2.8449770140929986E-2</v>
      </c>
      <c r="BM335">
        <v>142</v>
      </c>
      <c r="BN335" t="s">
        <v>853</v>
      </c>
      <c r="BP335" s="6" t="s">
        <v>384</v>
      </c>
      <c r="BQ335">
        <v>241</v>
      </c>
      <c r="BR335" t="str">
        <f t="shared" si="78"/>
        <v>MAC-0332</v>
      </c>
      <c r="BS335">
        <f t="shared" si="79"/>
        <v>241</v>
      </c>
      <c r="CH335" s="6">
        <v>27472</v>
      </c>
      <c r="CI335" s="26">
        <v>47.896440129449836</v>
      </c>
      <c r="CJ335">
        <f t="shared" si="83"/>
        <v>27472</v>
      </c>
      <c r="CK335">
        <f t="shared" si="84"/>
        <v>47.896440129449836</v>
      </c>
      <c r="CO335" t="str">
        <f t="shared" si="85"/>
        <v/>
      </c>
      <c r="CP335" s="13" t="str">
        <f t="shared" si="86"/>
        <v/>
      </c>
      <c r="DR335" t="s">
        <v>384</v>
      </c>
      <c r="DS335">
        <v>1100</v>
      </c>
      <c r="DT335">
        <v>2281585</v>
      </c>
      <c r="DU335" t="str">
        <f t="shared" si="80"/>
        <v>MAC-0332</v>
      </c>
      <c r="DV335">
        <f t="shared" si="81"/>
        <v>1100</v>
      </c>
      <c r="DW335">
        <f t="shared" si="82"/>
        <v>2281585</v>
      </c>
      <c r="EL335" s="6" t="s">
        <v>384</v>
      </c>
      <c r="EM335">
        <v>418</v>
      </c>
      <c r="EN335">
        <v>1640</v>
      </c>
    </row>
    <row r="336" spans="24:144" x14ac:dyDescent="0.25">
      <c r="X336" s="4" t="s">
        <v>385</v>
      </c>
      <c r="Y336" s="2">
        <v>166</v>
      </c>
      <c r="BD336" s="6">
        <v>644</v>
      </c>
      <c r="BE336" s="26">
        <v>5.6711131208078983E-2</v>
      </c>
      <c r="BG336">
        <f t="shared" si="87"/>
        <v>644</v>
      </c>
      <c r="BH336">
        <f t="shared" si="77"/>
        <v>5.6711131208078983E-2</v>
      </c>
      <c r="BM336">
        <v>142</v>
      </c>
      <c r="BN336" t="s">
        <v>896</v>
      </c>
      <c r="BP336" s="6" t="s">
        <v>385</v>
      </c>
      <c r="BQ336">
        <v>166</v>
      </c>
      <c r="BR336" t="str">
        <f t="shared" si="78"/>
        <v>MAC-0333</v>
      </c>
      <c r="BS336">
        <f t="shared" si="79"/>
        <v>166</v>
      </c>
      <c r="CH336" s="6">
        <v>27680</v>
      </c>
      <c r="CI336" s="26">
        <v>30.744336569579289</v>
      </c>
      <c r="CJ336">
        <f t="shared" si="83"/>
        <v>27680</v>
      </c>
      <c r="CK336">
        <f t="shared" si="84"/>
        <v>30.744336569579289</v>
      </c>
      <c r="CO336" t="str">
        <f t="shared" si="85"/>
        <v/>
      </c>
      <c r="CP336" s="13" t="str">
        <f t="shared" si="86"/>
        <v/>
      </c>
      <c r="DR336" t="s">
        <v>385</v>
      </c>
      <c r="DS336">
        <v>254</v>
      </c>
      <c r="DT336">
        <v>363722</v>
      </c>
      <c r="DU336" t="str">
        <f t="shared" si="80"/>
        <v>MAC-0333</v>
      </c>
      <c r="DV336">
        <f t="shared" si="81"/>
        <v>254</v>
      </c>
      <c r="DW336">
        <f t="shared" si="82"/>
        <v>363722</v>
      </c>
      <c r="EL336" s="6" t="s">
        <v>385</v>
      </c>
      <c r="EM336">
        <v>663</v>
      </c>
      <c r="EN336">
        <v>12404</v>
      </c>
    </row>
    <row r="337" spans="24:144" x14ac:dyDescent="0.25">
      <c r="X337" s="4" t="s">
        <v>386</v>
      </c>
      <c r="Y337" s="2">
        <v>117</v>
      </c>
      <c r="BD337" s="6">
        <v>645</v>
      </c>
      <c r="BE337" s="26">
        <v>1.5374180420529052E-2</v>
      </c>
      <c r="BG337">
        <f t="shared" si="87"/>
        <v>645</v>
      </c>
      <c r="BH337">
        <f t="shared" si="77"/>
        <v>1.5374180420529052E-2</v>
      </c>
      <c r="BM337">
        <v>143</v>
      </c>
      <c r="BN337" t="s">
        <v>253</v>
      </c>
      <c r="BP337" s="6" t="s">
        <v>386</v>
      </c>
      <c r="BQ337">
        <v>117</v>
      </c>
      <c r="BR337" t="str">
        <f t="shared" si="78"/>
        <v>MAC-0334</v>
      </c>
      <c r="BS337">
        <f t="shared" si="79"/>
        <v>117</v>
      </c>
      <c r="CH337" s="6">
        <v>27708</v>
      </c>
      <c r="CI337" s="26">
        <v>24.595469255663431</v>
      </c>
      <c r="CJ337">
        <f t="shared" si="83"/>
        <v>27708</v>
      </c>
      <c r="CK337">
        <f t="shared" si="84"/>
        <v>24.595469255663431</v>
      </c>
      <c r="CO337" t="str">
        <f t="shared" si="85"/>
        <v/>
      </c>
      <c r="CP337" s="13" t="str">
        <f t="shared" si="86"/>
        <v/>
      </c>
      <c r="DR337" t="s">
        <v>386</v>
      </c>
      <c r="DS337">
        <v>151</v>
      </c>
      <c r="DT337">
        <v>2153361</v>
      </c>
      <c r="DU337" t="str">
        <f t="shared" si="80"/>
        <v>MAC-0334</v>
      </c>
      <c r="DV337">
        <f t="shared" si="81"/>
        <v>151</v>
      </c>
      <c r="DW337">
        <f t="shared" si="82"/>
        <v>2153361</v>
      </c>
      <c r="EL337" s="6" t="s">
        <v>386</v>
      </c>
      <c r="EM337">
        <v>785</v>
      </c>
      <c r="EN337">
        <v>9773</v>
      </c>
    </row>
    <row r="338" spans="24:144" x14ac:dyDescent="0.25">
      <c r="X338" s="4" t="s">
        <v>387</v>
      </c>
      <c r="Y338" s="2">
        <v>131</v>
      </c>
      <c r="BD338" s="6">
        <v>646</v>
      </c>
      <c r="BE338" s="26">
        <v>2.7319315698244029E-2</v>
      </c>
      <c r="BG338">
        <f t="shared" si="87"/>
        <v>646</v>
      </c>
      <c r="BH338">
        <f t="shared" si="77"/>
        <v>2.7319315698244029E-2</v>
      </c>
      <c r="BM338">
        <v>143</v>
      </c>
      <c r="BN338" t="s">
        <v>671</v>
      </c>
      <c r="BP338" s="6" t="s">
        <v>387</v>
      </c>
      <c r="BQ338">
        <v>131</v>
      </c>
      <c r="BR338" t="str">
        <f t="shared" si="78"/>
        <v>MAC-0335</v>
      </c>
      <c r="BS338">
        <f t="shared" si="79"/>
        <v>131</v>
      </c>
      <c r="CH338" s="6">
        <v>27774</v>
      </c>
      <c r="CI338" s="26">
        <v>44.01294498381877</v>
      </c>
      <c r="CJ338">
        <f t="shared" si="83"/>
        <v>27774</v>
      </c>
      <c r="CK338">
        <f t="shared" si="84"/>
        <v>44.01294498381877</v>
      </c>
      <c r="CO338" t="str">
        <f t="shared" si="85"/>
        <v/>
      </c>
      <c r="CP338" s="13" t="str">
        <f t="shared" si="86"/>
        <v/>
      </c>
      <c r="DR338" t="s">
        <v>387</v>
      </c>
      <c r="DS338">
        <v>1912</v>
      </c>
      <c r="DT338">
        <v>6993135</v>
      </c>
      <c r="DU338" t="str">
        <f t="shared" si="80"/>
        <v>MAC-0335</v>
      </c>
      <c r="DV338">
        <f t="shared" si="81"/>
        <v>1912</v>
      </c>
      <c r="DW338">
        <f t="shared" si="82"/>
        <v>6993135</v>
      </c>
      <c r="EL338" s="6" t="s">
        <v>387</v>
      </c>
      <c r="EM338">
        <v>647</v>
      </c>
      <c r="EN338">
        <v>6952</v>
      </c>
    </row>
    <row r="339" spans="24:144" x14ac:dyDescent="0.25">
      <c r="X339" s="4" t="s">
        <v>388</v>
      </c>
      <c r="Y339" s="2">
        <v>347</v>
      </c>
      <c r="BD339" s="6">
        <v>647</v>
      </c>
      <c r="BE339" s="26">
        <v>3.1275906247644883E-2</v>
      </c>
      <c r="BG339">
        <f t="shared" si="87"/>
        <v>647</v>
      </c>
      <c r="BH339">
        <f t="shared" si="77"/>
        <v>3.1275906247644883E-2</v>
      </c>
      <c r="BM339">
        <v>143</v>
      </c>
      <c r="BN339" t="s">
        <v>822</v>
      </c>
      <c r="BP339" s="6" t="s">
        <v>388</v>
      </c>
      <c r="BQ339">
        <v>347</v>
      </c>
      <c r="BR339" t="str">
        <f t="shared" si="78"/>
        <v>MAC-0336</v>
      </c>
      <c r="BS339">
        <f t="shared" si="79"/>
        <v>347</v>
      </c>
      <c r="CH339" s="6">
        <v>27810</v>
      </c>
      <c r="CI339" s="26">
        <v>28.802588996763756</v>
      </c>
      <c r="CJ339">
        <f t="shared" si="83"/>
        <v>27810</v>
      </c>
      <c r="CK339">
        <f t="shared" si="84"/>
        <v>28.802588996763756</v>
      </c>
      <c r="CO339" t="str">
        <f t="shared" si="85"/>
        <v/>
      </c>
      <c r="CP339" s="13" t="str">
        <f t="shared" si="86"/>
        <v/>
      </c>
      <c r="DR339" t="s">
        <v>388</v>
      </c>
      <c r="DS339">
        <v>3762</v>
      </c>
      <c r="DT339">
        <v>13037927</v>
      </c>
      <c r="DU339" t="str">
        <f t="shared" si="80"/>
        <v>MAC-0336</v>
      </c>
      <c r="DV339">
        <f t="shared" si="81"/>
        <v>3762</v>
      </c>
      <c r="DW339">
        <f t="shared" si="82"/>
        <v>13037927</v>
      </c>
      <c r="EL339" s="6" t="s">
        <v>388</v>
      </c>
      <c r="EM339">
        <v>186</v>
      </c>
      <c r="EN339">
        <v>314</v>
      </c>
    </row>
    <row r="340" spans="24:144" x14ac:dyDescent="0.25">
      <c r="X340" s="4" t="s">
        <v>389</v>
      </c>
      <c r="Y340" s="2">
        <v>123</v>
      </c>
      <c r="BD340" s="6">
        <v>648</v>
      </c>
      <c r="BE340" s="26">
        <v>3.0484588137764716E-2</v>
      </c>
      <c r="BG340">
        <f t="shared" si="87"/>
        <v>648</v>
      </c>
      <c r="BH340">
        <f t="shared" si="77"/>
        <v>3.0484588137764716E-2</v>
      </c>
      <c r="BM340">
        <v>144</v>
      </c>
      <c r="BN340" t="s">
        <v>542</v>
      </c>
      <c r="BP340" s="6" t="s">
        <v>389</v>
      </c>
      <c r="BQ340">
        <v>123</v>
      </c>
      <c r="BR340" t="str">
        <f t="shared" si="78"/>
        <v>MAC-0337</v>
      </c>
      <c r="BS340">
        <f t="shared" si="79"/>
        <v>123</v>
      </c>
      <c r="CH340" s="6">
        <v>27852</v>
      </c>
      <c r="CI340" s="26">
        <v>33.333333333333329</v>
      </c>
      <c r="CJ340">
        <f t="shared" si="83"/>
        <v>27852</v>
      </c>
      <c r="CK340">
        <f t="shared" si="84"/>
        <v>33.333333333333329</v>
      </c>
      <c r="CO340" t="str">
        <f t="shared" si="85"/>
        <v/>
      </c>
      <c r="CP340" s="13" t="str">
        <f t="shared" si="86"/>
        <v/>
      </c>
      <c r="DR340" t="s">
        <v>389</v>
      </c>
      <c r="DS340">
        <v>240</v>
      </c>
      <c r="DT340">
        <v>4345316</v>
      </c>
      <c r="DU340" t="str">
        <f t="shared" si="80"/>
        <v>MAC-0337</v>
      </c>
      <c r="DV340">
        <f t="shared" si="81"/>
        <v>240</v>
      </c>
      <c r="DW340">
        <f t="shared" si="82"/>
        <v>4345316</v>
      </c>
      <c r="EL340" s="6" t="s">
        <v>389</v>
      </c>
      <c r="EM340">
        <v>840</v>
      </c>
      <c r="EN340">
        <v>9571</v>
      </c>
    </row>
    <row r="341" spans="24:144" x14ac:dyDescent="0.25">
      <c r="X341" s="4" t="s">
        <v>390</v>
      </c>
      <c r="Y341" s="2">
        <v>358</v>
      </c>
      <c r="BD341" s="6">
        <v>649</v>
      </c>
      <c r="BE341" s="26">
        <v>3.0748360841058107E-2</v>
      </c>
      <c r="BG341">
        <f t="shared" si="87"/>
        <v>649</v>
      </c>
      <c r="BH341">
        <f t="shared" si="77"/>
        <v>3.0748360841058107E-2</v>
      </c>
      <c r="BM341">
        <v>145</v>
      </c>
      <c r="BN341" t="s">
        <v>88</v>
      </c>
      <c r="BP341" s="6" t="s">
        <v>390</v>
      </c>
      <c r="BQ341">
        <v>358</v>
      </c>
      <c r="BR341" t="str">
        <f t="shared" si="78"/>
        <v>MAC-0338</v>
      </c>
      <c r="BS341">
        <f t="shared" si="79"/>
        <v>358</v>
      </c>
      <c r="CH341" s="6">
        <v>28014</v>
      </c>
      <c r="CI341" s="26">
        <v>53.074433656957929</v>
      </c>
      <c r="CJ341">
        <f t="shared" si="83"/>
        <v>28014</v>
      </c>
      <c r="CK341">
        <f t="shared" si="84"/>
        <v>53.074433656957929</v>
      </c>
      <c r="CO341" t="str">
        <f t="shared" si="85"/>
        <v/>
      </c>
      <c r="CP341" s="13" t="str">
        <f t="shared" si="86"/>
        <v/>
      </c>
      <c r="DR341" t="s">
        <v>390</v>
      </c>
      <c r="DS341">
        <v>1460</v>
      </c>
      <c r="DT341">
        <v>732296</v>
      </c>
      <c r="DU341" t="str">
        <f t="shared" si="80"/>
        <v>MAC-0338</v>
      </c>
      <c r="DV341">
        <f t="shared" si="81"/>
        <v>1460</v>
      </c>
      <c r="DW341">
        <f t="shared" si="82"/>
        <v>732296</v>
      </c>
      <c r="EL341" s="6" t="s">
        <v>390</v>
      </c>
      <c r="EM341">
        <v>561</v>
      </c>
      <c r="EN341">
        <v>7591</v>
      </c>
    </row>
    <row r="342" spans="24:144" x14ac:dyDescent="0.25">
      <c r="X342" s="4" t="s">
        <v>391</v>
      </c>
      <c r="Y342" s="2">
        <v>391</v>
      </c>
      <c r="BD342" s="6">
        <v>650</v>
      </c>
      <c r="BE342" s="26">
        <v>5.765317657698394E-2</v>
      </c>
      <c r="BG342">
        <f t="shared" si="87"/>
        <v>650</v>
      </c>
      <c r="BH342">
        <f t="shared" si="77"/>
        <v>5.765317657698394E-2</v>
      </c>
      <c r="BM342">
        <v>145</v>
      </c>
      <c r="BN342" t="s">
        <v>516</v>
      </c>
      <c r="BP342" s="6" t="s">
        <v>391</v>
      </c>
      <c r="BQ342">
        <v>391</v>
      </c>
      <c r="BR342" t="str">
        <f t="shared" si="78"/>
        <v>MAC-0339</v>
      </c>
      <c r="BS342">
        <f t="shared" si="79"/>
        <v>391</v>
      </c>
      <c r="CH342" s="6">
        <v>28080</v>
      </c>
      <c r="CI342" s="26">
        <v>33.656957928802591</v>
      </c>
      <c r="CJ342">
        <f t="shared" si="83"/>
        <v>28080</v>
      </c>
      <c r="CK342">
        <f t="shared" si="84"/>
        <v>33.656957928802591</v>
      </c>
      <c r="CO342" t="str">
        <f t="shared" si="85"/>
        <v/>
      </c>
      <c r="CP342" s="13" t="str">
        <f t="shared" si="86"/>
        <v/>
      </c>
      <c r="DR342" t="s">
        <v>391</v>
      </c>
      <c r="DS342">
        <v>2684</v>
      </c>
      <c r="DT342">
        <v>10895315</v>
      </c>
      <c r="DU342" t="str">
        <f t="shared" si="80"/>
        <v>MAC-0339</v>
      </c>
      <c r="DV342">
        <f t="shared" si="81"/>
        <v>2684</v>
      </c>
      <c r="DW342">
        <f t="shared" si="82"/>
        <v>10895315</v>
      </c>
      <c r="EL342" s="6" t="s">
        <v>391</v>
      </c>
      <c r="EM342">
        <v>501</v>
      </c>
      <c r="EN342">
        <v>2650</v>
      </c>
    </row>
    <row r="343" spans="24:144" x14ac:dyDescent="0.25">
      <c r="X343" s="4" t="s">
        <v>392</v>
      </c>
      <c r="Y343" s="2">
        <v>109</v>
      </c>
      <c r="BD343" s="6">
        <v>652</v>
      </c>
      <c r="BE343" s="26">
        <v>2.8675861029467179E-2</v>
      </c>
      <c r="BG343">
        <f t="shared" si="87"/>
        <v>652</v>
      </c>
      <c r="BH343">
        <f t="shared" si="77"/>
        <v>2.8675861029467179E-2</v>
      </c>
      <c r="BM343">
        <v>145</v>
      </c>
      <c r="BN343" t="s">
        <v>874</v>
      </c>
      <c r="BP343" s="6" t="s">
        <v>392</v>
      </c>
      <c r="BQ343">
        <v>109</v>
      </c>
      <c r="BR343" t="str">
        <f t="shared" si="78"/>
        <v>MAC-0340</v>
      </c>
      <c r="BS343">
        <f t="shared" si="79"/>
        <v>109</v>
      </c>
      <c r="CH343" s="6">
        <v>28164</v>
      </c>
      <c r="CI343" s="26">
        <v>34.627831715210355</v>
      </c>
      <c r="CJ343">
        <f t="shared" si="83"/>
        <v>28164</v>
      </c>
      <c r="CK343">
        <f t="shared" si="84"/>
        <v>34.627831715210355</v>
      </c>
      <c r="CO343" t="str">
        <f t="shared" si="85"/>
        <v/>
      </c>
      <c r="CP343" s="13" t="str">
        <f t="shared" si="86"/>
        <v/>
      </c>
      <c r="DR343" t="s">
        <v>392</v>
      </c>
      <c r="DS343">
        <v>3573</v>
      </c>
      <c r="DT343">
        <v>18906029</v>
      </c>
      <c r="DU343" t="str">
        <f t="shared" si="80"/>
        <v>MAC-0340</v>
      </c>
      <c r="DV343">
        <f t="shared" si="81"/>
        <v>3573</v>
      </c>
      <c r="DW343">
        <f t="shared" si="82"/>
        <v>18906029</v>
      </c>
      <c r="EL343" s="6" t="s">
        <v>392</v>
      </c>
      <c r="EM343">
        <v>503</v>
      </c>
      <c r="EN343">
        <v>432</v>
      </c>
    </row>
    <row r="344" spans="24:144" x14ac:dyDescent="0.25">
      <c r="X344" s="4" t="s">
        <v>393</v>
      </c>
      <c r="Y344" s="2">
        <v>187</v>
      </c>
      <c r="BD344" s="6">
        <v>653</v>
      </c>
      <c r="BE344" s="26">
        <v>2.7658452031049816E-2</v>
      </c>
      <c r="BG344">
        <f t="shared" si="87"/>
        <v>653</v>
      </c>
      <c r="BH344">
        <f t="shared" si="77"/>
        <v>2.7658452031049816E-2</v>
      </c>
      <c r="BM344">
        <v>146</v>
      </c>
      <c r="BN344" t="s">
        <v>318</v>
      </c>
      <c r="BP344" s="6" t="s">
        <v>393</v>
      </c>
      <c r="BQ344">
        <v>187</v>
      </c>
      <c r="BR344" t="str">
        <f t="shared" si="78"/>
        <v>MAC-0341</v>
      </c>
      <c r="BS344">
        <f t="shared" si="79"/>
        <v>187</v>
      </c>
      <c r="CH344" s="6">
        <v>28168</v>
      </c>
      <c r="CI344" s="26">
        <v>27.831715210355988</v>
      </c>
      <c r="CJ344">
        <f t="shared" si="83"/>
        <v>28168</v>
      </c>
      <c r="CK344">
        <f t="shared" si="84"/>
        <v>27.831715210355988</v>
      </c>
      <c r="CO344" t="str">
        <f t="shared" si="85"/>
        <v/>
      </c>
      <c r="CP344" s="13" t="str">
        <f t="shared" si="86"/>
        <v/>
      </c>
      <c r="DR344" t="s">
        <v>393</v>
      </c>
      <c r="DS344">
        <v>283</v>
      </c>
      <c r="DT344">
        <v>266100</v>
      </c>
      <c r="DU344" t="str">
        <f t="shared" si="80"/>
        <v>MAC-0341</v>
      </c>
      <c r="DV344">
        <f t="shared" si="81"/>
        <v>283</v>
      </c>
      <c r="DW344">
        <f t="shared" si="82"/>
        <v>266100</v>
      </c>
      <c r="EL344" s="6" t="s">
        <v>393</v>
      </c>
      <c r="EM344">
        <v>671</v>
      </c>
      <c r="EN344">
        <v>11774</v>
      </c>
    </row>
    <row r="345" spans="24:144" x14ac:dyDescent="0.25">
      <c r="X345" s="4" t="s">
        <v>394</v>
      </c>
      <c r="Y345" s="2">
        <v>412</v>
      </c>
      <c r="BD345" s="6">
        <v>654</v>
      </c>
      <c r="BE345" s="26">
        <v>2.9278770065566357E-2</v>
      </c>
      <c r="BG345">
        <f t="shared" si="87"/>
        <v>654</v>
      </c>
      <c r="BH345">
        <f t="shared" si="77"/>
        <v>2.9278770065566357E-2</v>
      </c>
      <c r="BM345">
        <v>147</v>
      </c>
      <c r="BN345" t="s">
        <v>356</v>
      </c>
      <c r="BP345" s="6" t="s">
        <v>394</v>
      </c>
      <c r="BQ345">
        <v>412</v>
      </c>
      <c r="BR345" t="str">
        <f t="shared" si="78"/>
        <v>MAC-0342</v>
      </c>
      <c r="BS345">
        <f t="shared" si="79"/>
        <v>412</v>
      </c>
      <c r="CH345" s="6">
        <v>28203</v>
      </c>
      <c r="CI345" s="26">
        <v>31.067961165048541</v>
      </c>
      <c r="CJ345">
        <f t="shared" si="83"/>
        <v>28203</v>
      </c>
      <c r="CK345">
        <f t="shared" si="84"/>
        <v>31.067961165048541</v>
      </c>
      <c r="CO345" t="str">
        <f t="shared" si="85"/>
        <v/>
      </c>
      <c r="CP345" s="13" t="str">
        <f t="shared" si="86"/>
        <v/>
      </c>
      <c r="DR345" t="s">
        <v>394</v>
      </c>
      <c r="DS345">
        <v>2174</v>
      </c>
      <c r="DT345">
        <v>9515459</v>
      </c>
      <c r="DU345" t="str">
        <f t="shared" si="80"/>
        <v>MAC-0342</v>
      </c>
      <c r="DV345">
        <f t="shared" si="81"/>
        <v>2174</v>
      </c>
      <c r="DW345">
        <f t="shared" si="82"/>
        <v>9515459</v>
      </c>
      <c r="EL345" s="6" t="s">
        <v>394</v>
      </c>
      <c r="EM345">
        <v>521</v>
      </c>
      <c r="EN345">
        <v>2626</v>
      </c>
    </row>
    <row r="346" spans="24:144" x14ac:dyDescent="0.25">
      <c r="X346" s="4" t="s">
        <v>395</v>
      </c>
      <c r="Y346" s="2">
        <v>211</v>
      </c>
      <c r="BD346" s="6">
        <v>655</v>
      </c>
      <c r="BE346" s="26">
        <v>2.8185997437636598E-2</v>
      </c>
      <c r="BG346">
        <f t="shared" si="87"/>
        <v>655</v>
      </c>
      <c r="BH346">
        <f t="shared" si="77"/>
        <v>2.8185997437636598E-2</v>
      </c>
      <c r="BM346">
        <v>148</v>
      </c>
      <c r="BN346" t="s">
        <v>129</v>
      </c>
      <c r="BP346" s="6" t="s">
        <v>395</v>
      </c>
      <c r="BQ346">
        <v>211</v>
      </c>
      <c r="BR346" t="str">
        <f t="shared" si="78"/>
        <v>MAC-0343</v>
      </c>
      <c r="BS346">
        <f t="shared" si="79"/>
        <v>211</v>
      </c>
      <c r="CH346" s="6">
        <v>28256</v>
      </c>
      <c r="CI346" s="26">
        <v>40.776699029126213</v>
      </c>
      <c r="CJ346">
        <f t="shared" si="83"/>
        <v>28256</v>
      </c>
      <c r="CK346">
        <f t="shared" si="84"/>
        <v>40.776699029126213</v>
      </c>
      <c r="CO346" t="str">
        <f t="shared" si="85"/>
        <v/>
      </c>
      <c r="CP346" s="13" t="str">
        <f t="shared" si="86"/>
        <v/>
      </c>
      <c r="DR346" t="s">
        <v>395</v>
      </c>
      <c r="DS346">
        <v>861</v>
      </c>
      <c r="DT346">
        <v>5543937</v>
      </c>
      <c r="DU346" t="str">
        <f t="shared" si="80"/>
        <v>MAC-0343</v>
      </c>
      <c r="DV346">
        <f t="shared" si="81"/>
        <v>861</v>
      </c>
      <c r="DW346">
        <f t="shared" si="82"/>
        <v>5543937</v>
      </c>
      <c r="EL346" s="6" t="s">
        <v>395</v>
      </c>
      <c r="EM346">
        <v>705</v>
      </c>
      <c r="EN346">
        <v>6551</v>
      </c>
    </row>
    <row r="347" spans="24:144" x14ac:dyDescent="0.25">
      <c r="X347" s="4" t="s">
        <v>396</v>
      </c>
      <c r="Y347" s="2">
        <v>866</v>
      </c>
      <c r="BD347" s="6">
        <v>656</v>
      </c>
      <c r="BE347" s="26">
        <v>1.4846635013942271E-2</v>
      </c>
      <c r="BG347">
        <f t="shared" si="87"/>
        <v>656</v>
      </c>
      <c r="BH347">
        <f t="shared" si="77"/>
        <v>1.4846635013942271E-2</v>
      </c>
      <c r="BM347">
        <v>148</v>
      </c>
      <c r="BN347" t="s">
        <v>429</v>
      </c>
      <c r="BP347" s="6" t="s">
        <v>396</v>
      </c>
      <c r="BQ347">
        <v>866</v>
      </c>
      <c r="BR347" t="str">
        <f t="shared" si="78"/>
        <v>MAC-0344</v>
      </c>
      <c r="BS347">
        <f t="shared" si="79"/>
        <v>866</v>
      </c>
      <c r="CH347" s="6">
        <v>28332</v>
      </c>
      <c r="CI347" s="26">
        <v>21.68284789644013</v>
      </c>
      <c r="CJ347">
        <f t="shared" si="83"/>
        <v>28332</v>
      </c>
      <c r="CK347">
        <f t="shared" si="84"/>
        <v>21.68284789644013</v>
      </c>
      <c r="CO347" t="str">
        <f t="shared" si="85"/>
        <v/>
      </c>
      <c r="CP347" s="13" t="str">
        <f t="shared" si="86"/>
        <v/>
      </c>
      <c r="DR347" t="s">
        <v>396</v>
      </c>
      <c r="DS347">
        <v>6831</v>
      </c>
      <c r="DT347">
        <v>23645439</v>
      </c>
      <c r="DU347" t="str">
        <f t="shared" si="80"/>
        <v>MAC-0344</v>
      </c>
      <c r="DV347">
        <f t="shared" si="81"/>
        <v>6831</v>
      </c>
      <c r="DW347">
        <f t="shared" si="82"/>
        <v>23645439</v>
      </c>
      <c r="EL347" s="6" t="s">
        <v>396</v>
      </c>
      <c r="EM347">
        <v>90</v>
      </c>
      <c r="EN347">
        <v>844</v>
      </c>
    </row>
    <row r="348" spans="24:144" x14ac:dyDescent="0.25">
      <c r="X348" s="4" t="s">
        <v>397</v>
      </c>
      <c r="Y348" s="2">
        <v>761</v>
      </c>
      <c r="BD348" s="6">
        <v>657</v>
      </c>
      <c r="BE348" s="26">
        <v>2.6641043032632448E-2</v>
      </c>
      <c r="BG348">
        <f t="shared" si="87"/>
        <v>657</v>
      </c>
      <c r="BH348">
        <f t="shared" si="77"/>
        <v>2.6641043032632448E-2</v>
      </c>
      <c r="BM348">
        <v>148</v>
      </c>
      <c r="BN348" t="s">
        <v>471</v>
      </c>
      <c r="BP348" s="6" t="s">
        <v>397</v>
      </c>
      <c r="BQ348">
        <v>761</v>
      </c>
      <c r="BR348" t="str">
        <f t="shared" si="78"/>
        <v>MAC-0345</v>
      </c>
      <c r="BS348">
        <f t="shared" si="79"/>
        <v>761</v>
      </c>
      <c r="CH348" s="6">
        <v>28386</v>
      </c>
      <c r="CI348" s="26">
        <v>43.042071197411005</v>
      </c>
      <c r="CJ348">
        <f t="shared" si="83"/>
        <v>28386</v>
      </c>
      <c r="CK348">
        <f t="shared" si="84"/>
        <v>43.042071197411005</v>
      </c>
      <c r="CO348" t="str">
        <f t="shared" si="85"/>
        <v/>
      </c>
      <c r="CP348" s="13" t="str">
        <f t="shared" si="86"/>
        <v/>
      </c>
      <c r="DR348" t="s">
        <v>397</v>
      </c>
      <c r="DS348">
        <v>4804</v>
      </c>
      <c r="DT348">
        <v>17082521</v>
      </c>
      <c r="DU348" t="str">
        <f t="shared" si="80"/>
        <v>MAC-0345</v>
      </c>
      <c r="DV348">
        <f t="shared" si="81"/>
        <v>4804</v>
      </c>
      <c r="DW348">
        <f t="shared" si="82"/>
        <v>17082521</v>
      </c>
      <c r="EL348" s="6" t="s">
        <v>397</v>
      </c>
      <c r="EM348">
        <v>320</v>
      </c>
      <c r="EN348">
        <v>603</v>
      </c>
    </row>
    <row r="349" spans="24:144" x14ac:dyDescent="0.25">
      <c r="X349" s="4" t="s">
        <v>398</v>
      </c>
      <c r="Y349" s="2">
        <v>612</v>
      </c>
      <c r="BD349" s="6">
        <v>658</v>
      </c>
      <c r="BE349" s="26">
        <v>2.6301906699826662E-2</v>
      </c>
      <c r="BG349">
        <f t="shared" si="87"/>
        <v>658</v>
      </c>
      <c r="BH349">
        <f t="shared" si="77"/>
        <v>2.6301906699826662E-2</v>
      </c>
      <c r="BM349">
        <v>149</v>
      </c>
      <c r="BN349" t="s">
        <v>80</v>
      </c>
      <c r="BP349" s="6" t="s">
        <v>398</v>
      </c>
      <c r="BQ349">
        <v>612</v>
      </c>
      <c r="BR349" t="str">
        <f t="shared" si="78"/>
        <v>MAC-0346</v>
      </c>
      <c r="BS349">
        <f t="shared" si="79"/>
        <v>612</v>
      </c>
      <c r="CH349" s="6">
        <v>28521</v>
      </c>
      <c r="CI349" s="26">
        <v>25.242718446601941</v>
      </c>
      <c r="CJ349">
        <f t="shared" si="83"/>
        <v>28521</v>
      </c>
      <c r="CK349">
        <f t="shared" si="84"/>
        <v>25.242718446601941</v>
      </c>
      <c r="CO349" t="str">
        <f t="shared" si="85"/>
        <v/>
      </c>
      <c r="CP349" s="13" t="str">
        <f t="shared" si="86"/>
        <v/>
      </c>
      <c r="DR349" t="s">
        <v>398</v>
      </c>
      <c r="DS349">
        <v>5236</v>
      </c>
      <c r="DT349">
        <v>31532535</v>
      </c>
      <c r="DU349" t="str">
        <f t="shared" si="80"/>
        <v>MAC-0346</v>
      </c>
      <c r="DV349">
        <f t="shared" si="81"/>
        <v>5236</v>
      </c>
      <c r="DW349">
        <f t="shared" si="82"/>
        <v>31532535</v>
      </c>
      <c r="EL349" s="6" t="s">
        <v>398</v>
      </c>
      <c r="EM349">
        <v>410</v>
      </c>
      <c r="EN349">
        <v>303</v>
      </c>
    </row>
    <row r="350" spans="24:144" x14ac:dyDescent="0.25">
      <c r="X350" s="4" t="s">
        <v>399</v>
      </c>
      <c r="Y350" s="2">
        <v>61</v>
      </c>
      <c r="BD350" s="6">
        <v>659</v>
      </c>
      <c r="BE350" s="26">
        <v>4.2128268897430099E-2</v>
      </c>
      <c r="BG350">
        <f t="shared" si="87"/>
        <v>659</v>
      </c>
      <c r="BH350">
        <f t="shared" si="77"/>
        <v>4.2128268897430099E-2</v>
      </c>
      <c r="BM350">
        <v>149</v>
      </c>
      <c r="BN350" t="s">
        <v>442</v>
      </c>
      <c r="BP350" s="6" t="s">
        <v>399</v>
      </c>
      <c r="BQ350">
        <v>61</v>
      </c>
      <c r="BR350" t="str">
        <f t="shared" si="78"/>
        <v>MAC-0347</v>
      </c>
      <c r="BS350">
        <f t="shared" si="79"/>
        <v>61</v>
      </c>
      <c r="CH350" s="6">
        <v>28640</v>
      </c>
      <c r="CI350" s="26">
        <v>53.074433656957929</v>
      </c>
      <c r="CJ350">
        <f t="shared" si="83"/>
        <v>28640</v>
      </c>
      <c r="CK350">
        <f t="shared" si="84"/>
        <v>53.074433656957929</v>
      </c>
      <c r="CO350" t="str">
        <f t="shared" si="85"/>
        <v/>
      </c>
      <c r="CP350" s="13" t="str">
        <f t="shared" si="86"/>
        <v/>
      </c>
      <c r="DR350" t="s">
        <v>399</v>
      </c>
      <c r="DS350">
        <v>9062</v>
      </c>
      <c r="DT350">
        <v>27688904</v>
      </c>
      <c r="DU350" t="str">
        <f t="shared" si="80"/>
        <v>MAC-0347</v>
      </c>
      <c r="DV350">
        <f t="shared" si="81"/>
        <v>9062</v>
      </c>
      <c r="DW350">
        <f t="shared" si="82"/>
        <v>27688904</v>
      </c>
      <c r="EL350" s="6" t="s">
        <v>399</v>
      </c>
      <c r="EM350">
        <v>453</v>
      </c>
      <c r="EN350">
        <v>1488</v>
      </c>
    </row>
    <row r="351" spans="24:144" x14ac:dyDescent="0.25">
      <c r="X351" s="4" t="s">
        <v>400</v>
      </c>
      <c r="Y351" s="2">
        <v>516</v>
      </c>
      <c r="BD351" s="6">
        <v>660</v>
      </c>
      <c r="BE351" s="26">
        <v>4.2618132489260684E-2</v>
      </c>
      <c r="BG351">
        <f t="shared" si="87"/>
        <v>660</v>
      </c>
      <c r="BH351">
        <f t="shared" si="77"/>
        <v>4.2618132489260684E-2</v>
      </c>
      <c r="BM351">
        <v>149</v>
      </c>
      <c r="BN351" t="s">
        <v>517</v>
      </c>
      <c r="BP351" s="6" t="s">
        <v>400</v>
      </c>
      <c r="BQ351">
        <v>516</v>
      </c>
      <c r="BR351" t="str">
        <f t="shared" si="78"/>
        <v>MAC-0348</v>
      </c>
      <c r="BS351">
        <f t="shared" si="79"/>
        <v>516</v>
      </c>
      <c r="CH351" s="6">
        <v>28662</v>
      </c>
      <c r="CI351" s="26">
        <v>24.919093851132686</v>
      </c>
      <c r="CJ351">
        <f t="shared" si="83"/>
        <v>28662</v>
      </c>
      <c r="CK351">
        <f t="shared" si="84"/>
        <v>24.919093851132686</v>
      </c>
      <c r="CO351" t="str">
        <f t="shared" si="85"/>
        <v/>
      </c>
      <c r="CP351" s="13" t="str">
        <f t="shared" si="86"/>
        <v/>
      </c>
      <c r="DR351" t="s">
        <v>400</v>
      </c>
      <c r="DS351">
        <v>52968</v>
      </c>
      <c r="DT351">
        <v>267388268</v>
      </c>
      <c r="DU351" t="str">
        <f t="shared" si="80"/>
        <v>MAC-0348</v>
      </c>
      <c r="DV351">
        <f t="shared" si="81"/>
        <v>52968</v>
      </c>
      <c r="DW351">
        <f t="shared" si="82"/>
        <v>267388268</v>
      </c>
      <c r="EL351" s="6" t="s">
        <v>400</v>
      </c>
      <c r="EM351">
        <v>171</v>
      </c>
      <c r="EN351">
        <v>181</v>
      </c>
    </row>
    <row r="352" spans="24:144" x14ac:dyDescent="0.25">
      <c r="X352" s="4" t="s">
        <v>401</v>
      </c>
      <c r="Y352" s="2">
        <v>270</v>
      </c>
      <c r="BD352" s="6">
        <v>662</v>
      </c>
      <c r="BE352" s="26">
        <v>1.4432135051624086E-2</v>
      </c>
      <c r="BG352">
        <f t="shared" si="87"/>
        <v>662</v>
      </c>
      <c r="BH352">
        <f t="shared" si="77"/>
        <v>1.4432135051624086E-2</v>
      </c>
      <c r="BM352">
        <v>149</v>
      </c>
      <c r="BN352" t="s">
        <v>776</v>
      </c>
      <c r="BP352" s="6" t="s">
        <v>401</v>
      </c>
      <c r="BQ352">
        <v>270</v>
      </c>
      <c r="BR352" t="str">
        <f t="shared" si="78"/>
        <v>MAC-0349</v>
      </c>
      <c r="BS352">
        <f t="shared" si="79"/>
        <v>270</v>
      </c>
      <c r="CH352" s="6">
        <v>28763</v>
      </c>
      <c r="CI352" s="26">
        <v>25.889967637540451</v>
      </c>
      <c r="CJ352">
        <f t="shared" si="83"/>
        <v>28763</v>
      </c>
      <c r="CK352">
        <f t="shared" si="84"/>
        <v>25.889967637540451</v>
      </c>
      <c r="CO352" t="str">
        <f t="shared" si="85"/>
        <v/>
      </c>
      <c r="CP352" s="13" t="str">
        <f t="shared" si="86"/>
        <v/>
      </c>
      <c r="DR352" t="s">
        <v>401</v>
      </c>
      <c r="DS352">
        <v>2409</v>
      </c>
      <c r="DT352">
        <v>1390577</v>
      </c>
      <c r="DU352" t="str">
        <f t="shared" si="80"/>
        <v>MAC-0349</v>
      </c>
      <c r="DV352">
        <f t="shared" si="81"/>
        <v>2409</v>
      </c>
      <c r="DW352">
        <f t="shared" si="82"/>
        <v>1390577</v>
      </c>
      <c r="EL352" s="6" t="s">
        <v>401</v>
      </c>
      <c r="EM352">
        <v>608</v>
      </c>
      <c r="EN352">
        <v>7371</v>
      </c>
    </row>
    <row r="353" spans="24:144" x14ac:dyDescent="0.25">
      <c r="X353" s="4" t="s">
        <v>402</v>
      </c>
      <c r="Y353" s="2">
        <v>63</v>
      </c>
      <c r="BD353" s="6">
        <v>663</v>
      </c>
      <c r="BE353" s="26">
        <v>2.758308840153742E-2</v>
      </c>
      <c r="BG353">
        <f t="shared" si="87"/>
        <v>663</v>
      </c>
      <c r="BH353">
        <f t="shared" si="77"/>
        <v>2.758308840153742E-2</v>
      </c>
      <c r="BM353">
        <v>150</v>
      </c>
      <c r="BN353" t="s">
        <v>827</v>
      </c>
      <c r="BP353" s="6" t="s">
        <v>402</v>
      </c>
      <c r="BQ353">
        <v>63</v>
      </c>
      <c r="BR353" t="str">
        <f t="shared" si="78"/>
        <v>MAC-0350</v>
      </c>
      <c r="BS353">
        <f t="shared" si="79"/>
        <v>63</v>
      </c>
      <c r="CH353" s="6">
        <v>28764</v>
      </c>
      <c r="CI353" s="26">
        <v>26.860841423948216</v>
      </c>
      <c r="CJ353">
        <f t="shared" si="83"/>
        <v>28764</v>
      </c>
      <c r="CK353">
        <f t="shared" si="84"/>
        <v>26.860841423948216</v>
      </c>
      <c r="CO353" t="str">
        <f t="shared" si="85"/>
        <v/>
      </c>
      <c r="CP353" s="13" t="str">
        <f t="shared" si="86"/>
        <v/>
      </c>
      <c r="DR353" t="s">
        <v>402</v>
      </c>
      <c r="DS353">
        <v>1989</v>
      </c>
      <c r="DT353">
        <v>6324306</v>
      </c>
      <c r="DU353" t="str">
        <f t="shared" si="80"/>
        <v>MAC-0350</v>
      </c>
      <c r="DV353">
        <f t="shared" si="81"/>
        <v>1989</v>
      </c>
      <c r="DW353">
        <f t="shared" si="82"/>
        <v>6324306</v>
      </c>
      <c r="EL353" s="6" t="s">
        <v>402</v>
      </c>
      <c r="EM353">
        <v>421</v>
      </c>
      <c r="EN353">
        <v>5185</v>
      </c>
    </row>
    <row r="354" spans="24:144" x14ac:dyDescent="0.25">
      <c r="X354" s="4" t="s">
        <v>403</v>
      </c>
      <c r="Y354" s="2">
        <v>71</v>
      </c>
      <c r="BD354" s="6">
        <v>664</v>
      </c>
      <c r="BE354" s="26">
        <v>4.4200768709021024E-2</v>
      </c>
      <c r="BG354">
        <f t="shared" si="87"/>
        <v>664</v>
      </c>
      <c r="BH354">
        <f t="shared" si="77"/>
        <v>4.4200768709021024E-2</v>
      </c>
      <c r="BM354">
        <v>150</v>
      </c>
      <c r="BN354" t="s">
        <v>1005</v>
      </c>
      <c r="BP354" s="6" t="s">
        <v>403</v>
      </c>
      <c r="BQ354">
        <v>71</v>
      </c>
      <c r="BR354" t="str">
        <f t="shared" si="78"/>
        <v>MAC-0351</v>
      </c>
      <c r="BS354">
        <f t="shared" si="79"/>
        <v>71</v>
      </c>
      <c r="CH354" s="6">
        <v>28827</v>
      </c>
      <c r="CI354" s="26">
        <v>36.245954692556637</v>
      </c>
      <c r="CJ354">
        <f t="shared" si="83"/>
        <v>28827</v>
      </c>
      <c r="CK354">
        <f t="shared" si="84"/>
        <v>36.245954692556637</v>
      </c>
      <c r="CO354" t="str">
        <f t="shared" si="85"/>
        <v/>
      </c>
      <c r="CP354" s="13" t="str">
        <f t="shared" si="86"/>
        <v/>
      </c>
      <c r="DR354" t="s">
        <v>403</v>
      </c>
      <c r="DS354">
        <v>9669</v>
      </c>
      <c r="DT354">
        <v>48577832</v>
      </c>
      <c r="DU354" t="str">
        <f t="shared" si="80"/>
        <v>MAC-0351</v>
      </c>
      <c r="DV354">
        <f t="shared" si="81"/>
        <v>9669</v>
      </c>
      <c r="DW354">
        <f t="shared" si="82"/>
        <v>48577832</v>
      </c>
      <c r="EL354" s="6" t="s">
        <v>403</v>
      </c>
      <c r="EM354">
        <v>318</v>
      </c>
      <c r="EN354">
        <v>173</v>
      </c>
    </row>
    <row r="355" spans="24:144" x14ac:dyDescent="0.25">
      <c r="X355" s="4" t="s">
        <v>404</v>
      </c>
      <c r="Y355" s="2">
        <v>667</v>
      </c>
      <c r="BD355" s="6">
        <v>665</v>
      </c>
      <c r="BE355" s="26">
        <v>2.9693270027884543E-2</v>
      </c>
      <c r="BG355">
        <f t="shared" si="87"/>
        <v>665</v>
      </c>
      <c r="BH355">
        <f t="shared" si="77"/>
        <v>2.9693270027884543E-2</v>
      </c>
      <c r="BM355">
        <v>151</v>
      </c>
      <c r="BN355" t="s">
        <v>214</v>
      </c>
      <c r="BP355" s="6" t="s">
        <v>404</v>
      </c>
      <c r="BQ355">
        <v>667</v>
      </c>
      <c r="BR355" t="str">
        <f t="shared" si="78"/>
        <v>MAC-0352</v>
      </c>
      <c r="BS355">
        <f t="shared" si="79"/>
        <v>667</v>
      </c>
      <c r="CH355" s="6">
        <v>28902</v>
      </c>
      <c r="CI355" s="26">
        <v>40.129449838187703</v>
      </c>
      <c r="CJ355">
        <f t="shared" si="83"/>
        <v>28902</v>
      </c>
      <c r="CK355">
        <f t="shared" si="84"/>
        <v>40.129449838187703</v>
      </c>
      <c r="CO355" t="str">
        <f t="shared" si="85"/>
        <v/>
      </c>
      <c r="CP355" s="13" t="str">
        <f t="shared" si="86"/>
        <v/>
      </c>
      <c r="DR355" t="s">
        <v>404</v>
      </c>
      <c r="DS355">
        <v>15584</v>
      </c>
      <c r="DT355">
        <v>50925739</v>
      </c>
      <c r="DU355" t="str">
        <f t="shared" si="80"/>
        <v>MAC-0352</v>
      </c>
      <c r="DV355">
        <f t="shared" si="81"/>
        <v>15584</v>
      </c>
      <c r="DW355">
        <f t="shared" si="82"/>
        <v>50925739</v>
      </c>
      <c r="EL355" s="6" t="s">
        <v>404</v>
      </c>
      <c r="EM355">
        <v>238</v>
      </c>
      <c r="EN355">
        <v>635</v>
      </c>
    </row>
    <row r="356" spans="24:144" x14ac:dyDescent="0.25">
      <c r="X356" s="4" t="s">
        <v>405</v>
      </c>
      <c r="Y356" s="2">
        <v>130</v>
      </c>
      <c r="BD356" s="6">
        <v>666</v>
      </c>
      <c r="BE356" s="26">
        <v>2.8185997437636598E-2</v>
      </c>
      <c r="BG356">
        <f t="shared" si="87"/>
        <v>666</v>
      </c>
      <c r="BH356">
        <f t="shared" si="77"/>
        <v>2.8185997437636598E-2</v>
      </c>
      <c r="BM356">
        <v>151</v>
      </c>
      <c r="BN356" t="s">
        <v>364</v>
      </c>
      <c r="BP356" s="6" t="s">
        <v>405</v>
      </c>
      <c r="BQ356">
        <v>130</v>
      </c>
      <c r="BR356" t="str">
        <f t="shared" si="78"/>
        <v>MAC-0353</v>
      </c>
      <c r="BS356">
        <f t="shared" si="79"/>
        <v>130</v>
      </c>
      <c r="CH356" s="6">
        <v>28914</v>
      </c>
      <c r="CI356" s="26">
        <v>31.715210355987054</v>
      </c>
      <c r="CJ356">
        <f t="shared" si="83"/>
        <v>28914</v>
      </c>
      <c r="CK356">
        <f t="shared" si="84"/>
        <v>31.715210355987054</v>
      </c>
      <c r="CO356" t="str">
        <f t="shared" si="85"/>
        <v/>
      </c>
      <c r="CP356" s="13" t="str">
        <f t="shared" si="86"/>
        <v/>
      </c>
      <c r="DR356" t="s">
        <v>405</v>
      </c>
      <c r="DS356">
        <v>2784</v>
      </c>
      <c r="DT356">
        <v>16314944</v>
      </c>
      <c r="DU356" t="str">
        <f t="shared" si="80"/>
        <v>MAC-0353</v>
      </c>
      <c r="DV356">
        <f t="shared" si="81"/>
        <v>2784</v>
      </c>
      <c r="DW356">
        <f t="shared" si="82"/>
        <v>16314944</v>
      </c>
      <c r="EL356" s="6" t="s">
        <v>405</v>
      </c>
      <c r="EM356">
        <v>679</v>
      </c>
      <c r="EN356">
        <v>4652</v>
      </c>
    </row>
    <row r="357" spans="24:144" x14ac:dyDescent="0.25">
      <c r="X357" s="4" t="s">
        <v>406</v>
      </c>
      <c r="Y357" s="2">
        <v>373</v>
      </c>
      <c r="BD357" s="6">
        <v>667</v>
      </c>
      <c r="BE357" s="26">
        <v>4.0507950862913561E-2</v>
      </c>
      <c r="BG357">
        <f t="shared" si="87"/>
        <v>667</v>
      </c>
      <c r="BH357">
        <f t="shared" si="77"/>
        <v>4.0507950862913561E-2</v>
      </c>
      <c r="BM357">
        <v>151</v>
      </c>
      <c r="BN357" t="s">
        <v>754</v>
      </c>
      <c r="BP357" s="6" t="s">
        <v>406</v>
      </c>
      <c r="BQ357">
        <v>373</v>
      </c>
      <c r="BR357" t="str">
        <f t="shared" si="78"/>
        <v>MAC-0354</v>
      </c>
      <c r="BS357">
        <f t="shared" si="79"/>
        <v>373</v>
      </c>
      <c r="CH357" s="6">
        <v>28992</v>
      </c>
      <c r="CI357" s="26">
        <v>30.097087378640776</v>
      </c>
      <c r="CJ357">
        <f t="shared" si="83"/>
        <v>28992</v>
      </c>
      <c r="CK357">
        <f t="shared" si="84"/>
        <v>30.097087378640776</v>
      </c>
      <c r="CO357" t="str">
        <f t="shared" si="85"/>
        <v/>
      </c>
      <c r="CP357" s="13" t="str">
        <f t="shared" si="86"/>
        <v/>
      </c>
      <c r="DR357" t="s">
        <v>406</v>
      </c>
      <c r="DS357">
        <v>3283</v>
      </c>
      <c r="DT357">
        <v>20144139</v>
      </c>
      <c r="DU357" t="str">
        <f t="shared" si="80"/>
        <v>MAC-0354</v>
      </c>
      <c r="DV357">
        <f t="shared" si="81"/>
        <v>3283</v>
      </c>
      <c r="DW357">
        <f t="shared" si="82"/>
        <v>20144139</v>
      </c>
      <c r="EL357" s="6" t="s">
        <v>406</v>
      </c>
      <c r="EM357">
        <v>587</v>
      </c>
      <c r="EN357">
        <v>5505</v>
      </c>
    </row>
    <row r="358" spans="24:144" x14ac:dyDescent="0.25">
      <c r="X358" s="4" t="s">
        <v>407</v>
      </c>
      <c r="Y358" s="2">
        <v>167</v>
      </c>
      <c r="BD358" s="6">
        <v>668</v>
      </c>
      <c r="BE358" s="26">
        <v>1.3000226090888536E-2</v>
      </c>
      <c r="BG358">
        <f t="shared" si="87"/>
        <v>668</v>
      </c>
      <c r="BH358">
        <f t="shared" si="77"/>
        <v>1.3000226090888536E-2</v>
      </c>
      <c r="BM358">
        <v>151</v>
      </c>
      <c r="BN358" t="s">
        <v>755</v>
      </c>
      <c r="BP358" s="6" t="s">
        <v>407</v>
      </c>
      <c r="BQ358">
        <v>167</v>
      </c>
      <c r="BR358" t="str">
        <f t="shared" si="78"/>
        <v>MAC-0355</v>
      </c>
      <c r="BS358">
        <f t="shared" si="79"/>
        <v>167</v>
      </c>
      <c r="CH358" s="6">
        <v>29061</v>
      </c>
      <c r="CI358" s="26">
        <v>31.067961165048541</v>
      </c>
      <c r="CJ358">
        <f t="shared" si="83"/>
        <v>29061</v>
      </c>
      <c r="CK358">
        <f t="shared" si="84"/>
        <v>31.067961165048541</v>
      </c>
      <c r="CO358" t="str">
        <f t="shared" si="85"/>
        <v/>
      </c>
      <c r="CP358" s="13" t="str">
        <f t="shared" si="86"/>
        <v/>
      </c>
      <c r="DR358" t="s">
        <v>407</v>
      </c>
      <c r="DS358">
        <v>441</v>
      </c>
      <c r="DT358">
        <v>2747041</v>
      </c>
      <c r="DU358" t="str">
        <f t="shared" si="80"/>
        <v>MAC-0355</v>
      </c>
      <c r="DV358">
        <f t="shared" si="81"/>
        <v>441</v>
      </c>
      <c r="DW358">
        <f t="shared" si="82"/>
        <v>2747041</v>
      </c>
      <c r="EL358" s="6" t="s">
        <v>407</v>
      </c>
      <c r="EM358">
        <v>754</v>
      </c>
      <c r="EN358">
        <v>11938</v>
      </c>
    </row>
    <row r="359" spans="24:144" x14ac:dyDescent="0.25">
      <c r="X359" s="4" t="s">
        <v>408</v>
      </c>
      <c r="Y359" s="2">
        <v>63</v>
      </c>
      <c r="BD359" s="6">
        <v>669</v>
      </c>
      <c r="BE359" s="26">
        <v>2.8336724696661389E-2</v>
      </c>
      <c r="BG359">
        <f t="shared" si="87"/>
        <v>669</v>
      </c>
      <c r="BH359">
        <f t="shared" si="77"/>
        <v>2.8336724696661389E-2</v>
      </c>
      <c r="BM359">
        <v>151</v>
      </c>
      <c r="BN359" t="s">
        <v>938</v>
      </c>
      <c r="BP359" s="6" t="s">
        <v>408</v>
      </c>
      <c r="BQ359">
        <v>63</v>
      </c>
      <c r="BR359" t="str">
        <f t="shared" si="78"/>
        <v>MAC-0356</v>
      </c>
      <c r="BS359">
        <f t="shared" si="79"/>
        <v>63</v>
      </c>
      <c r="CH359" s="6">
        <v>29277</v>
      </c>
      <c r="CI359" s="26">
        <v>34.95145631067961</v>
      </c>
      <c r="CJ359">
        <f t="shared" si="83"/>
        <v>29277</v>
      </c>
      <c r="CK359">
        <f t="shared" si="84"/>
        <v>34.95145631067961</v>
      </c>
      <c r="CO359" t="str">
        <f t="shared" si="85"/>
        <v/>
      </c>
      <c r="CP359" s="13" t="str">
        <f t="shared" si="86"/>
        <v/>
      </c>
      <c r="DR359" t="s">
        <v>408</v>
      </c>
      <c r="DS359">
        <v>1354</v>
      </c>
      <c r="DT359">
        <v>7779692</v>
      </c>
      <c r="DU359" t="str">
        <f t="shared" si="80"/>
        <v>MAC-0356</v>
      </c>
      <c r="DV359">
        <f t="shared" si="81"/>
        <v>1354</v>
      </c>
      <c r="DW359">
        <f t="shared" si="82"/>
        <v>7779692</v>
      </c>
      <c r="EL359" s="6" t="s">
        <v>408</v>
      </c>
      <c r="EM359">
        <v>764</v>
      </c>
      <c r="EN359">
        <v>11418</v>
      </c>
    </row>
    <row r="360" spans="24:144" x14ac:dyDescent="0.25">
      <c r="X360" s="4" t="s">
        <v>409</v>
      </c>
      <c r="Y360" s="2">
        <v>91</v>
      </c>
      <c r="BD360" s="6">
        <v>670</v>
      </c>
      <c r="BE360" s="26">
        <v>1.3339362423694325E-2</v>
      </c>
      <c r="BG360">
        <f t="shared" si="87"/>
        <v>670</v>
      </c>
      <c r="BH360">
        <f t="shared" si="77"/>
        <v>1.3339362423694325E-2</v>
      </c>
      <c r="BM360">
        <v>151</v>
      </c>
      <c r="BN360" t="s">
        <v>956</v>
      </c>
      <c r="BP360" s="6" t="s">
        <v>409</v>
      </c>
      <c r="BQ360">
        <v>91</v>
      </c>
      <c r="BR360" t="str">
        <f t="shared" si="78"/>
        <v>MAC-0357</v>
      </c>
      <c r="BS360">
        <f t="shared" si="79"/>
        <v>91</v>
      </c>
      <c r="CH360" s="6">
        <v>29328</v>
      </c>
      <c r="CI360" s="26">
        <v>39.805825242718448</v>
      </c>
      <c r="CJ360">
        <f t="shared" si="83"/>
        <v>29328</v>
      </c>
      <c r="CK360">
        <f t="shared" si="84"/>
        <v>39.805825242718448</v>
      </c>
      <c r="CO360" t="str">
        <f t="shared" si="85"/>
        <v/>
      </c>
      <c r="CP360" s="13" t="str">
        <f t="shared" si="86"/>
        <v/>
      </c>
      <c r="DR360" t="s">
        <v>409</v>
      </c>
      <c r="DS360">
        <v>490</v>
      </c>
      <c r="DT360">
        <v>5855904</v>
      </c>
      <c r="DU360" t="str">
        <f t="shared" si="80"/>
        <v>MAC-0357</v>
      </c>
      <c r="DV360">
        <f t="shared" si="81"/>
        <v>490</v>
      </c>
      <c r="DW360">
        <f t="shared" si="82"/>
        <v>5855904</v>
      </c>
      <c r="EL360" s="6" t="s">
        <v>409</v>
      </c>
      <c r="EM360">
        <v>839</v>
      </c>
      <c r="EN360">
        <v>12082</v>
      </c>
    </row>
    <row r="361" spans="24:144" x14ac:dyDescent="0.25">
      <c r="X361" s="4" t="s">
        <v>410</v>
      </c>
      <c r="Y361" s="2">
        <v>645</v>
      </c>
      <c r="BD361" s="6">
        <v>671</v>
      </c>
      <c r="BE361" s="26">
        <v>3.9829678197301988E-2</v>
      </c>
      <c r="BG361">
        <f t="shared" si="87"/>
        <v>671</v>
      </c>
      <c r="BH361">
        <f t="shared" si="77"/>
        <v>3.9829678197301988E-2</v>
      </c>
      <c r="BM361">
        <v>151</v>
      </c>
      <c r="BN361" t="s">
        <v>971</v>
      </c>
      <c r="BP361" s="6" t="s">
        <v>410</v>
      </c>
      <c r="BQ361">
        <v>645</v>
      </c>
      <c r="BR361" t="str">
        <f t="shared" si="78"/>
        <v>MAC-0358</v>
      </c>
      <c r="BS361">
        <f t="shared" si="79"/>
        <v>645</v>
      </c>
      <c r="CH361" s="6">
        <v>29520</v>
      </c>
      <c r="CI361" s="26">
        <v>41.100323624595468</v>
      </c>
      <c r="CJ361">
        <f t="shared" si="83"/>
        <v>29520</v>
      </c>
      <c r="CK361">
        <f t="shared" si="84"/>
        <v>41.100323624595468</v>
      </c>
      <c r="CO361" t="str">
        <f t="shared" si="85"/>
        <v/>
      </c>
      <c r="CP361" s="13" t="str">
        <f t="shared" si="86"/>
        <v/>
      </c>
      <c r="DR361" t="s">
        <v>410</v>
      </c>
      <c r="DS361">
        <v>5762</v>
      </c>
      <c r="DT361">
        <v>31616427</v>
      </c>
      <c r="DU361" t="str">
        <f t="shared" si="80"/>
        <v>MAC-0358</v>
      </c>
      <c r="DV361">
        <f t="shared" si="81"/>
        <v>5762</v>
      </c>
      <c r="DW361">
        <f t="shared" si="82"/>
        <v>31616427</v>
      </c>
      <c r="EL361" s="6" t="s">
        <v>410</v>
      </c>
      <c r="EM361">
        <v>414</v>
      </c>
      <c r="EN361">
        <v>1982</v>
      </c>
    </row>
    <row r="362" spans="24:144" x14ac:dyDescent="0.25">
      <c r="X362" s="4" t="s">
        <v>411</v>
      </c>
      <c r="Y362" s="2">
        <v>64</v>
      </c>
      <c r="BD362" s="6">
        <v>672</v>
      </c>
      <c r="BE362" s="26">
        <v>2.8788906473735776E-2</v>
      </c>
      <c r="BG362">
        <f t="shared" si="87"/>
        <v>672</v>
      </c>
      <c r="BH362">
        <f t="shared" si="77"/>
        <v>2.8788906473735776E-2</v>
      </c>
      <c r="BM362">
        <v>151</v>
      </c>
      <c r="BN362" t="s">
        <v>987</v>
      </c>
      <c r="BP362" s="6" t="s">
        <v>411</v>
      </c>
      <c r="BQ362">
        <v>64</v>
      </c>
      <c r="BR362" t="str">
        <f t="shared" si="78"/>
        <v>MAC-0359</v>
      </c>
      <c r="BS362">
        <f t="shared" si="79"/>
        <v>64</v>
      </c>
      <c r="CH362" s="6">
        <v>29560</v>
      </c>
      <c r="CI362" s="26">
        <v>27.508090614886733</v>
      </c>
      <c r="CJ362">
        <f t="shared" si="83"/>
        <v>29560</v>
      </c>
      <c r="CK362">
        <f t="shared" si="84"/>
        <v>27.508090614886733</v>
      </c>
      <c r="CO362" t="str">
        <f t="shared" si="85"/>
        <v/>
      </c>
      <c r="CP362" s="13" t="str">
        <f t="shared" si="86"/>
        <v/>
      </c>
      <c r="DR362" t="s">
        <v>411</v>
      </c>
      <c r="DS362">
        <v>3297</v>
      </c>
      <c r="DT362">
        <v>10349065</v>
      </c>
      <c r="DU362" t="str">
        <f t="shared" si="80"/>
        <v>MAC-0359</v>
      </c>
      <c r="DV362">
        <f t="shared" si="81"/>
        <v>3297</v>
      </c>
      <c r="DW362">
        <f t="shared" si="82"/>
        <v>10349065</v>
      </c>
      <c r="EL362" s="6" t="s">
        <v>411</v>
      </c>
      <c r="EM362">
        <v>411</v>
      </c>
      <c r="EN362">
        <v>4224</v>
      </c>
    </row>
    <row r="363" spans="24:144" x14ac:dyDescent="0.25">
      <c r="X363" s="4" t="s">
        <v>412</v>
      </c>
      <c r="Y363" s="2">
        <v>237</v>
      </c>
      <c r="BD363" s="6">
        <v>673</v>
      </c>
      <c r="BE363" s="26">
        <v>1.3716180571256311E-2</v>
      </c>
      <c r="BG363">
        <f t="shared" si="87"/>
        <v>673</v>
      </c>
      <c r="BH363">
        <f t="shared" si="77"/>
        <v>1.3716180571256311E-2</v>
      </c>
      <c r="BM363">
        <v>152</v>
      </c>
      <c r="BN363" t="s">
        <v>169</v>
      </c>
      <c r="BP363" s="6" t="s">
        <v>412</v>
      </c>
      <c r="BQ363">
        <v>237</v>
      </c>
      <c r="BR363" t="str">
        <f t="shared" si="78"/>
        <v>MAC-0360</v>
      </c>
      <c r="BS363">
        <f t="shared" si="79"/>
        <v>237</v>
      </c>
      <c r="CH363" s="6">
        <v>29608</v>
      </c>
      <c r="CI363" s="26">
        <v>45.954692556634299</v>
      </c>
      <c r="CJ363">
        <f t="shared" si="83"/>
        <v>29608</v>
      </c>
      <c r="CK363">
        <f t="shared" si="84"/>
        <v>45.954692556634299</v>
      </c>
      <c r="CO363" t="str">
        <f t="shared" si="85"/>
        <v/>
      </c>
      <c r="CP363" s="13" t="str">
        <f t="shared" si="86"/>
        <v/>
      </c>
      <c r="DR363" t="s">
        <v>412</v>
      </c>
      <c r="DS363">
        <v>1025</v>
      </c>
      <c r="DT363">
        <v>6247226</v>
      </c>
      <c r="DU363" t="str">
        <f t="shared" si="80"/>
        <v>MAC-0360</v>
      </c>
      <c r="DV363">
        <f t="shared" si="81"/>
        <v>1025</v>
      </c>
      <c r="DW363">
        <f t="shared" si="82"/>
        <v>6247226</v>
      </c>
      <c r="EL363" s="6" t="s">
        <v>412</v>
      </c>
      <c r="EM363">
        <v>766</v>
      </c>
      <c r="EN363">
        <v>10381</v>
      </c>
    </row>
    <row r="364" spans="24:144" x14ac:dyDescent="0.25">
      <c r="X364" s="4" t="s">
        <v>413</v>
      </c>
      <c r="Y364" s="2">
        <v>46</v>
      </c>
      <c r="BD364" s="6">
        <v>674</v>
      </c>
      <c r="BE364" s="26">
        <v>2.6301906699826662E-2</v>
      </c>
      <c r="BG364">
        <f t="shared" si="87"/>
        <v>674</v>
      </c>
      <c r="BH364">
        <f t="shared" si="77"/>
        <v>2.6301906699826662E-2</v>
      </c>
      <c r="BM364">
        <v>152</v>
      </c>
      <c r="BN364" t="s">
        <v>441</v>
      </c>
      <c r="BP364" s="6" t="s">
        <v>413</v>
      </c>
      <c r="BQ364">
        <v>46</v>
      </c>
      <c r="BR364" t="str">
        <f t="shared" si="78"/>
        <v>MAC-0361</v>
      </c>
      <c r="BS364">
        <f t="shared" si="79"/>
        <v>46</v>
      </c>
      <c r="CH364" s="6">
        <v>29715</v>
      </c>
      <c r="CI364" s="26">
        <v>22.006472491909385</v>
      </c>
      <c r="CJ364">
        <f t="shared" si="83"/>
        <v>29715</v>
      </c>
      <c r="CK364">
        <f t="shared" si="84"/>
        <v>22.006472491909385</v>
      </c>
      <c r="CO364" t="str">
        <f t="shared" si="85"/>
        <v/>
      </c>
      <c r="CP364" s="13" t="str">
        <f t="shared" si="86"/>
        <v/>
      </c>
      <c r="DR364" t="s">
        <v>413</v>
      </c>
      <c r="DS364">
        <v>2455</v>
      </c>
      <c r="DT364">
        <v>12588888</v>
      </c>
      <c r="DU364" t="str">
        <f t="shared" si="80"/>
        <v>MAC-0361</v>
      </c>
      <c r="DV364">
        <f t="shared" si="81"/>
        <v>2455</v>
      </c>
      <c r="DW364">
        <f t="shared" si="82"/>
        <v>12588888</v>
      </c>
      <c r="EL364" s="6" t="s">
        <v>413</v>
      </c>
      <c r="EM364">
        <v>590</v>
      </c>
      <c r="EN364">
        <v>2093</v>
      </c>
    </row>
    <row r="365" spans="24:144" x14ac:dyDescent="0.25">
      <c r="X365" s="4" t="s">
        <v>414</v>
      </c>
      <c r="Y365" s="2">
        <v>174</v>
      </c>
      <c r="BD365" s="6">
        <v>675</v>
      </c>
      <c r="BE365" s="26">
        <v>1.3527771497475319E-2</v>
      </c>
      <c r="BG365">
        <f t="shared" si="87"/>
        <v>675</v>
      </c>
      <c r="BH365">
        <f t="shared" si="77"/>
        <v>1.3527771497475319E-2</v>
      </c>
      <c r="BM365">
        <v>153</v>
      </c>
      <c r="BN365" t="s">
        <v>334</v>
      </c>
      <c r="BP365" s="6" t="s">
        <v>414</v>
      </c>
      <c r="BQ365">
        <v>174</v>
      </c>
      <c r="BR365" t="str">
        <f t="shared" si="78"/>
        <v>MAC-0362</v>
      </c>
      <c r="BS365">
        <f t="shared" si="79"/>
        <v>174</v>
      </c>
      <c r="CH365" s="6">
        <v>29724</v>
      </c>
      <c r="CI365" s="26">
        <v>32.686084142394819</v>
      </c>
      <c r="CJ365">
        <f t="shared" si="83"/>
        <v>29724</v>
      </c>
      <c r="CK365">
        <f t="shared" si="84"/>
        <v>32.686084142394819</v>
      </c>
      <c r="CO365" t="str">
        <f t="shared" si="85"/>
        <v/>
      </c>
      <c r="CP365" s="13" t="str">
        <f t="shared" si="86"/>
        <v/>
      </c>
      <c r="DR365" t="s">
        <v>414</v>
      </c>
      <c r="DS365">
        <v>4110</v>
      </c>
      <c r="DT365">
        <v>8239799</v>
      </c>
      <c r="DU365" t="str">
        <f t="shared" si="80"/>
        <v>MAC-0362</v>
      </c>
      <c r="DV365">
        <f t="shared" si="81"/>
        <v>4110</v>
      </c>
      <c r="DW365">
        <f t="shared" si="82"/>
        <v>8239799</v>
      </c>
      <c r="EL365" s="6" t="s">
        <v>414</v>
      </c>
      <c r="EM365">
        <v>788</v>
      </c>
      <c r="EN365">
        <v>3472</v>
      </c>
    </row>
    <row r="366" spans="24:144" x14ac:dyDescent="0.25">
      <c r="X366" s="4" t="s">
        <v>415</v>
      </c>
      <c r="Y366" s="2">
        <v>349</v>
      </c>
      <c r="BD366" s="6">
        <v>676</v>
      </c>
      <c r="BE366" s="26">
        <v>1.5562589494310046E-2</v>
      </c>
      <c r="BG366">
        <f t="shared" si="87"/>
        <v>676</v>
      </c>
      <c r="BH366">
        <f t="shared" si="77"/>
        <v>1.5562589494310046E-2</v>
      </c>
      <c r="BM366">
        <v>153</v>
      </c>
      <c r="BN366" t="s">
        <v>417</v>
      </c>
      <c r="BP366" s="6" t="s">
        <v>415</v>
      </c>
      <c r="BQ366">
        <v>349</v>
      </c>
      <c r="BR366" t="str">
        <f t="shared" si="78"/>
        <v>MAC-0363</v>
      </c>
      <c r="BS366">
        <f t="shared" si="79"/>
        <v>349</v>
      </c>
      <c r="CH366" s="6">
        <v>29763</v>
      </c>
      <c r="CI366" s="26">
        <v>50.485436893203882</v>
      </c>
      <c r="CJ366">
        <f t="shared" si="83"/>
        <v>29763</v>
      </c>
      <c r="CK366">
        <f t="shared" si="84"/>
        <v>50.485436893203882</v>
      </c>
      <c r="CO366" t="str">
        <f t="shared" si="85"/>
        <v/>
      </c>
      <c r="CP366" s="13" t="str">
        <f t="shared" si="86"/>
        <v/>
      </c>
      <c r="DR366" t="s">
        <v>415</v>
      </c>
      <c r="DS366">
        <v>782</v>
      </c>
      <c r="DT366">
        <v>5012419</v>
      </c>
      <c r="DU366" t="str">
        <f t="shared" si="80"/>
        <v>MAC-0363</v>
      </c>
      <c r="DV366">
        <f t="shared" si="81"/>
        <v>782</v>
      </c>
      <c r="DW366">
        <f t="shared" si="82"/>
        <v>5012419</v>
      </c>
      <c r="EL366" s="6" t="s">
        <v>415</v>
      </c>
      <c r="EM366">
        <v>660</v>
      </c>
      <c r="EN366">
        <v>10467</v>
      </c>
    </row>
    <row r="367" spans="24:144" x14ac:dyDescent="0.25">
      <c r="X367" s="4" t="s">
        <v>416</v>
      </c>
      <c r="Y367" s="2">
        <v>276</v>
      </c>
      <c r="BD367" s="6">
        <v>677</v>
      </c>
      <c r="BE367" s="26">
        <v>1.3904589645037305E-2</v>
      </c>
      <c r="BG367">
        <f t="shared" si="87"/>
        <v>677</v>
      </c>
      <c r="BH367">
        <f t="shared" si="77"/>
        <v>1.3904589645037305E-2</v>
      </c>
      <c r="BM367">
        <v>153</v>
      </c>
      <c r="BN367" t="s">
        <v>1015</v>
      </c>
      <c r="BP367" s="6" t="s">
        <v>416</v>
      </c>
      <c r="BQ367">
        <v>276</v>
      </c>
      <c r="BR367" t="str">
        <f t="shared" si="78"/>
        <v>MAC-0364</v>
      </c>
      <c r="BS367">
        <f t="shared" si="79"/>
        <v>276</v>
      </c>
      <c r="CH367" s="6">
        <v>29764</v>
      </c>
      <c r="CI367" s="26">
        <v>39.805825242718448</v>
      </c>
      <c r="CJ367">
        <f t="shared" si="83"/>
        <v>29764</v>
      </c>
      <c r="CK367">
        <f t="shared" si="84"/>
        <v>39.805825242718448</v>
      </c>
      <c r="CO367" t="str">
        <f t="shared" si="85"/>
        <v/>
      </c>
      <c r="CP367" s="13" t="str">
        <f t="shared" si="86"/>
        <v/>
      </c>
      <c r="DR367" t="s">
        <v>416</v>
      </c>
      <c r="DS367">
        <v>2207</v>
      </c>
      <c r="DT367">
        <v>8901919</v>
      </c>
      <c r="DU367" t="str">
        <f t="shared" si="80"/>
        <v>MAC-0364</v>
      </c>
      <c r="DV367">
        <f t="shared" si="81"/>
        <v>2207</v>
      </c>
      <c r="DW367">
        <f t="shared" si="82"/>
        <v>8901919</v>
      </c>
      <c r="EL367" s="6" t="s">
        <v>416</v>
      </c>
      <c r="EM367">
        <v>598</v>
      </c>
      <c r="EN367">
        <v>5302</v>
      </c>
    </row>
    <row r="368" spans="24:144" x14ac:dyDescent="0.25">
      <c r="X368" s="4" t="s">
        <v>417</v>
      </c>
      <c r="Y368" s="2">
        <v>153</v>
      </c>
      <c r="BD368" s="6">
        <v>678</v>
      </c>
      <c r="BE368" s="26">
        <v>4.2316677971211095E-2</v>
      </c>
      <c r="BG368">
        <f t="shared" si="87"/>
        <v>678</v>
      </c>
      <c r="BH368">
        <f t="shared" si="77"/>
        <v>4.2316677971211095E-2</v>
      </c>
      <c r="BM368">
        <v>154</v>
      </c>
      <c r="BN368" t="s">
        <v>240</v>
      </c>
      <c r="BP368" s="6" t="s">
        <v>417</v>
      </c>
      <c r="BQ368">
        <v>153</v>
      </c>
      <c r="BR368" t="str">
        <f t="shared" si="78"/>
        <v>MAC-0365</v>
      </c>
      <c r="BS368">
        <f t="shared" si="79"/>
        <v>153</v>
      </c>
      <c r="CH368" s="6">
        <v>29772</v>
      </c>
      <c r="CI368" s="26">
        <v>35.275080906148865</v>
      </c>
      <c r="CJ368">
        <f t="shared" si="83"/>
        <v>29772</v>
      </c>
      <c r="CK368">
        <f t="shared" si="84"/>
        <v>35.275080906148865</v>
      </c>
      <c r="CO368" t="str">
        <f t="shared" si="85"/>
        <v/>
      </c>
      <c r="CP368" s="13" t="str">
        <f t="shared" si="86"/>
        <v/>
      </c>
      <c r="DR368" t="s">
        <v>417</v>
      </c>
      <c r="DS368">
        <v>48980</v>
      </c>
      <c r="DT368">
        <v>147922326</v>
      </c>
      <c r="DU368" t="str">
        <f t="shared" si="80"/>
        <v>MAC-0365</v>
      </c>
      <c r="DV368">
        <f t="shared" si="81"/>
        <v>48980</v>
      </c>
      <c r="DW368">
        <f t="shared" si="82"/>
        <v>147922326</v>
      </c>
      <c r="EL368" s="6" t="s">
        <v>417</v>
      </c>
      <c r="EM368">
        <v>320</v>
      </c>
      <c r="EN368">
        <v>382</v>
      </c>
    </row>
    <row r="369" spans="24:144" x14ac:dyDescent="0.25">
      <c r="X369" s="4" t="s">
        <v>418</v>
      </c>
      <c r="Y369" s="2">
        <v>126</v>
      </c>
      <c r="BD369" s="6">
        <v>679</v>
      </c>
      <c r="BE369" s="26">
        <v>4.0394905418644961E-2</v>
      </c>
      <c r="BG369">
        <f t="shared" si="87"/>
        <v>679</v>
      </c>
      <c r="BH369">
        <f t="shared" si="77"/>
        <v>4.0394905418644961E-2</v>
      </c>
      <c r="BM369">
        <v>154</v>
      </c>
      <c r="BN369" t="s">
        <v>257</v>
      </c>
      <c r="BP369" s="6" t="s">
        <v>418</v>
      </c>
      <c r="BQ369">
        <v>126</v>
      </c>
      <c r="BR369" t="str">
        <f t="shared" si="78"/>
        <v>MAC-0366</v>
      </c>
      <c r="BS369">
        <f t="shared" si="79"/>
        <v>126</v>
      </c>
      <c r="CH369" s="6">
        <v>29848</v>
      </c>
      <c r="CI369" s="26">
        <v>47.249190938511326</v>
      </c>
      <c r="CJ369">
        <f t="shared" si="83"/>
        <v>29848</v>
      </c>
      <c r="CK369">
        <f t="shared" si="84"/>
        <v>47.249190938511326</v>
      </c>
      <c r="CO369" t="str">
        <f t="shared" si="85"/>
        <v/>
      </c>
      <c r="CP369" s="13" t="str">
        <f t="shared" si="86"/>
        <v/>
      </c>
      <c r="DR369" t="s">
        <v>418</v>
      </c>
      <c r="DS369">
        <v>792</v>
      </c>
      <c r="DT369">
        <v>4000401</v>
      </c>
      <c r="DU369" t="str">
        <f t="shared" si="80"/>
        <v>MAC-0366</v>
      </c>
      <c r="DV369">
        <f t="shared" si="81"/>
        <v>792</v>
      </c>
      <c r="DW369">
        <f t="shared" si="82"/>
        <v>4000401</v>
      </c>
      <c r="EL369" s="6" t="s">
        <v>418</v>
      </c>
      <c r="EM369">
        <v>720</v>
      </c>
      <c r="EN369">
        <v>8804</v>
      </c>
    </row>
    <row r="370" spans="24:144" x14ac:dyDescent="0.25">
      <c r="X370" s="4" t="s">
        <v>419</v>
      </c>
      <c r="Y370" s="2">
        <v>248</v>
      </c>
      <c r="BD370" s="6">
        <v>680</v>
      </c>
      <c r="BE370" s="26">
        <v>1.4884316828698471E-2</v>
      </c>
      <c r="BG370">
        <f t="shared" si="87"/>
        <v>680</v>
      </c>
      <c r="BH370">
        <f t="shared" si="77"/>
        <v>1.4884316828698471E-2</v>
      </c>
      <c r="BM370">
        <v>154</v>
      </c>
      <c r="BN370" t="s">
        <v>752</v>
      </c>
      <c r="BP370" s="6" t="s">
        <v>419</v>
      </c>
      <c r="BQ370">
        <v>248</v>
      </c>
      <c r="BR370" t="str">
        <f t="shared" si="78"/>
        <v>MAC-0367</v>
      </c>
      <c r="BS370">
        <f t="shared" si="79"/>
        <v>248</v>
      </c>
      <c r="CH370" s="6">
        <v>29981</v>
      </c>
      <c r="CI370" s="26">
        <v>36.893203883495147</v>
      </c>
      <c r="CJ370">
        <f t="shared" si="83"/>
        <v>29981</v>
      </c>
      <c r="CK370">
        <f t="shared" si="84"/>
        <v>36.893203883495147</v>
      </c>
      <c r="CO370" t="str">
        <f t="shared" si="85"/>
        <v/>
      </c>
      <c r="CP370" s="13" t="str">
        <f t="shared" si="86"/>
        <v/>
      </c>
      <c r="DR370" t="s">
        <v>419</v>
      </c>
      <c r="DS370">
        <v>272</v>
      </c>
      <c r="DT370">
        <v>297836</v>
      </c>
      <c r="DU370" t="str">
        <f t="shared" si="80"/>
        <v>MAC-0367</v>
      </c>
      <c r="DV370">
        <f t="shared" si="81"/>
        <v>272</v>
      </c>
      <c r="DW370">
        <f t="shared" si="82"/>
        <v>297836</v>
      </c>
      <c r="EL370" s="6" t="s">
        <v>419</v>
      </c>
      <c r="EM370">
        <v>759</v>
      </c>
      <c r="EN370">
        <v>7331</v>
      </c>
    </row>
    <row r="371" spans="24:144" x14ac:dyDescent="0.25">
      <c r="X371" s="4" t="s">
        <v>420</v>
      </c>
      <c r="Y371" s="2">
        <v>369</v>
      </c>
      <c r="BD371" s="6">
        <v>681</v>
      </c>
      <c r="BE371" s="26">
        <v>1.2736453387595147E-2</v>
      </c>
      <c r="BG371">
        <f t="shared" si="87"/>
        <v>681</v>
      </c>
      <c r="BH371">
        <f t="shared" si="77"/>
        <v>1.2736453387595147E-2</v>
      </c>
      <c r="BM371">
        <v>154</v>
      </c>
      <c r="BN371" t="s">
        <v>969</v>
      </c>
      <c r="BP371" s="6" t="s">
        <v>420</v>
      </c>
      <c r="BQ371">
        <v>369</v>
      </c>
      <c r="BR371" t="str">
        <f t="shared" si="78"/>
        <v>MAC-0368</v>
      </c>
      <c r="BS371">
        <f t="shared" si="79"/>
        <v>369</v>
      </c>
      <c r="CH371" s="6">
        <v>29994</v>
      </c>
      <c r="CI371" s="26">
        <v>46.278317152103561</v>
      </c>
      <c r="CJ371">
        <f t="shared" si="83"/>
        <v>29994</v>
      </c>
      <c r="CK371">
        <f t="shared" si="84"/>
        <v>46.278317152103561</v>
      </c>
      <c r="CO371" t="str">
        <f t="shared" si="85"/>
        <v/>
      </c>
      <c r="CP371" s="13" t="str">
        <f t="shared" si="86"/>
        <v/>
      </c>
      <c r="DR371" t="s">
        <v>420</v>
      </c>
      <c r="DS371">
        <v>2404</v>
      </c>
      <c r="DT371">
        <v>4698623</v>
      </c>
      <c r="DU371" t="str">
        <f t="shared" si="80"/>
        <v>MAC-0368</v>
      </c>
      <c r="DV371">
        <f t="shared" si="81"/>
        <v>2404</v>
      </c>
      <c r="DW371">
        <f t="shared" si="82"/>
        <v>4698623</v>
      </c>
      <c r="EL371" s="6" t="s">
        <v>420</v>
      </c>
      <c r="EM371">
        <v>315</v>
      </c>
      <c r="EN371">
        <v>2196</v>
      </c>
    </row>
    <row r="372" spans="24:144" x14ac:dyDescent="0.25">
      <c r="X372" s="4" t="s">
        <v>421</v>
      </c>
      <c r="Y372" s="2">
        <v>81</v>
      </c>
      <c r="BD372" s="6">
        <v>682</v>
      </c>
      <c r="BE372" s="26">
        <v>2.5661315848971286E-2</v>
      </c>
      <c r="BG372">
        <f t="shared" si="87"/>
        <v>682</v>
      </c>
      <c r="BH372">
        <f t="shared" si="77"/>
        <v>2.5661315848971286E-2</v>
      </c>
      <c r="BM372">
        <v>155</v>
      </c>
      <c r="BN372" t="s">
        <v>155</v>
      </c>
      <c r="BP372" s="6" t="s">
        <v>421</v>
      </c>
      <c r="BQ372">
        <v>81</v>
      </c>
      <c r="BR372" t="str">
        <f t="shared" si="78"/>
        <v>MAC-0369</v>
      </c>
      <c r="BS372">
        <f t="shared" si="79"/>
        <v>81</v>
      </c>
      <c r="CH372" s="6">
        <v>30015</v>
      </c>
      <c r="CI372" s="26">
        <v>49.190938511326863</v>
      </c>
      <c r="CJ372">
        <f t="shared" si="83"/>
        <v>30015</v>
      </c>
      <c r="CK372">
        <f t="shared" si="84"/>
        <v>49.190938511326863</v>
      </c>
      <c r="CO372" t="str">
        <f t="shared" si="85"/>
        <v/>
      </c>
      <c r="CP372" s="13" t="str">
        <f t="shared" si="86"/>
        <v/>
      </c>
      <c r="DR372" t="s">
        <v>421</v>
      </c>
      <c r="DS372">
        <v>0</v>
      </c>
      <c r="DT372">
        <v>1246388</v>
      </c>
      <c r="DU372" t="str">
        <f t="shared" si="80"/>
        <v>MAC-0369</v>
      </c>
      <c r="DV372">
        <f t="shared" si="81"/>
        <v>0</v>
      </c>
      <c r="DW372">
        <f t="shared" si="82"/>
        <v>1246388</v>
      </c>
      <c r="EL372" s="6" t="s">
        <v>421</v>
      </c>
      <c r="EM372">
        <v>889</v>
      </c>
      <c r="EN372">
        <v>10602</v>
      </c>
    </row>
    <row r="373" spans="24:144" x14ac:dyDescent="0.25">
      <c r="X373" s="4" t="s">
        <v>422</v>
      </c>
      <c r="Y373" s="2">
        <v>337</v>
      </c>
      <c r="BD373" s="6">
        <v>683</v>
      </c>
      <c r="BE373" s="26">
        <v>2.4907679553847314E-2</v>
      </c>
      <c r="BG373">
        <f t="shared" si="87"/>
        <v>683</v>
      </c>
      <c r="BH373">
        <f t="shared" si="77"/>
        <v>2.4907679553847314E-2</v>
      </c>
      <c r="BM373">
        <v>155</v>
      </c>
      <c r="BN373" t="s">
        <v>670</v>
      </c>
      <c r="BP373" s="6" t="s">
        <v>422</v>
      </c>
      <c r="BQ373">
        <v>337</v>
      </c>
      <c r="BR373" t="str">
        <f t="shared" si="78"/>
        <v>MAC-0370</v>
      </c>
      <c r="BS373">
        <f t="shared" si="79"/>
        <v>337</v>
      </c>
      <c r="CH373" s="6">
        <v>30100</v>
      </c>
      <c r="CI373" s="26">
        <v>22.97734627831715</v>
      </c>
      <c r="CJ373">
        <f t="shared" si="83"/>
        <v>30100</v>
      </c>
      <c r="CK373">
        <f t="shared" si="84"/>
        <v>22.97734627831715</v>
      </c>
      <c r="CO373" t="str">
        <f t="shared" si="85"/>
        <v/>
      </c>
      <c r="CP373" s="13" t="str">
        <f t="shared" si="86"/>
        <v/>
      </c>
      <c r="DR373" t="s">
        <v>422</v>
      </c>
      <c r="DS373">
        <v>21068</v>
      </c>
      <c r="DT373">
        <v>23621741</v>
      </c>
      <c r="DU373" t="str">
        <f t="shared" si="80"/>
        <v>MAC-0370</v>
      </c>
      <c r="DV373">
        <f t="shared" si="81"/>
        <v>21068</v>
      </c>
      <c r="DW373">
        <f t="shared" si="82"/>
        <v>23621741</v>
      </c>
      <c r="EL373" s="6" t="s">
        <v>422</v>
      </c>
      <c r="EM373">
        <v>551</v>
      </c>
      <c r="EN373">
        <v>146</v>
      </c>
    </row>
    <row r="374" spans="24:144" x14ac:dyDescent="0.25">
      <c r="X374" s="4" t="s">
        <v>423</v>
      </c>
      <c r="Y374" s="2">
        <v>35</v>
      </c>
      <c r="BD374" s="6">
        <v>684</v>
      </c>
      <c r="BE374" s="26">
        <v>1.2962544276132339E-2</v>
      </c>
      <c r="BG374">
        <f t="shared" si="87"/>
        <v>684</v>
      </c>
      <c r="BH374">
        <f t="shared" si="77"/>
        <v>1.2962544276132339E-2</v>
      </c>
      <c r="BM374">
        <v>155</v>
      </c>
      <c r="BN374" t="s">
        <v>723</v>
      </c>
      <c r="BP374" s="6" t="s">
        <v>423</v>
      </c>
      <c r="BQ374">
        <v>35</v>
      </c>
      <c r="BR374" t="str">
        <f t="shared" si="78"/>
        <v>MAC-0371</v>
      </c>
      <c r="BS374">
        <f t="shared" si="79"/>
        <v>35</v>
      </c>
      <c r="CH374" s="6">
        <v>30110</v>
      </c>
      <c r="CI374" s="26">
        <v>33.009708737864081</v>
      </c>
      <c r="CJ374">
        <f t="shared" si="83"/>
        <v>30110</v>
      </c>
      <c r="CK374">
        <f t="shared" si="84"/>
        <v>33.009708737864081</v>
      </c>
      <c r="CO374" t="str">
        <f t="shared" si="85"/>
        <v/>
      </c>
      <c r="CP374" s="13" t="str">
        <f t="shared" si="86"/>
        <v/>
      </c>
      <c r="DR374" t="s">
        <v>423</v>
      </c>
      <c r="DS374">
        <v>219</v>
      </c>
      <c r="DT374">
        <v>1031262</v>
      </c>
      <c r="DU374" t="str">
        <f t="shared" si="80"/>
        <v>MAC-0371</v>
      </c>
      <c r="DV374">
        <f t="shared" si="81"/>
        <v>219</v>
      </c>
      <c r="DW374">
        <f t="shared" si="82"/>
        <v>1031262</v>
      </c>
      <c r="EL374" s="6" t="s">
        <v>423</v>
      </c>
      <c r="EM374">
        <v>859</v>
      </c>
      <c r="EN374">
        <v>7238</v>
      </c>
    </row>
    <row r="375" spans="24:144" x14ac:dyDescent="0.25">
      <c r="X375" s="4" t="s">
        <v>424</v>
      </c>
      <c r="Y375" s="2">
        <v>200</v>
      </c>
      <c r="BD375" s="6">
        <v>685</v>
      </c>
      <c r="BE375" s="26">
        <v>1.3150953349913333E-2</v>
      </c>
      <c r="BG375">
        <f t="shared" si="87"/>
        <v>685</v>
      </c>
      <c r="BH375">
        <f t="shared" si="77"/>
        <v>1.3150953349913333E-2</v>
      </c>
      <c r="BM375">
        <v>155</v>
      </c>
      <c r="BN375" t="s">
        <v>981</v>
      </c>
      <c r="BP375" s="6" t="s">
        <v>424</v>
      </c>
      <c r="BQ375">
        <v>200</v>
      </c>
      <c r="BR375" t="str">
        <f t="shared" si="78"/>
        <v>MAC-0372</v>
      </c>
      <c r="BS375">
        <f t="shared" si="79"/>
        <v>200</v>
      </c>
      <c r="CH375" s="6">
        <v>30120</v>
      </c>
      <c r="CI375" s="26">
        <v>32.038834951456316</v>
      </c>
      <c r="CJ375">
        <f t="shared" si="83"/>
        <v>30120</v>
      </c>
      <c r="CK375">
        <f t="shared" si="84"/>
        <v>32.038834951456316</v>
      </c>
      <c r="CO375" t="str">
        <f t="shared" si="85"/>
        <v/>
      </c>
      <c r="CP375" s="13" t="str">
        <f t="shared" si="86"/>
        <v/>
      </c>
      <c r="DR375" t="s">
        <v>424</v>
      </c>
      <c r="DS375">
        <v>2010</v>
      </c>
      <c r="DT375">
        <v>11464088</v>
      </c>
      <c r="DU375" t="str">
        <f t="shared" si="80"/>
        <v>MAC-0372</v>
      </c>
      <c r="DV375">
        <f t="shared" si="81"/>
        <v>2010</v>
      </c>
      <c r="DW375">
        <f t="shared" si="82"/>
        <v>11464088</v>
      </c>
      <c r="EL375" s="6" t="s">
        <v>424</v>
      </c>
      <c r="EM375">
        <v>530</v>
      </c>
      <c r="EN375">
        <v>1556</v>
      </c>
    </row>
    <row r="376" spans="24:144" x14ac:dyDescent="0.25">
      <c r="X376" s="4" t="s">
        <v>425</v>
      </c>
      <c r="Y376" s="2">
        <v>86</v>
      </c>
      <c r="BD376" s="6">
        <v>687</v>
      </c>
      <c r="BE376" s="26">
        <v>2.6867133921169642E-2</v>
      </c>
      <c r="BG376">
        <f t="shared" si="87"/>
        <v>687</v>
      </c>
      <c r="BH376">
        <f t="shared" si="77"/>
        <v>2.6867133921169642E-2</v>
      </c>
      <c r="BM376">
        <v>156</v>
      </c>
      <c r="BN376" t="s">
        <v>489</v>
      </c>
      <c r="BP376" s="6" t="s">
        <v>425</v>
      </c>
      <c r="BQ376">
        <v>86</v>
      </c>
      <c r="BR376" t="str">
        <f t="shared" si="78"/>
        <v>MAC-0373</v>
      </c>
      <c r="BS376">
        <f t="shared" si="79"/>
        <v>86</v>
      </c>
      <c r="CH376" s="6">
        <v>30200</v>
      </c>
      <c r="CI376" s="26">
        <v>34.627831715210355</v>
      </c>
      <c r="CJ376">
        <f t="shared" si="83"/>
        <v>30200</v>
      </c>
      <c r="CK376">
        <f t="shared" si="84"/>
        <v>34.627831715210355</v>
      </c>
      <c r="CO376" t="str">
        <f t="shared" si="85"/>
        <v/>
      </c>
      <c r="CP376" s="13" t="str">
        <f t="shared" si="86"/>
        <v/>
      </c>
      <c r="DR376" t="s">
        <v>425</v>
      </c>
      <c r="DS376">
        <v>1328</v>
      </c>
      <c r="DT376">
        <v>4805361</v>
      </c>
      <c r="DU376" t="str">
        <f t="shared" si="80"/>
        <v>MAC-0373</v>
      </c>
      <c r="DV376">
        <f t="shared" si="81"/>
        <v>1328</v>
      </c>
      <c r="DW376">
        <f t="shared" si="82"/>
        <v>4805361</v>
      </c>
      <c r="EL376" s="6" t="s">
        <v>425</v>
      </c>
      <c r="EM376">
        <v>589</v>
      </c>
      <c r="EN376">
        <v>7365</v>
      </c>
    </row>
    <row r="377" spans="24:144" x14ac:dyDescent="0.25">
      <c r="X377" s="4" t="s">
        <v>426</v>
      </c>
      <c r="Y377" s="2">
        <v>207</v>
      </c>
      <c r="BD377" s="6">
        <v>688</v>
      </c>
      <c r="BE377" s="26">
        <v>5.2076267993066541E-2</v>
      </c>
      <c r="BG377">
        <f t="shared" si="87"/>
        <v>688</v>
      </c>
      <c r="BH377">
        <f t="shared" si="77"/>
        <v>5.2076267993066541E-2</v>
      </c>
      <c r="BM377">
        <v>156</v>
      </c>
      <c r="BN377" t="s">
        <v>689</v>
      </c>
      <c r="BP377" s="6" t="s">
        <v>426</v>
      </c>
      <c r="BQ377">
        <v>207</v>
      </c>
      <c r="BR377" t="str">
        <f t="shared" si="78"/>
        <v>MAC-0374</v>
      </c>
      <c r="BS377">
        <f t="shared" si="79"/>
        <v>207</v>
      </c>
      <c r="CH377" s="6">
        <v>30310</v>
      </c>
      <c r="CI377" s="26">
        <v>44.983818770226534</v>
      </c>
      <c r="CJ377">
        <f t="shared" si="83"/>
        <v>30310</v>
      </c>
      <c r="CK377">
        <f t="shared" si="84"/>
        <v>44.983818770226534</v>
      </c>
      <c r="CO377" t="str">
        <f t="shared" si="85"/>
        <v/>
      </c>
      <c r="CP377" s="13" t="str">
        <f t="shared" si="86"/>
        <v/>
      </c>
      <c r="DR377" t="s">
        <v>426</v>
      </c>
      <c r="DS377">
        <v>566</v>
      </c>
      <c r="DT377">
        <v>2063248</v>
      </c>
      <c r="DU377" t="str">
        <f t="shared" si="80"/>
        <v>MAC-0374</v>
      </c>
      <c r="DV377">
        <f t="shared" si="81"/>
        <v>566</v>
      </c>
      <c r="DW377">
        <f t="shared" si="82"/>
        <v>2063248</v>
      </c>
      <c r="EL377" s="6" t="s">
        <v>426</v>
      </c>
      <c r="EM377">
        <v>621</v>
      </c>
      <c r="EN377">
        <v>13779</v>
      </c>
    </row>
    <row r="378" spans="24:144" x14ac:dyDescent="0.25">
      <c r="X378" s="4" t="s">
        <v>427</v>
      </c>
      <c r="Y378" s="2">
        <v>260</v>
      </c>
      <c r="BD378" s="6">
        <v>691</v>
      </c>
      <c r="BE378" s="26">
        <v>3.813399653327304E-2</v>
      </c>
      <c r="BG378">
        <f t="shared" si="87"/>
        <v>691</v>
      </c>
      <c r="BH378">
        <f t="shared" si="77"/>
        <v>3.813399653327304E-2</v>
      </c>
      <c r="BM378">
        <v>156</v>
      </c>
      <c r="BN378" t="s">
        <v>839</v>
      </c>
      <c r="BP378" s="6" t="s">
        <v>427</v>
      </c>
      <c r="BQ378">
        <v>260</v>
      </c>
      <c r="BR378" t="str">
        <f t="shared" si="78"/>
        <v>MAC-0375</v>
      </c>
      <c r="BS378">
        <f t="shared" si="79"/>
        <v>260</v>
      </c>
      <c r="CH378" s="6">
        <v>30320</v>
      </c>
      <c r="CI378" s="26">
        <v>39.158576051779939</v>
      </c>
      <c r="CJ378">
        <f t="shared" si="83"/>
        <v>30320</v>
      </c>
      <c r="CK378">
        <f t="shared" si="84"/>
        <v>39.158576051779939</v>
      </c>
      <c r="CO378" t="str">
        <f t="shared" si="85"/>
        <v/>
      </c>
      <c r="CP378" s="13" t="str">
        <f t="shared" si="86"/>
        <v/>
      </c>
      <c r="DR378" t="s">
        <v>427</v>
      </c>
      <c r="DS378">
        <v>252</v>
      </c>
      <c r="DT378">
        <v>358346</v>
      </c>
      <c r="DU378" t="str">
        <f t="shared" si="80"/>
        <v>MAC-0375</v>
      </c>
      <c r="DV378">
        <f t="shared" si="81"/>
        <v>252</v>
      </c>
      <c r="DW378">
        <f t="shared" si="82"/>
        <v>358346</v>
      </c>
      <c r="EL378" s="6" t="s">
        <v>427</v>
      </c>
      <c r="EM378">
        <v>674</v>
      </c>
      <c r="EN378">
        <v>14377</v>
      </c>
    </row>
    <row r="379" spans="24:144" x14ac:dyDescent="0.25">
      <c r="X379" s="4" t="s">
        <v>428</v>
      </c>
      <c r="Y379" s="2">
        <v>136</v>
      </c>
      <c r="BD379" s="6">
        <v>692</v>
      </c>
      <c r="BE379" s="26">
        <v>2.2646770668475397E-2</v>
      </c>
      <c r="BG379">
        <f t="shared" si="87"/>
        <v>692</v>
      </c>
      <c r="BH379">
        <f t="shared" si="77"/>
        <v>2.2646770668475397E-2</v>
      </c>
      <c r="BM379">
        <v>156</v>
      </c>
      <c r="BN379" t="s">
        <v>1024</v>
      </c>
      <c r="BP379" s="6" t="s">
        <v>428</v>
      </c>
      <c r="BQ379">
        <v>136</v>
      </c>
      <c r="BR379" t="str">
        <f t="shared" si="78"/>
        <v>MAC-0376</v>
      </c>
      <c r="BS379">
        <f t="shared" si="79"/>
        <v>136</v>
      </c>
      <c r="CH379" s="6">
        <v>30352</v>
      </c>
      <c r="CI379" s="26">
        <v>23.624595469255663</v>
      </c>
      <c r="CJ379">
        <f t="shared" si="83"/>
        <v>30352</v>
      </c>
      <c r="CK379">
        <f t="shared" si="84"/>
        <v>23.624595469255663</v>
      </c>
      <c r="CO379" t="str">
        <f t="shared" si="85"/>
        <v/>
      </c>
      <c r="CP379" s="13" t="str">
        <f t="shared" si="86"/>
        <v/>
      </c>
      <c r="DR379" t="s">
        <v>428</v>
      </c>
      <c r="DS379">
        <v>328</v>
      </c>
      <c r="DT379">
        <v>2450304</v>
      </c>
      <c r="DU379" t="str">
        <f t="shared" si="80"/>
        <v>MAC-0376</v>
      </c>
      <c r="DV379">
        <f t="shared" si="81"/>
        <v>328</v>
      </c>
      <c r="DW379">
        <f t="shared" si="82"/>
        <v>2450304</v>
      </c>
      <c r="EL379" s="6" t="s">
        <v>428</v>
      </c>
      <c r="EM379">
        <v>692</v>
      </c>
      <c r="EN379">
        <v>8934</v>
      </c>
    </row>
    <row r="380" spans="24:144" x14ac:dyDescent="0.25">
      <c r="X380" s="4" t="s">
        <v>429</v>
      </c>
      <c r="Y380" s="2">
        <v>148</v>
      </c>
      <c r="BD380" s="6">
        <v>693</v>
      </c>
      <c r="BE380" s="26">
        <v>2.502072499811591E-2</v>
      </c>
      <c r="BG380">
        <f t="shared" si="87"/>
        <v>693</v>
      </c>
      <c r="BH380">
        <f t="shared" si="77"/>
        <v>2.502072499811591E-2</v>
      </c>
      <c r="BM380">
        <v>157</v>
      </c>
      <c r="BN380" t="s">
        <v>953</v>
      </c>
      <c r="BP380" s="6" t="s">
        <v>429</v>
      </c>
      <c r="BQ380">
        <v>148</v>
      </c>
      <c r="BR380" t="str">
        <f t="shared" si="78"/>
        <v>MAC-0377</v>
      </c>
      <c r="BS380">
        <f t="shared" si="79"/>
        <v>148</v>
      </c>
      <c r="CH380" s="6">
        <v>30373</v>
      </c>
      <c r="CI380" s="26">
        <v>33.333333333333329</v>
      </c>
      <c r="CJ380">
        <f t="shared" si="83"/>
        <v>30373</v>
      </c>
      <c r="CK380">
        <f t="shared" si="84"/>
        <v>33.333333333333329</v>
      </c>
      <c r="CO380" t="str">
        <f t="shared" si="85"/>
        <v/>
      </c>
      <c r="CP380" s="13" t="str">
        <f t="shared" si="86"/>
        <v/>
      </c>
      <c r="DR380" t="s">
        <v>429</v>
      </c>
      <c r="DS380">
        <v>38633</v>
      </c>
      <c r="DT380">
        <v>194151167</v>
      </c>
      <c r="DU380" t="str">
        <f t="shared" si="80"/>
        <v>MAC-0377</v>
      </c>
      <c r="DV380">
        <f t="shared" si="81"/>
        <v>38633</v>
      </c>
      <c r="DW380">
        <f t="shared" si="82"/>
        <v>194151167</v>
      </c>
      <c r="EL380" s="6" t="s">
        <v>429</v>
      </c>
      <c r="EM380">
        <v>300</v>
      </c>
      <c r="EN380">
        <v>143</v>
      </c>
    </row>
    <row r="381" spans="24:144" x14ac:dyDescent="0.25">
      <c r="X381" s="4" t="s">
        <v>430</v>
      </c>
      <c r="Y381" s="2">
        <v>77</v>
      </c>
      <c r="BD381" s="6">
        <v>694</v>
      </c>
      <c r="BE381" s="26">
        <v>2.5849724922752278E-2</v>
      </c>
      <c r="BG381">
        <f t="shared" si="87"/>
        <v>694</v>
      </c>
      <c r="BH381">
        <f t="shared" si="77"/>
        <v>2.5849724922752278E-2</v>
      </c>
      <c r="BM381">
        <v>157</v>
      </c>
      <c r="BN381" t="s">
        <v>1006</v>
      </c>
      <c r="BP381" s="6" t="s">
        <v>430</v>
      </c>
      <c r="BQ381">
        <v>77</v>
      </c>
      <c r="BR381" t="str">
        <f t="shared" si="78"/>
        <v>MAC-0378</v>
      </c>
      <c r="BS381">
        <f t="shared" si="79"/>
        <v>77</v>
      </c>
      <c r="CH381" s="6">
        <v>30765</v>
      </c>
      <c r="CI381" s="26">
        <v>40.129449838187703</v>
      </c>
      <c r="CJ381">
        <f t="shared" si="83"/>
        <v>30765</v>
      </c>
      <c r="CK381">
        <f t="shared" si="84"/>
        <v>40.129449838187703</v>
      </c>
      <c r="CO381" t="str">
        <f t="shared" si="85"/>
        <v/>
      </c>
      <c r="CP381" s="13" t="str">
        <f t="shared" si="86"/>
        <v/>
      </c>
      <c r="DR381" t="s">
        <v>430</v>
      </c>
      <c r="DS381">
        <v>641</v>
      </c>
      <c r="DT381">
        <v>2610853</v>
      </c>
      <c r="DU381" t="str">
        <f t="shared" si="80"/>
        <v>MAC-0378</v>
      </c>
      <c r="DV381">
        <f t="shared" si="81"/>
        <v>641</v>
      </c>
      <c r="DW381">
        <f t="shared" si="82"/>
        <v>2610853</v>
      </c>
      <c r="EL381" s="6" t="s">
        <v>430</v>
      </c>
      <c r="EM381">
        <v>694</v>
      </c>
      <c r="EN381">
        <v>13034</v>
      </c>
    </row>
    <row r="382" spans="24:144" x14ac:dyDescent="0.25">
      <c r="X382" s="4" t="s">
        <v>431</v>
      </c>
      <c r="Y382" s="2">
        <v>73</v>
      </c>
      <c r="BD382" s="6">
        <v>695</v>
      </c>
      <c r="BE382" s="26">
        <v>5.0568995402818603E-2</v>
      </c>
      <c r="BG382">
        <f t="shared" si="87"/>
        <v>695</v>
      </c>
      <c r="BH382">
        <f t="shared" si="77"/>
        <v>5.0568995402818603E-2</v>
      </c>
      <c r="BM382">
        <v>157</v>
      </c>
      <c r="BN382" t="s">
        <v>1029</v>
      </c>
      <c r="BP382" s="6" t="s">
        <v>431</v>
      </c>
      <c r="BQ382">
        <v>73</v>
      </c>
      <c r="BR382" t="str">
        <f t="shared" si="78"/>
        <v>MAC-0379</v>
      </c>
      <c r="BS382">
        <f t="shared" si="79"/>
        <v>73</v>
      </c>
      <c r="CH382" s="6">
        <v>30950</v>
      </c>
      <c r="CI382" s="26">
        <v>22.006472491909385</v>
      </c>
      <c r="CJ382">
        <f t="shared" si="83"/>
        <v>30950</v>
      </c>
      <c r="CK382">
        <f t="shared" si="84"/>
        <v>22.006472491909385</v>
      </c>
      <c r="CO382" t="str">
        <f t="shared" si="85"/>
        <v/>
      </c>
      <c r="CP382" s="13" t="str">
        <f t="shared" si="86"/>
        <v/>
      </c>
      <c r="DR382" t="s">
        <v>431</v>
      </c>
      <c r="DS382">
        <v>4000</v>
      </c>
      <c r="DT382">
        <v>20497561</v>
      </c>
      <c r="DU382" t="str">
        <f t="shared" si="80"/>
        <v>MAC-0379</v>
      </c>
      <c r="DV382">
        <f t="shared" si="81"/>
        <v>4000</v>
      </c>
      <c r="DW382">
        <f t="shared" si="82"/>
        <v>20497561</v>
      </c>
      <c r="EL382" s="6" t="s">
        <v>431</v>
      </c>
      <c r="EM382">
        <v>321</v>
      </c>
      <c r="EN382">
        <v>3122</v>
      </c>
    </row>
    <row r="383" spans="24:144" x14ac:dyDescent="0.25">
      <c r="X383" s="4" t="s">
        <v>432</v>
      </c>
      <c r="Y383" s="2">
        <v>516</v>
      </c>
      <c r="BD383" s="6">
        <v>696</v>
      </c>
      <c r="BE383" s="26">
        <v>5.0305222699525212E-2</v>
      </c>
      <c r="BG383">
        <f t="shared" si="87"/>
        <v>696</v>
      </c>
      <c r="BH383">
        <f t="shared" si="77"/>
        <v>5.0305222699525212E-2</v>
      </c>
      <c r="BM383">
        <v>158</v>
      </c>
      <c r="BN383" t="s">
        <v>657</v>
      </c>
      <c r="BP383" s="6" t="s">
        <v>432</v>
      </c>
      <c r="BQ383">
        <v>516</v>
      </c>
      <c r="BR383" t="str">
        <f t="shared" si="78"/>
        <v>MAC-0380</v>
      </c>
      <c r="BS383">
        <f t="shared" si="79"/>
        <v>516</v>
      </c>
      <c r="CH383" s="6">
        <v>31040</v>
      </c>
      <c r="CI383" s="26">
        <v>23.624595469255663</v>
      </c>
      <c r="CJ383">
        <f t="shared" si="83"/>
        <v>31040</v>
      </c>
      <c r="CK383">
        <f t="shared" si="84"/>
        <v>23.624595469255663</v>
      </c>
      <c r="CO383" t="str">
        <f t="shared" si="85"/>
        <v/>
      </c>
      <c r="CP383" s="13" t="str">
        <f t="shared" si="86"/>
        <v/>
      </c>
      <c r="DR383" t="s">
        <v>432</v>
      </c>
      <c r="DS383">
        <v>6816</v>
      </c>
      <c r="DT383">
        <v>25376867</v>
      </c>
      <c r="DU383" t="str">
        <f t="shared" si="80"/>
        <v>MAC-0380</v>
      </c>
      <c r="DV383">
        <f t="shared" si="81"/>
        <v>6816</v>
      </c>
      <c r="DW383">
        <f t="shared" si="82"/>
        <v>25376867</v>
      </c>
      <c r="EL383" s="6" t="s">
        <v>432</v>
      </c>
      <c r="EM383">
        <v>529</v>
      </c>
      <c r="EN383">
        <v>657</v>
      </c>
    </row>
    <row r="384" spans="24:144" x14ac:dyDescent="0.25">
      <c r="X384" s="4" t="s">
        <v>433</v>
      </c>
      <c r="Y384" s="2">
        <v>641</v>
      </c>
      <c r="BD384" s="6">
        <v>697</v>
      </c>
      <c r="BE384" s="26">
        <v>3.6287587610219302E-2</v>
      </c>
      <c r="BG384">
        <f t="shared" si="87"/>
        <v>697</v>
      </c>
      <c r="BH384">
        <f t="shared" si="77"/>
        <v>3.6287587610219302E-2</v>
      </c>
      <c r="BM384">
        <v>158</v>
      </c>
      <c r="BN384" t="s">
        <v>918</v>
      </c>
      <c r="BP384" s="6" t="s">
        <v>433</v>
      </c>
      <c r="BQ384">
        <v>641</v>
      </c>
      <c r="BR384" t="str">
        <f t="shared" si="78"/>
        <v>MAC-0381</v>
      </c>
      <c r="BS384">
        <f t="shared" si="79"/>
        <v>641</v>
      </c>
      <c r="CH384" s="6">
        <v>31143</v>
      </c>
      <c r="CI384" s="26">
        <v>45.631067961165051</v>
      </c>
      <c r="CJ384">
        <f t="shared" si="83"/>
        <v>31143</v>
      </c>
      <c r="CK384">
        <f t="shared" si="84"/>
        <v>45.631067961165051</v>
      </c>
      <c r="CO384" t="str">
        <f t="shared" si="85"/>
        <v/>
      </c>
      <c r="CP384" s="13" t="str">
        <f t="shared" si="86"/>
        <v/>
      </c>
      <c r="DR384" t="s">
        <v>433</v>
      </c>
      <c r="DS384">
        <v>2270</v>
      </c>
      <c r="DT384">
        <v>9903575</v>
      </c>
      <c r="DU384" t="str">
        <f t="shared" si="80"/>
        <v>MAC-0381</v>
      </c>
      <c r="DV384">
        <f t="shared" si="81"/>
        <v>2270</v>
      </c>
      <c r="DW384">
        <f t="shared" si="82"/>
        <v>9903575</v>
      </c>
      <c r="EL384" s="6" t="s">
        <v>433</v>
      </c>
      <c r="EM384">
        <v>328</v>
      </c>
      <c r="EN384">
        <v>700</v>
      </c>
    </row>
    <row r="385" spans="24:144" x14ac:dyDescent="0.25">
      <c r="X385" s="4" t="s">
        <v>434</v>
      </c>
      <c r="Y385" s="2">
        <v>7</v>
      </c>
      <c r="BD385" s="6">
        <v>698</v>
      </c>
      <c r="BE385" s="26">
        <v>2.5472906775190294E-2</v>
      </c>
      <c r="BG385">
        <f t="shared" si="87"/>
        <v>698</v>
      </c>
      <c r="BH385">
        <f t="shared" si="77"/>
        <v>2.5472906775190294E-2</v>
      </c>
      <c r="BM385">
        <v>159</v>
      </c>
      <c r="BN385" t="s">
        <v>313</v>
      </c>
      <c r="BP385" s="6" t="s">
        <v>434</v>
      </c>
      <c r="BQ385">
        <v>7</v>
      </c>
      <c r="BR385" t="str">
        <f t="shared" si="78"/>
        <v>MAC-0382</v>
      </c>
      <c r="BS385">
        <f t="shared" si="79"/>
        <v>7</v>
      </c>
      <c r="CH385" s="6">
        <v>31302</v>
      </c>
      <c r="CI385" s="26">
        <v>69.579288025889966</v>
      </c>
      <c r="CJ385">
        <f t="shared" si="83"/>
        <v>31302</v>
      </c>
      <c r="CK385">
        <f t="shared" si="84"/>
        <v>69.579288025889966</v>
      </c>
      <c r="CO385" t="str">
        <f t="shared" si="85"/>
        <v/>
      </c>
      <c r="CP385" s="13" t="str">
        <f t="shared" si="86"/>
        <v/>
      </c>
      <c r="DR385" t="s">
        <v>434</v>
      </c>
      <c r="DS385">
        <v>327</v>
      </c>
      <c r="DT385">
        <v>1915504</v>
      </c>
      <c r="DU385" t="str">
        <f t="shared" si="80"/>
        <v>MAC-0382</v>
      </c>
      <c r="DV385">
        <f t="shared" si="81"/>
        <v>327</v>
      </c>
      <c r="DW385">
        <f t="shared" si="82"/>
        <v>1915504</v>
      </c>
      <c r="EL385" s="6" t="s">
        <v>434</v>
      </c>
      <c r="EM385">
        <v>940</v>
      </c>
      <c r="EN385">
        <v>9895</v>
      </c>
    </row>
    <row r="386" spans="24:144" x14ac:dyDescent="0.25">
      <c r="X386" s="4" t="s">
        <v>435</v>
      </c>
      <c r="Y386" s="2">
        <v>306</v>
      </c>
      <c r="BD386" s="6">
        <v>699</v>
      </c>
      <c r="BE386" s="26">
        <v>1.2020498907227372E-2</v>
      </c>
      <c r="BG386">
        <f t="shared" si="87"/>
        <v>699</v>
      </c>
      <c r="BH386">
        <f t="shared" si="77"/>
        <v>1.2020498907227372E-2</v>
      </c>
      <c r="BM386">
        <v>160</v>
      </c>
      <c r="BN386" t="s">
        <v>1037</v>
      </c>
      <c r="BP386" s="6" t="s">
        <v>435</v>
      </c>
      <c r="BQ386">
        <v>306</v>
      </c>
      <c r="BR386" t="str">
        <f t="shared" si="78"/>
        <v>MAC-0383</v>
      </c>
      <c r="BS386">
        <f t="shared" si="79"/>
        <v>306</v>
      </c>
      <c r="CH386" s="6">
        <v>31328</v>
      </c>
      <c r="CI386" s="26">
        <v>33.980582524271846</v>
      </c>
      <c r="CJ386">
        <f t="shared" si="83"/>
        <v>31328</v>
      </c>
      <c r="CK386">
        <f t="shared" si="84"/>
        <v>33.980582524271846</v>
      </c>
      <c r="CO386" t="str">
        <f t="shared" si="85"/>
        <v/>
      </c>
      <c r="CP386" s="13" t="str">
        <f t="shared" si="86"/>
        <v/>
      </c>
      <c r="DR386" t="s">
        <v>435</v>
      </c>
      <c r="DS386">
        <v>777</v>
      </c>
      <c r="DT386">
        <v>8117953</v>
      </c>
      <c r="DU386" t="str">
        <f t="shared" si="80"/>
        <v>MAC-0383</v>
      </c>
      <c r="DV386">
        <f t="shared" si="81"/>
        <v>777</v>
      </c>
      <c r="DW386">
        <f t="shared" si="82"/>
        <v>8117953</v>
      </c>
      <c r="EL386" s="6" t="s">
        <v>435</v>
      </c>
      <c r="EM386">
        <v>695</v>
      </c>
      <c r="EN386">
        <v>7019</v>
      </c>
    </row>
    <row r="387" spans="24:144" x14ac:dyDescent="0.25">
      <c r="X387" s="4" t="s">
        <v>436</v>
      </c>
      <c r="Y387" s="2">
        <v>891</v>
      </c>
      <c r="BD387" s="6">
        <v>700</v>
      </c>
      <c r="BE387" s="26">
        <v>1.2284271610520764E-2</v>
      </c>
      <c r="BG387">
        <f t="shared" si="87"/>
        <v>700</v>
      </c>
      <c r="BH387">
        <f t="shared" si="77"/>
        <v>1.2284271610520764E-2</v>
      </c>
      <c r="BM387">
        <v>161</v>
      </c>
      <c r="BN387" t="s">
        <v>872</v>
      </c>
      <c r="BP387" s="6" t="s">
        <v>436</v>
      </c>
      <c r="BQ387">
        <v>891</v>
      </c>
      <c r="BR387" t="str">
        <f t="shared" si="78"/>
        <v>MAC-0384</v>
      </c>
      <c r="BS387">
        <f t="shared" si="79"/>
        <v>891</v>
      </c>
      <c r="CH387" s="6">
        <v>31370</v>
      </c>
      <c r="CI387" s="26">
        <v>33.980582524271846</v>
      </c>
      <c r="CJ387">
        <f t="shared" si="83"/>
        <v>31370</v>
      </c>
      <c r="CK387">
        <f t="shared" si="84"/>
        <v>33.980582524271846</v>
      </c>
      <c r="CO387" t="str">
        <f t="shared" si="85"/>
        <v/>
      </c>
      <c r="CP387" s="13" t="str">
        <f t="shared" si="86"/>
        <v/>
      </c>
      <c r="DR387" t="s">
        <v>436</v>
      </c>
      <c r="DS387">
        <v>21618</v>
      </c>
      <c r="DT387">
        <v>25083877</v>
      </c>
      <c r="DU387" t="str">
        <f t="shared" si="80"/>
        <v>MAC-0384</v>
      </c>
      <c r="DV387">
        <f t="shared" si="81"/>
        <v>21618</v>
      </c>
      <c r="DW387">
        <f t="shared" si="82"/>
        <v>25083877</v>
      </c>
      <c r="EL387" s="6" t="s">
        <v>436</v>
      </c>
      <c r="EM387">
        <v>59</v>
      </c>
      <c r="EN387">
        <v>128</v>
      </c>
    </row>
    <row r="388" spans="24:144" x14ac:dyDescent="0.25">
      <c r="X388" s="4" t="s">
        <v>437</v>
      </c>
      <c r="Y388" s="2">
        <v>190</v>
      </c>
      <c r="BD388" s="6">
        <v>702</v>
      </c>
      <c r="BE388" s="26">
        <v>2.5774361293239883E-2</v>
      </c>
      <c r="BG388">
        <f t="shared" si="87"/>
        <v>702</v>
      </c>
      <c r="BH388">
        <f t="shared" ref="BH388:BH451" si="88">IFERROR(VLOOKUP(BG388,$BD$3:$BE$552,2,FALSE),"")</f>
        <v>2.5774361293239883E-2</v>
      </c>
      <c r="BM388">
        <v>163</v>
      </c>
      <c r="BN388" t="s">
        <v>128</v>
      </c>
      <c r="BP388" s="6" t="s">
        <v>437</v>
      </c>
      <c r="BQ388">
        <v>190</v>
      </c>
      <c r="BR388" t="str">
        <f t="shared" ref="BR388:BR451" si="89">IF(OR(BP388="",BP388="Genel Toplam",BP388="(blank)"),"",BP388)</f>
        <v>MAC-0385</v>
      </c>
      <c r="BS388">
        <f t="shared" ref="BS388:BS451" si="90">IFERROR(VLOOKUP(BR388,$BP$3:$BQ$1004,2,FALSE),"")</f>
        <v>190</v>
      </c>
      <c r="CH388" s="6">
        <v>31465</v>
      </c>
      <c r="CI388" s="26">
        <v>36.893203883495147</v>
      </c>
      <c r="CJ388">
        <f t="shared" si="83"/>
        <v>31465</v>
      </c>
      <c r="CK388">
        <f t="shared" si="84"/>
        <v>36.893203883495147</v>
      </c>
      <c r="CO388" t="str">
        <f t="shared" si="85"/>
        <v/>
      </c>
      <c r="CP388" s="13" t="str">
        <f t="shared" si="86"/>
        <v/>
      </c>
      <c r="DR388" t="s">
        <v>437</v>
      </c>
      <c r="DS388">
        <v>0</v>
      </c>
      <c r="DT388">
        <v>3920477</v>
      </c>
      <c r="DU388" t="str">
        <f t="shared" ref="DU388:DU451" si="91">IF(OR(DR388="",DR388="Genel Toplam",DR388="(blank)"),"",DR388)</f>
        <v>MAC-0385</v>
      </c>
      <c r="DV388">
        <f t="shared" ref="DV388:DV451" si="92">IFERROR(VLOOKUP(DU388,$DR$3:$DT$1004,2,FALSE),"")</f>
        <v>0</v>
      </c>
      <c r="DW388">
        <f t="shared" ref="DW388:DW451" si="93">IFERROR(VLOOKUP(DU388,$DR$3:$DT$1004,3,FALSE),"")</f>
        <v>3920477</v>
      </c>
      <c r="EL388" s="6" t="s">
        <v>437</v>
      </c>
      <c r="EM388">
        <v>825</v>
      </c>
      <c r="EN388">
        <v>10696</v>
      </c>
    </row>
    <row r="389" spans="24:144" x14ac:dyDescent="0.25">
      <c r="X389" s="4" t="s">
        <v>438</v>
      </c>
      <c r="Y389" s="2">
        <v>599</v>
      </c>
      <c r="BD389" s="6">
        <v>705</v>
      </c>
      <c r="BE389" s="26">
        <v>2.3927952370186148E-2</v>
      </c>
      <c r="BG389">
        <f t="shared" si="87"/>
        <v>705</v>
      </c>
      <c r="BH389">
        <f t="shared" si="88"/>
        <v>2.3927952370186148E-2</v>
      </c>
      <c r="BM389">
        <v>163</v>
      </c>
      <c r="BN389" t="s">
        <v>550</v>
      </c>
      <c r="BP389" s="6" t="s">
        <v>438</v>
      </c>
      <c r="BQ389">
        <v>599</v>
      </c>
      <c r="BR389" t="str">
        <f t="shared" si="89"/>
        <v>MAC-0386</v>
      </c>
      <c r="BS389">
        <f t="shared" si="90"/>
        <v>599</v>
      </c>
      <c r="CH389" s="6">
        <v>31563</v>
      </c>
      <c r="CI389" s="26">
        <v>34.95145631067961</v>
      </c>
      <c r="CJ389">
        <f t="shared" ref="CJ389:CJ452" si="94">IF(OR(CH389="",CH389="Grand Total",CH389="(blank)"),"",CH389)</f>
        <v>31563</v>
      </c>
      <c r="CK389">
        <f t="shared" ref="CK389:CK452" si="95">IFERROR(VLOOKUP(CJ389,$CH$3:$CI$983,2,FALSE),"")</f>
        <v>34.95145631067961</v>
      </c>
      <c r="CO389" t="str">
        <f t="shared" ref="CO389:CO452" si="96">IF(OR(CM389="",CM389="Grand Total",CM389="(blank)"),"",CM389)</f>
        <v/>
      </c>
      <c r="CP389" s="13" t="str">
        <f t="shared" ref="CP389:CP452" si="97">IFERROR(VLOOKUP(CO389,$CM$3:$CN$983,2,FALSE),"")</f>
        <v/>
      </c>
      <c r="DR389" t="s">
        <v>438</v>
      </c>
      <c r="DS389">
        <v>1856</v>
      </c>
      <c r="DT389">
        <v>4044561</v>
      </c>
      <c r="DU389" t="str">
        <f t="shared" si="91"/>
        <v>MAC-0386</v>
      </c>
      <c r="DV389">
        <f t="shared" si="92"/>
        <v>1856</v>
      </c>
      <c r="DW389">
        <f t="shared" si="93"/>
        <v>4044561</v>
      </c>
      <c r="EL389" s="6" t="s">
        <v>438</v>
      </c>
      <c r="EM389">
        <v>430</v>
      </c>
      <c r="EN389">
        <v>130</v>
      </c>
    </row>
    <row r="390" spans="24:144" x14ac:dyDescent="0.25">
      <c r="X390" s="4" t="s">
        <v>439</v>
      </c>
      <c r="Y390" s="2">
        <v>116</v>
      </c>
      <c r="BD390" s="6">
        <v>707</v>
      </c>
      <c r="BE390" s="26">
        <v>1.1379908056371995E-2</v>
      </c>
      <c r="BG390">
        <f t="shared" si="87"/>
        <v>707</v>
      </c>
      <c r="BH390">
        <f t="shared" si="88"/>
        <v>1.1379908056371995E-2</v>
      </c>
      <c r="BM390">
        <v>163</v>
      </c>
      <c r="BN390" t="s">
        <v>600</v>
      </c>
      <c r="BP390" s="6" t="s">
        <v>439</v>
      </c>
      <c r="BQ390">
        <v>116</v>
      </c>
      <c r="BR390" t="str">
        <f t="shared" si="89"/>
        <v>MAC-0387</v>
      </c>
      <c r="BS390">
        <f t="shared" si="90"/>
        <v>116</v>
      </c>
      <c r="CH390" s="6">
        <v>31640</v>
      </c>
      <c r="CI390" s="26">
        <v>27.508090614886733</v>
      </c>
      <c r="CJ390">
        <f t="shared" si="94"/>
        <v>31640</v>
      </c>
      <c r="CK390">
        <f t="shared" si="95"/>
        <v>27.508090614886733</v>
      </c>
      <c r="CO390" t="str">
        <f t="shared" si="96"/>
        <v/>
      </c>
      <c r="CP390" s="13" t="str">
        <f t="shared" si="97"/>
        <v/>
      </c>
      <c r="DR390" t="s">
        <v>439</v>
      </c>
      <c r="DS390">
        <v>853</v>
      </c>
      <c r="DT390">
        <v>5073188</v>
      </c>
      <c r="DU390" t="str">
        <f t="shared" si="91"/>
        <v>MAC-0387</v>
      </c>
      <c r="DV390">
        <f t="shared" si="92"/>
        <v>853</v>
      </c>
      <c r="DW390">
        <f t="shared" si="93"/>
        <v>5073188</v>
      </c>
      <c r="EL390" s="6" t="s">
        <v>439</v>
      </c>
      <c r="EM390">
        <v>837</v>
      </c>
      <c r="EN390">
        <v>6523</v>
      </c>
    </row>
    <row r="391" spans="24:144" x14ac:dyDescent="0.25">
      <c r="X391" s="4" t="s">
        <v>440</v>
      </c>
      <c r="Y391" s="2">
        <v>399</v>
      </c>
      <c r="BD391" s="6">
        <v>708</v>
      </c>
      <c r="BE391" s="26">
        <v>2.4229406888235737E-2</v>
      </c>
      <c r="BG391">
        <f t="shared" si="87"/>
        <v>708</v>
      </c>
      <c r="BH391">
        <f t="shared" si="88"/>
        <v>2.4229406888235737E-2</v>
      </c>
      <c r="BM391">
        <v>164</v>
      </c>
      <c r="BN391" t="s">
        <v>289</v>
      </c>
      <c r="BP391" s="6" t="s">
        <v>440</v>
      </c>
      <c r="BQ391">
        <v>399</v>
      </c>
      <c r="BR391" t="str">
        <f t="shared" si="89"/>
        <v>MAC-0388</v>
      </c>
      <c r="BS391">
        <f t="shared" si="90"/>
        <v>399</v>
      </c>
      <c r="CH391" s="6">
        <v>31670</v>
      </c>
      <c r="CI391" s="26">
        <v>42.071197411003233</v>
      </c>
      <c r="CJ391">
        <f t="shared" si="94"/>
        <v>31670</v>
      </c>
      <c r="CK391">
        <f t="shared" si="95"/>
        <v>42.071197411003233</v>
      </c>
      <c r="CO391" t="str">
        <f t="shared" si="96"/>
        <v/>
      </c>
      <c r="CP391" s="13" t="str">
        <f t="shared" si="97"/>
        <v/>
      </c>
      <c r="DR391" t="s">
        <v>440</v>
      </c>
      <c r="DS391">
        <v>4383</v>
      </c>
      <c r="DT391">
        <v>6047315</v>
      </c>
      <c r="DU391" t="str">
        <f t="shared" si="91"/>
        <v>MAC-0388</v>
      </c>
      <c r="DV391">
        <f t="shared" si="92"/>
        <v>4383</v>
      </c>
      <c r="DW391">
        <f t="shared" si="93"/>
        <v>6047315</v>
      </c>
      <c r="EL391" s="6" t="s">
        <v>440</v>
      </c>
      <c r="EM391">
        <v>419</v>
      </c>
      <c r="EN391">
        <v>1328</v>
      </c>
    </row>
    <row r="392" spans="24:144" x14ac:dyDescent="0.25">
      <c r="X392" s="4" t="s">
        <v>441</v>
      </c>
      <c r="Y392" s="2">
        <v>152</v>
      </c>
      <c r="BD392" s="6">
        <v>709</v>
      </c>
      <c r="BE392" s="26">
        <v>2.645263395885146E-2</v>
      </c>
      <c r="BG392">
        <f t="shared" si="87"/>
        <v>709</v>
      </c>
      <c r="BH392">
        <f t="shared" si="88"/>
        <v>2.645263395885146E-2</v>
      </c>
      <c r="BM392">
        <v>164</v>
      </c>
      <c r="BN392" t="s">
        <v>311</v>
      </c>
      <c r="BP392" s="6" t="s">
        <v>441</v>
      </c>
      <c r="BQ392">
        <v>152</v>
      </c>
      <c r="BR392" t="str">
        <f t="shared" si="89"/>
        <v>MAC-0389</v>
      </c>
      <c r="BS392">
        <f t="shared" si="90"/>
        <v>152</v>
      </c>
      <c r="CH392" s="6">
        <v>31740</v>
      </c>
      <c r="CI392" s="26">
        <v>36.245954692556637</v>
      </c>
      <c r="CJ392">
        <f t="shared" si="94"/>
        <v>31740</v>
      </c>
      <c r="CK392">
        <f t="shared" si="95"/>
        <v>36.245954692556637</v>
      </c>
      <c r="CO392" t="str">
        <f t="shared" si="96"/>
        <v/>
      </c>
      <c r="CP392" s="13" t="str">
        <f t="shared" si="97"/>
        <v/>
      </c>
      <c r="DR392" t="s">
        <v>441</v>
      </c>
      <c r="DS392">
        <v>2352</v>
      </c>
      <c r="DT392">
        <v>7689317</v>
      </c>
      <c r="DU392" t="str">
        <f t="shared" si="91"/>
        <v>MAC-0389</v>
      </c>
      <c r="DV392">
        <f t="shared" si="92"/>
        <v>2352</v>
      </c>
      <c r="DW392">
        <f t="shared" si="93"/>
        <v>7689317</v>
      </c>
      <c r="EL392" s="6" t="s">
        <v>441</v>
      </c>
      <c r="EM392">
        <v>312</v>
      </c>
      <c r="EN392">
        <v>3343</v>
      </c>
    </row>
    <row r="393" spans="24:144" x14ac:dyDescent="0.25">
      <c r="X393" s="4" t="s">
        <v>442</v>
      </c>
      <c r="Y393" s="2">
        <v>149</v>
      </c>
      <c r="BD393" s="6">
        <v>711</v>
      </c>
      <c r="BE393" s="26">
        <v>2.5812043107996081E-2</v>
      </c>
      <c r="BG393">
        <f t="shared" ref="BG393:BG456" si="98">IF(OR(BD393="",BD393="Grand Total",BD393="(blank)"),"",BD393)</f>
        <v>711</v>
      </c>
      <c r="BH393">
        <f t="shared" si="88"/>
        <v>2.5812043107996081E-2</v>
      </c>
      <c r="BM393">
        <v>164</v>
      </c>
      <c r="BN393" t="s">
        <v>867</v>
      </c>
      <c r="BP393" s="6" t="s">
        <v>442</v>
      </c>
      <c r="BQ393">
        <v>149</v>
      </c>
      <c r="BR393" t="str">
        <f t="shared" si="89"/>
        <v>MAC-0390</v>
      </c>
      <c r="BS393">
        <f t="shared" si="90"/>
        <v>149</v>
      </c>
      <c r="CH393" s="6">
        <v>31977</v>
      </c>
      <c r="CI393" s="26">
        <v>64.401294498381873</v>
      </c>
      <c r="CJ393">
        <f t="shared" si="94"/>
        <v>31977</v>
      </c>
      <c r="CK393">
        <f t="shared" si="95"/>
        <v>64.401294498381873</v>
      </c>
      <c r="CO393" t="str">
        <f t="shared" si="96"/>
        <v/>
      </c>
      <c r="CP393" s="13" t="str">
        <f t="shared" si="97"/>
        <v/>
      </c>
      <c r="DR393" t="s">
        <v>442</v>
      </c>
      <c r="DS393">
        <v>702</v>
      </c>
      <c r="DT393">
        <v>5078154</v>
      </c>
      <c r="DU393" t="str">
        <f t="shared" si="91"/>
        <v>MAC-0390</v>
      </c>
      <c r="DV393">
        <f t="shared" si="92"/>
        <v>702</v>
      </c>
      <c r="DW393">
        <f t="shared" si="93"/>
        <v>5078154</v>
      </c>
      <c r="EL393" s="6" t="s">
        <v>442</v>
      </c>
      <c r="EM393">
        <v>811</v>
      </c>
      <c r="EN393">
        <v>12139</v>
      </c>
    </row>
    <row r="394" spans="24:144" x14ac:dyDescent="0.25">
      <c r="X394" s="4" t="s">
        <v>443</v>
      </c>
      <c r="Y394" s="2">
        <v>430</v>
      </c>
      <c r="BD394" s="6">
        <v>712</v>
      </c>
      <c r="BE394" s="26">
        <v>2.5585952219458891E-2</v>
      </c>
      <c r="BG394">
        <f t="shared" si="98"/>
        <v>712</v>
      </c>
      <c r="BH394">
        <f t="shared" si="88"/>
        <v>2.5585952219458891E-2</v>
      </c>
      <c r="BM394">
        <v>164</v>
      </c>
      <c r="BN394" t="s">
        <v>868</v>
      </c>
      <c r="BP394" s="6" t="s">
        <v>443</v>
      </c>
      <c r="BQ394">
        <v>430</v>
      </c>
      <c r="BR394" t="str">
        <f t="shared" si="89"/>
        <v>MAC-0391</v>
      </c>
      <c r="BS394">
        <f t="shared" si="90"/>
        <v>430</v>
      </c>
      <c r="CH394" s="6">
        <v>32010</v>
      </c>
      <c r="CI394" s="26">
        <v>37.216828478964402</v>
      </c>
      <c r="CJ394">
        <f t="shared" si="94"/>
        <v>32010</v>
      </c>
      <c r="CK394">
        <f t="shared" si="95"/>
        <v>37.216828478964402</v>
      </c>
      <c r="CO394" t="str">
        <f t="shared" si="96"/>
        <v/>
      </c>
      <c r="CP394" s="13" t="str">
        <f t="shared" si="97"/>
        <v/>
      </c>
      <c r="DR394" t="s">
        <v>443</v>
      </c>
      <c r="DS394">
        <v>12234</v>
      </c>
      <c r="DT394">
        <v>41505745</v>
      </c>
      <c r="DU394" t="str">
        <f t="shared" si="91"/>
        <v>MAC-0391</v>
      </c>
      <c r="DV394">
        <f t="shared" si="92"/>
        <v>12234</v>
      </c>
      <c r="DW394">
        <f t="shared" si="93"/>
        <v>41505745</v>
      </c>
      <c r="EL394" s="6" t="s">
        <v>443</v>
      </c>
      <c r="EM394">
        <v>498</v>
      </c>
      <c r="EN394">
        <v>545</v>
      </c>
    </row>
    <row r="395" spans="24:144" x14ac:dyDescent="0.25">
      <c r="X395" s="4" t="s">
        <v>444</v>
      </c>
      <c r="Y395" s="2">
        <v>13</v>
      </c>
      <c r="BD395" s="6">
        <v>713</v>
      </c>
      <c r="BE395" s="26">
        <v>6.0592358127967448E-2</v>
      </c>
      <c r="BG395">
        <f t="shared" si="98"/>
        <v>713</v>
      </c>
      <c r="BH395">
        <f t="shared" si="88"/>
        <v>6.0592358127967448E-2</v>
      </c>
      <c r="BM395">
        <v>165</v>
      </c>
      <c r="BN395" t="s">
        <v>377</v>
      </c>
      <c r="BP395" s="6" t="s">
        <v>444</v>
      </c>
      <c r="BQ395">
        <v>13</v>
      </c>
      <c r="BR395" t="str">
        <f t="shared" si="89"/>
        <v>MAC-0392</v>
      </c>
      <c r="BS395">
        <f t="shared" si="90"/>
        <v>13</v>
      </c>
      <c r="CH395" s="6">
        <v>32018</v>
      </c>
      <c r="CI395" s="26">
        <v>21.035598705501616</v>
      </c>
      <c r="CJ395">
        <f t="shared" si="94"/>
        <v>32018</v>
      </c>
      <c r="CK395">
        <f t="shared" si="95"/>
        <v>21.035598705501616</v>
      </c>
      <c r="CO395" t="str">
        <f t="shared" si="96"/>
        <v/>
      </c>
      <c r="CP395" s="13" t="str">
        <f t="shared" si="97"/>
        <v/>
      </c>
      <c r="DR395" t="s">
        <v>444</v>
      </c>
      <c r="DS395">
        <v>206</v>
      </c>
      <c r="DT395">
        <v>1024466</v>
      </c>
      <c r="DU395" t="str">
        <f t="shared" si="91"/>
        <v>MAC-0392</v>
      </c>
      <c r="DV395">
        <f t="shared" si="92"/>
        <v>206</v>
      </c>
      <c r="DW395">
        <f t="shared" si="93"/>
        <v>1024466</v>
      </c>
      <c r="EL395" s="6" t="s">
        <v>444</v>
      </c>
      <c r="EM395">
        <v>903</v>
      </c>
      <c r="EN395">
        <v>9268</v>
      </c>
    </row>
    <row r="396" spans="24:144" x14ac:dyDescent="0.25">
      <c r="X396" s="4" t="s">
        <v>445</v>
      </c>
      <c r="Y396" s="2">
        <v>180</v>
      </c>
      <c r="BD396" s="6">
        <v>714</v>
      </c>
      <c r="BE396" s="26">
        <v>1.1756726203933981E-2</v>
      </c>
      <c r="BG396">
        <f t="shared" si="98"/>
        <v>714</v>
      </c>
      <c r="BH396">
        <f t="shared" si="88"/>
        <v>1.1756726203933981E-2</v>
      </c>
      <c r="BM396">
        <v>165</v>
      </c>
      <c r="BN396" t="s">
        <v>589</v>
      </c>
      <c r="BP396" s="6" t="s">
        <v>445</v>
      </c>
      <c r="BQ396">
        <v>180</v>
      </c>
      <c r="BR396" t="str">
        <f t="shared" si="89"/>
        <v>MAC-0393</v>
      </c>
      <c r="BS396">
        <f t="shared" si="90"/>
        <v>180</v>
      </c>
      <c r="CH396" s="6">
        <v>32046</v>
      </c>
      <c r="CI396" s="26">
        <v>47.896440129449836</v>
      </c>
      <c r="CJ396">
        <f t="shared" si="94"/>
        <v>32046</v>
      </c>
      <c r="CK396">
        <f t="shared" si="95"/>
        <v>47.896440129449836</v>
      </c>
      <c r="CO396" t="str">
        <f t="shared" si="96"/>
        <v/>
      </c>
      <c r="CP396" s="13" t="str">
        <f t="shared" si="97"/>
        <v/>
      </c>
      <c r="DR396" t="s">
        <v>445</v>
      </c>
      <c r="DS396">
        <v>185</v>
      </c>
      <c r="DT396">
        <v>1469278</v>
      </c>
      <c r="DU396" t="str">
        <f t="shared" si="91"/>
        <v>MAC-0393</v>
      </c>
      <c r="DV396">
        <f t="shared" si="92"/>
        <v>185</v>
      </c>
      <c r="DW396">
        <f t="shared" si="93"/>
        <v>1469278</v>
      </c>
      <c r="EL396" s="6" t="s">
        <v>445</v>
      </c>
      <c r="EM396">
        <v>575</v>
      </c>
      <c r="EN396">
        <v>11950</v>
      </c>
    </row>
    <row r="397" spans="24:144" x14ac:dyDescent="0.25">
      <c r="X397" s="4" t="s">
        <v>446</v>
      </c>
      <c r="Y397" s="2">
        <v>511</v>
      </c>
      <c r="BD397" s="6">
        <v>715</v>
      </c>
      <c r="BE397" s="26">
        <v>3.6212223980706913E-2</v>
      </c>
      <c r="BG397">
        <f t="shared" si="98"/>
        <v>715</v>
      </c>
      <c r="BH397">
        <f t="shared" si="88"/>
        <v>3.6212223980706913E-2</v>
      </c>
      <c r="BM397">
        <v>165</v>
      </c>
      <c r="BN397" t="s">
        <v>639</v>
      </c>
      <c r="BP397" s="6" t="s">
        <v>446</v>
      </c>
      <c r="BQ397">
        <v>511</v>
      </c>
      <c r="BR397" t="str">
        <f t="shared" si="89"/>
        <v>MAC-0394</v>
      </c>
      <c r="BS397">
        <f t="shared" si="90"/>
        <v>511</v>
      </c>
      <c r="CH397" s="6">
        <v>32207</v>
      </c>
      <c r="CI397" s="26">
        <v>30.744336569579289</v>
      </c>
      <c r="CJ397">
        <f t="shared" si="94"/>
        <v>32207</v>
      </c>
      <c r="CK397">
        <f t="shared" si="95"/>
        <v>30.744336569579289</v>
      </c>
      <c r="CO397" t="str">
        <f t="shared" si="96"/>
        <v/>
      </c>
      <c r="CP397" s="13" t="str">
        <f t="shared" si="97"/>
        <v/>
      </c>
      <c r="DR397" t="s">
        <v>446</v>
      </c>
      <c r="DS397">
        <v>2265</v>
      </c>
      <c r="DT397">
        <v>14602196</v>
      </c>
      <c r="DU397" t="str">
        <f t="shared" si="91"/>
        <v>MAC-0394</v>
      </c>
      <c r="DV397">
        <f t="shared" si="92"/>
        <v>2265</v>
      </c>
      <c r="DW397">
        <f t="shared" si="93"/>
        <v>14602196</v>
      </c>
      <c r="EL397" s="6" t="s">
        <v>446</v>
      </c>
      <c r="EM397">
        <v>551</v>
      </c>
      <c r="EN397">
        <v>2379</v>
      </c>
    </row>
    <row r="398" spans="24:144" x14ac:dyDescent="0.25">
      <c r="X398" s="4" t="s">
        <v>447</v>
      </c>
      <c r="Y398" s="2">
        <v>35</v>
      </c>
      <c r="BD398" s="6">
        <v>716</v>
      </c>
      <c r="BE398" s="26">
        <v>2.3664179666892757E-2</v>
      </c>
      <c r="BG398">
        <f t="shared" si="98"/>
        <v>716</v>
      </c>
      <c r="BH398">
        <f t="shared" si="88"/>
        <v>2.3664179666892757E-2</v>
      </c>
      <c r="BM398">
        <v>165</v>
      </c>
      <c r="BN398" t="s">
        <v>764</v>
      </c>
      <c r="BP398" s="6" t="s">
        <v>447</v>
      </c>
      <c r="BQ398">
        <v>35</v>
      </c>
      <c r="BR398" t="str">
        <f t="shared" si="89"/>
        <v>MAC-0395</v>
      </c>
      <c r="BS398">
        <f t="shared" si="90"/>
        <v>35</v>
      </c>
      <c r="CH398" s="6">
        <v>32284</v>
      </c>
      <c r="CI398" s="26">
        <v>29.126213592233007</v>
      </c>
      <c r="CJ398">
        <f t="shared" si="94"/>
        <v>32284</v>
      </c>
      <c r="CK398">
        <f t="shared" si="95"/>
        <v>29.126213592233007</v>
      </c>
      <c r="CO398" t="str">
        <f t="shared" si="96"/>
        <v/>
      </c>
      <c r="CP398" s="13" t="str">
        <f t="shared" si="97"/>
        <v/>
      </c>
      <c r="DR398" t="s">
        <v>447</v>
      </c>
      <c r="DS398">
        <v>2564</v>
      </c>
      <c r="DT398">
        <v>8118296</v>
      </c>
      <c r="DU398" t="str">
        <f t="shared" si="91"/>
        <v>MAC-0395</v>
      </c>
      <c r="DV398">
        <f t="shared" si="92"/>
        <v>2564</v>
      </c>
      <c r="DW398">
        <f t="shared" si="93"/>
        <v>8118296</v>
      </c>
      <c r="EL398" s="6" t="s">
        <v>447</v>
      </c>
      <c r="EM398">
        <v>671</v>
      </c>
      <c r="EN398">
        <v>5305</v>
      </c>
    </row>
    <row r="399" spans="24:144" x14ac:dyDescent="0.25">
      <c r="X399" s="4" t="s">
        <v>448</v>
      </c>
      <c r="Y399" s="2">
        <v>774</v>
      </c>
      <c r="BD399" s="6">
        <v>717</v>
      </c>
      <c r="BE399" s="26">
        <v>1.0061044539905042E-2</v>
      </c>
      <c r="BG399">
        <f t="shared" si="98"/>
        <v>717</v>
      </c>
      <c r="BH399">
        <f t="shared" si="88"/>
        <v>1.0061044539905042E-2</v>
      </c>
      <c r="BM399">
        <v>165</v>
      </c>
      <c r="BN399" t="s">
        <v>986</v>
      </c>
      <c r="BP399" s="6" t="s">
        <v>448</v>
      </c>
      <c r="BQ399">
        <v>774</v>
      </c>
      <c r="BR399" t="str">
        <f t="shared" si="89"/>
        <v>MAC-0396</v>
      </c>
      <c r="BS399">
        <f t="shared" si="90"/>
        <v>774</v>
      </c>
      <c r="CH399" s="6">
        <v>32375</v>
      </c>
      <c r="CI399" s="26">
        <v>50.809061488673137</v>
      </c>
      <c r="CJ399">
        <f t="shared" si="94"/>
        <v>32375</v>
      </c>
      <c r="CK399">
        <f t="shared" si="95"/>
        <v>50.809061488673137</v>
      </c>
      <c r="CO399" t="str">
        <f t="shared" si="96"/>
        <v/>
      </c>
      <c r="CP399" s="13" t="str">
        <f t="shared" si="97"/>
        <v/>
      </c>
      <c r="DR399" t="s">
        <v>448</v>
      </c>
      <c r="DS399">
        <v>10098</v>
      </c>
      <c r="DT399">
        <v>12539976</v>
      </c>
      <c r="DU399" t="str">
        <f t="shared" si="91"/>
        <v>MAC-0396</v>
      </c>
      <c r="DV399">
        <f t="shared" si="92"/>
        <v>10098</v>
      </c>
      <c r="DW399">
        <f t="shared" si="93"/>
        <v>12539976</v>
      </c>
      <c r="EL399" s="6" t="s">
        <v>448</v>
      </c>
      <c r="EM399">
        <v>299</v>
      </c>
      <c r="EN399">
        <v>917</v>
      </c>
    </row>
    <row r="400" spans="24:144" x14ac:dyDescent="0.25">
      <c r="X400" s="4" t="s">
        <v>449</v>
      </c>
      <c r="Y400" s="2">
        <v>670</v>
      </c>
      <c r="BD400" s="6">
        <v>718</v>
      </c>
      <c r="BE400" s="26">
        <v>1.1756726203933981E-2</v>
      </c>
      <c r="BG400">
        <f t="shared" si="98"/>
        <v>718</v>
      </c>
      <c r="BH400">
        <f t="shared" si="88"/>
        <v>1.1756726203933981E-2</v>
      </c>
      <c r="BM400">
        <v>166</v>
      </c>
      <c r="BN400" t="s">
        <v>115</v>
      </c>
      <c r="BP400" s="6" t="s">
        <v>449</v>
      </c>
      <c r="BQ400">
        <v>670</v>
      </c>
      <c r="BR400" t="str">
        <f t="shared" si="89"/>
        <v>MAC-0397</v>
      </c>
      <c r="BS400">
        <f t="shared" si="90"/>
        <v>670</v>
      </c>
      <c r="CH400" s="6">
        <v>32552</v>
      </c>
      <c r="CI400" s="26">
        <v>22.97734627831715</v>
      </c>
      <c r="CJ400">
        <f t="shared" si="94"/>
        <v>32552</v>
      </c>
      <c r="CK400">
        <f t="shared" si="95"/>
        <v>22.97734627831715</v>
      </c>
      <c r="CO400" t="str">
        <f t="shared" si="96"/>
        <v/>
      </c>
      <c r="CP400" s="13" t="str">
        <f t="shared" si="97"/>
        <v/>
      </c>
      <c r="DR400" t="s">
        <v>449</v>
      </c>
      <c r="DS400">
        <v>33682</v>
      </c>
      <c r="DT400">
        <v>37271088</v>
      </c>
      <c r="DU400" t="str">
        <f t="shared" si="91"/>
        <v>MAC-0397</v>
      </c>
      <c r="DV400">
        <f t="shared" si="92"/>
        <v>33682</v>
      </c>
      <c r="DW400">
        <f t="shared" si="93"/>
        <v>37271088</v>
      </c>
      <c r="EL400" s="6" t="s">
        <v>449</v>
      </c>
      <c r="EM400">
        <v>251</v>
      </c>
      <c r="EN400">
        <v>280</v>
      </c>
    </row>
    <row r="401" spans="24:144" x14ac:dyDescent="0.25">
      <c r="X401" s="4" t="s">
        <v>450</v>
      </c>
      <c r="Y401" s="2">
        <v>272</v>
      </c>
      <c r="BD401" s="6">
        <v>720</v>
      </c>
      <c r="BE401" s="26">
        <v>3.500640590850855E-2</v>
      </c>
      <c r="BG401">
        <f t="shared" si="98"/>
        <v>720</v>
      </c>
      <c r="BH401">
        <f t="shared" si="88"/>
        <v>3.500640590850855E-2</v>
      </c>
      <c r="BM401">
        <v>166</v>
      </c>
      <c r="BN401" t="s">
        <v>345</v>
      </c>
      <c r="BP401" s="6" t="s">
        <v>450</v>
      </c>
      <c r="BQ401">
        <v>272</v>
      </c>
      <c r="BR401" t="str">
        <f t="shared" si="89"/>
        <v>MAC-0398</v>
      </c>
      <c r="BS401">
        <f t="shared" si="90"/>
        <v>272</v>
      </c>
      <c r="CH401" s="6">
        <v>32616</v>
      </c>
      <c r="CI401" s="26">
        <v>44.660194174757287</v>
      </c>
      <c r="CJ401">
        <f t="shared" si="94"/>
        <v>32616</v>
      </c>
      <c r="CK401">
        <f t="shared" si="95"/>
        <v>44.660194174757287</v>
      </c>
      <c r="CO401" t="str">
        <f t="shared" si="96"/>
        <v/>
      </c>
      <c r="CP401" s="13" t="str">
        <f t="shared" si="97"/>
        <v/>
      </c>
      <c r="DR401" t="s">
        <v>450</v>
      </c>
      <c r="DS401">
        <v>3683</v>
      </c>
      <c r="DT401">
        <v>5566891</v>
      </c>
      <c r="DU401" t="str">
        <f t="shared" si="91"/>
        <v>MAC-0398</v>
      </c>
      <c r="DV401">
        <f t="shared" si="92"/>
        <v>3683</v>
      </c>
      <c r="DW401">
        <f t="shared" si="93"/>
        <v>5566891</v>
      </c>
      <c r="EL401" s="6" t="s">
        <v>450</v>
      </c>
      <c r="EM401">
        <v>509</v>
      </c>
      <c r="EN401">
        <v>470</v>
      </c>
    </row>
    <row r="402" spans="24:144" x14ac:dyDescent="0.25">
      <c r="X402" s="4" t="s">
        <v>451</v>
      </c>
      <c r="Y402" s="2">
        <v>6</v>
      </c>
      <c r="BD402" s="6">
        <v>721</v>
      </c>
      <c r="BE402" s="26">
        <v>1.2962544276132339E-2</v>
      </c>
      <c r="BG402">
        <f t="shared" si="98"/>
        <v>721</v>
      </c>
      <c r="BH402">
        <f t="shared" si="88"/>
        <v>1.2962544276132339E-2</v>
      </c>
      <c r="BM402">
        <v>166</v>
      </c>
      <c r="BN402" t="s">
        <v>385</v>
      </c>
      <c r="BP402" s="6" t="s">
        <v>451</v>
      </c>
      <c r="BQ402">
        <v>6</v>
      </c>
      <c r="BR402" t="str">
        <f t="shared" si="89"/>
        <v>MAC-0399</v>
      </c>
      <c r="BS402">
        <f t="shared" si="90"/>
        <v>6</v>
      </c>
      <c r="CH402" s="6">
        <v>32662</v>
      </c>
      <c r="CI402" s="26">
        <v>42.394822006472495</v>
      </c>
      <c r="CJ402">
        <f t="shared" si="94"/>
        <v>32662</v>
      </c>
      <c r="CK402">
        <f t="shared" si="95"/>
        <v>42.394822006472495</v>
      </c>
      <c r="CO402" t="str">
        <f t="shared" si="96"/>
        <v/>
      </c>
      <c r="CP402" s="13" t="str">
        <f t="shared" si="97"/>
        <v/>
      </c>
      <c r="DR402" t="s">
        <v>451</v>
      </c>
      <c r="DS402">
        <v>56</v>
      </c>
      <c r="DT402">
        <v>295902</v>
      </c>
      <c r="DU402" t="str">
        <f t="shared" si="91"/>
        <v>MAC-0399</v>
      </c>
      <c r="DV402">
        <f t="shared" si="92"/>
        <v>56</v>
      </c>
      <c r="DW402">
        <f t="shared" si="93"/>
        <v>295902</v>
      </c>
      <c r="EL402" s="6" t="s">
        <v>451</v>
      </c>
      <c r="EM402">
        <v>977</v>
      </c>
      <c r="EN402">
        <v>12915</v>
      </c>
    </row>
    <row r="403" spans="24:144" x14ac:dyDescent="0.25">
      <c r="X403" s="4" t="s">
        <v>452</v>
      </c>
      <c r="Y403" s="2">
        <v>466</v>
      </c>
      <c r="BD403" s="6">
        <v>723</v>
      </c>
      <c r="BE403" s="26">
        <v>2.2835179742256385E-2</v>
      </c>
      <c r="BG403">
        <f t="shared" si="98"/>
        <v>723</v>
      </c>
      <c r="BH403">
        <f t="shared" si="88"/>
        <v>2.2835179742256385E-2</v>
      </c>
      <c r="BM403">
        <v>166</v>
      </c>
      <c r="BN403" t="s">
        <v>823</v>
      </c>
      <c r="BP403" s="6" t="s">
        <v>452</v>
      </c>
      <c r="BQ403">
        <v>466</v>
      </c>
      <c r="BR403" t="str">
        <f t="shared" si="89"/>
        <v>MAC-0400</v>
      </c>
      <c r="BS403">
        <f t="shared" si="90"/>
        <v>466</v>
      </c>
      <c r="CH403" s="6">
        <v>32680</v>
      </c>
      <c r="CI403" s="26">
        <v>43.042071197411005</v>
      </c>
      <c r="CJ403">
        <f t="shared" si="94"/>
        <v>32680</v>
      </c>
      <c r="CK403">
        <f t="shared" si="95"/>
        <v>43.042071197411005</v>
      </c>
      <c r="CO403" t="str">
        <f t="shared" si="96"/>
        <v/>
      </c>
      <c r="CP403" s="13" t="str">
        <f t="shared" si="97"/>
        <v/>
      </c>
      <c r="DR403" t="s">
        <v>452</v>
      </c>
      <c r="DS403">
        <v>13204</v>
      </c>
      <c r="DT403">
        <v>41305923</v>
      </c>
      <c r="DU403" t="str">
        <f t="shared" si="91"/>
        <v>MAC-0400</v>
      </c>
      <c r="DV403">
        <f t="shared" si="92"/>
        <v>13204</v>
      </c>
      <c r="DW403">
        <f t="shared" si="93"/>
        <v>41305923</v>
      </c>
      <c r="EL403" s="6" t="s">
        <v>452</v>
      </c>
      <c r="EM403">
        <v>374</v>
      </c>
      <c r="EN403">
        <v>462</v>
      </c>
    </row>
    <row r="404" spans="24:144" x14ac:dyDescent="0.25">
      <c r="X404" s="4" t="s">
        <v>453</v>
      </c>
      <c r="Y404" s="2">
        <v>421</v>
      </c>
      <c r="BD404" s="6">
        <v>724</v>
      </c>
      <c r="BE404" s="26">
        <v>1.1794408018690181E-2</v>
      </c>
      <c r="BG404">
        <f t="shared" si="98"/>
        <v>724</v>
      </c>
      <c r="BH404">
        <f t="shared" si="88"/>
        <v>1.1794408018690181E-2</v>
      </c>
      <c r="BM404">
        <v>167</v>
      </c>
      <c r="BN404" t="s">
        <v>407</v>
      </c>
      <c r="BP404" s="6" t="s">
        <v>453</v>
      </c>
      <c r="BQ404">
        <v>421</v>
      </c>
      <c r="BR404" t="str">
        <f t="shared" si="89"/>
        <v>MAC-0401</v>
      </c>
      <c r="BS404">
        <f t="shared" si="90"/>
        <v>421</v>
      </c>
      <c r="CH404" s="6">
        <v>32690</v>
      </c>
      <c r="CI404" s="26">
        <v>32.362459546925564</v>
      </c>
      <c r="CJ404">
        <f t="shared" si="94"/>
        <v>32690</v>
      </c>
      <c r="CK404">
        <f t="shared" si="95"/>
        <v>32.362459546925564</v>
      </c>
      <c r="CO404" t="str">
        <f t="shared" si="96"/>
        <v/>
      </c>
      <c r="CP404" s="13" t="str">
        <f t="shared" si="97"/>
        <v/>
      </c>
      <c r="DR404" t="s">
        <v>453</v>
      </c>
      <c r="DS404">
        <v>21850</v>
      </c>
      <c r="DT404">
        <v>68205145</v>
      </c>
      <c r="DU404" t="str">
        <f t="shared" si="91"/>
        <v>MAC-0401</v>
      </c>
      <c r="DV404">
        <f t="shared" si="92"/>
        <v>21850</v>
      </c>
      <c r="DW404">
        <f t="shared" si="93"/>
        <v>68205145</v>
      </c>
      <c r="EL404" s="6" t="s">
        <v>453</v>
      </c>
      <c r="EM404">
        <v>461</v>
      </c>
      <c r="EN404">
        <v>453</v>
      </c>
    </row>
    <row r="405" spans="24:144" x14ac:dyDescent="0.25">
      <c r="X405" s="4" t="s">
        <v>454</v>
      </c>
      <c r="Y405" s="2">
        <v>679</v>
      </c>
      <c r="BD405" s="6">
        <v>725</v>
      </c>
      <c r="BE405" s="26">
        <v>1.0249453613686035E-2</v>
      </c>
      <c r="BG405">
        <f t="shared" si="98"/>
        <v>725</v>
      </c>
      <c r="BH405">
        <f t="shared" si="88"/>
        <v>1.0249453613686035E-2</v>
      </c>
      <c r="BM405">
        <v>168</v>
      </c>
      <c r="BN405" t="s">
        <v>795</v>
      </c>
      <c r="BP405" s="6" t="s">
        <v>454</v>
      </c>
      <c r="BQ405">
        <v>679</v>
      </c>
      <c r="BR405" t="str">
        <f t="shared" si="89"/>
        <v>MAC-0402</v>
      </c>
      <c r="BS405">
        <f t="shared" si="90"/>
        <v>679</v>
      </c>
      <c r="CH405" s="6">
        <v>32778</v>
      </c>
      <c r="CI405" s="26">
        <v>47.249190938511326</v>
      </c>
      <c r="CJ405">
        <f t="shared" si="94"/>
        <v>32778</v>
      </c>
      <c r="CK405">
        <f t="shared" si="95"/>
        <v>47.249190938511326</v>
      </c>
      <c r="CO405" t="str">
        <f t="shared" si="96"/>
        <v/>
      </c>
      <c r="CP405" s="13" t="str">
        <f t="shared" si="97"/>
        <v/>
      </c>
      <c r="DR405" t="s">
        <v>454</v>
      </c>
      <c r="DS405">
        <v>3453</v>
      </c>
      <c r="DT405">
        <v>6097945</v>
      </c>
      <c r="DU405" t="str">
        <f t="shared" si="91"/>
        <v>MAC-0402</v>
      </c>
      <c r="DV405">
        <f t="shared" si="92"/>
        <v>3453</v>
      </c>
      <c r="DW405">
        <f t="shared" si="93"/>
        <v>6097945</v>
      </c>
      <c r="EL405" s="6" t="s">
        <v>454</v>
      </c>
      <c r="EM405">
        <v>398</v>
      </c>
      <c r="EN405">
        <v>767</v>
      </c>
    </row>
    <row r="406" spans="24:144" x14ac:dyDescent="0.25">
      <c r="X406" s="4" t="s">
        <v>455</v>
      </c>
      <c r="Y406" s="2">
        <v>542</v>
      </c>
      <c r="BD406" s="6">
        <v>726</v>
      </c>
      <c r="BE406" s="26">
        <v>3.2670133393624241E-2</v>
      </c>
      <c r="BG406">
        <f t="shared" si="98"/>
        <v>726</v>
      </c>
      <c r="BH406">
        <f t="shared" si="88"/>
        <v>3.2670133393624241E-2</v>
      </c>
      <c r="BM406">
        <v>168</v>
      </c>
      <c r="BN406" t="s">
        <v>857</v>
      </c>
      <c r="BP406" s="6" t="s">
        <v>455</v>
      </c>
      <c r="BQ406">
        <v>542</v>
      </c>
      <c r="BR406" t="str">
        <f t="shared" si="89"/>
        <v>MAC-0403</v>
      </c>
      <c r="BS406">
        <f t="shared" si="90"/>
        <v>542</v>
      </c>
      <c r="CH406" s="6">
        <v>32820</v>
      </c>
      <c r="CI406" s="26">
        <v>56.634304207119747</v>
      </c>
      <c r="CJ406">
        <f t="shared" si="94"/>
        <v>32820</v>
      </c>
      <c r="CK406">
        <f t="shared" si="95"/>
        <v>56.634304207119747</v>
      </c>
      <c r="CO406" t="str">
        <f t="shared" si="96"/>
        <v/>
      </c>
      <c r="CP406" s="13" t="str">
        <f t="shared" si="97"/>
        <v/>
      </c>
      <c r="DR406" t="s">
        <v>455</v>
      </c>
      <c r="DS406">
        <v>13214</v>
      </c>
      <c r="DT406">
        <v>41661544</v>
      </c>
      <c r="DU406" t="str">
        <f t="shared" si="91"/>
        <v>MAC-0403</v>
      </c>
      <c r="DV406">
        <f t="shared" si="92"/>
        <v>13214</v>
      </c>
      <c r="DW406">
        <f t="shared" si="93"/>
        <v>41661544</v>
      </c>
      <c r="EL406" s="6" t="s">
        <v>455</v>
      </c>
      <c r="EM406">
        <v>427</v>
      </c>
      <c r="EN406">
        <v>471</v>
      </c>
    </row>
    <row r="407" spans="24:144" x14ac:dyDescent="0.25">
      <c r="X407" s="4" t="s">
        <v>456</v>
      </c>
      <c r="Y407" s="2">
        <v>236</v>
      </c>
      <c r="BD407" s="6">
        <v>727</v>
      </c>
      <c r="BE407" s="26">
        <v>5.4450222322707062E-2</v>
      </c>
      <c r="BG407">
        <f t="shared" si="98"/>
        <v>727</v>
      </c>
      <c r="BH407">
        <f t="shared" si="88"/>
        <v>5.4450222322707062E-2</v>
      </c>
      <c r="BM407">
        <v>168</v>
      </c>
      <c r="BN407" t="s">
        <v>873</v>
      </c>
      <c r="BP407" s="6" t="s">
        <v>456</v>
      </c>
      <c r="BQ407">
        <v>236</v>
      </c>
      <c r="BR407" t="str">
        <f t="shared" si="89"/>
        <v>MAC-0404</v>
      </c>
      <c r="BS407">
        <f t="shared" si="90"/>
        <v>236</v>
      </c>
      <c r="CH407" s="6">
        <v>32872</v>
      </c>
      <c r="CI407" s="26">
        <v>47.896440129449836</v>
      </c>
      <c r="CJ407">
        <f t="shared" si="94"/>
        <v>32872</v>
      </c>
      <c r="CK407">
        <f t="shared" si="95"/>
        <v>47.896440129449836</v>
      </c>
      <c r="CO407" t="str">
        <f t="shared" si="96"/>
        <v/>
      </c>
      <c r="CP407" s="13" t="str">
        <f t="shared" si="97"/>
        <v/>
      </c>
      <c r="DR407" t="s">
        <v>456</v>
      </c>
      <c r="DS407">
        <v>8465</v>
      </c>
      <c r="DT407">
        <v>44298817</v>
      </c>
      <c r="DU407" t="str">
        <f t="shared" si="91"/>
        <v>MAC-0404</v>
      </c>
      <c r="DV407">
        <f t="shared" si="92"/>
        <v>8465</v>
      </c>
      <c r="DW407">
        <f t="shared" si="93"/>
        <v>44298817</v>
      </c>
      <c r="EL407" s="6" t="s">
        <v>456</v>
      </c>
      <c r="EM407">
        <v>292</v>
      </c>
      <c r="EN407">
        <v>2486</v>
      </c>
    </row>
    <row r="408" spans="24:144" x14ac:dyDescent="0.25">
      <c r="X408" s="4" t="s">
        <v>457</v>
      </c>
      <c r="Y408" s="2">
        <v>42</v>
      </c>
      <c r="BD408" s="6">
        <v>728</v>
      </c>
      <c r="BE408" s="26">
        <v>1.1681362574421584E-2</v>
      </c>
      <c r="BG408">
        <f t="shared" si="98"/>
        <v>728</v>
      </c>
      <c r="BH408">
        <f t="shared" si="88"/>
        <v>1.1681362574421584E-2</v>
      </c>
      <c r="BM408">
        <v>168</v>
      </c>
      <c r="BN408" t="s">
        <v>894</v>
      </c>
      <c r="BP408" s="6" t="s">
        <v>457</v>
      </c>
      <c r="BQ408">
        <v>42</v>
      </c>
      <c r="BR408" t="str">
        <f t="shared" si="89"/>
        <v>MAC-0405</v>
      </c>
      <c r="BS408">
        <f t="shared" si="90"/>
        <v>42</v>
      </c>
      <c r="CH408" s="6">
        <v>33033</v>
      </c>
      <c r="CI408" s="26">
        <v>58.576051779935277</v>
      </c>
      <c r="CJ408">
        <f t="shared" si="94"/>
        <v>33033</v>
      </c>
      <c r="CK408">
        <f t="shared" si="95"/>
        <v>58.576051779935277</v>
      </c>
      <c r="CO408" t="str">
        <f t="shared" si="96"/>
        <v/>
      </c>
      <c r="CP408" s="13" t="str">
        <f t="shared" si="97"/>
        <v/>
      </c>
      <c r="DR408" t="s">
        <v>457</v>
      </c>
      <c r="DS408">
        <v>1511</v>
      </c>
      <c r="DT408">
        <v>7866608</v>
      </c>
      <c r="DU408" t="str">
        <f t="shared" si="91"/>
        <v>MAC-0405</v>
      </c>
      <c r="DV408">
        <f t="shared" si="92"/>
        <v>1511</v>
      </c>
      <c r="DW408">
        <f t="shared" si="93"/>
        <v>7866608</v>
      </c>
      <c r="EL408" s="6" t="s">
        <v>457</v>
      </c>
      <c r="EM408">
        <v>618</v>
      </c>
      <c r="EN408">
        <v>3625</v>
      </c>
    </row>
    <row r="409" spans="24:144" x14ac:dyDescent="0.25">
      <c r="X409" s="4" t="s">
        <v>458</v>
      </c>
      <c r="Y409" s="2">
        <v>46</v>
      </c>
      <c r="BD409" s="6">
        <v>730</v>
      </c>
      <c r="BE409" s="26">
        <v>3.285854246740523E-2</v>
      </c>
      <c r="BG409">
        <f t="shared" si="98"/>
        <v>730</v>
      </c>
      <c r="BH409">
        <f t="shared" si="88"/>
        <v>3.285854246740523E-2</v>
      </c>
      <c r="BM409">
        <v>170</v>
      </c>
      <c r="BN409" t="s">
        <v>96</v>
      </c>
      <c r="BP409" s="6" t="s">
        <v>458</v>
      </c>
      <c r="BQ409">
        <v>46</v>
      </c>
      <c r="BR409" t="str">
        <f t="shared" si="89"/>
        <v>MAC-0406</v>
      </c>
      <c r="BS409">
        <f t="shared" si="90"/>
        <v>46</v>
      </c>
      <c r="CH409" s="6">
        <v>33140</v>
      </c>
      <c r="CI409" s="26">
        <v>52.427184466019419</v>
      </c>
      <c r="CJ409">
        <f t="shared" si="94"/>
        <v>33140</v>
      </c>
      <c r="CK409">
        <f t="shared" si="95"/>
        <v>52.427184466019419</v>
      </c>
      <c r="CO409" t="str">
        <f t="shared" si="96"/>
        <v/>
      </c>
      <c r="CP409" s="13" t="str">
        <f t="shared" si="97"/>
        <v/>
      </c>
      <c r="DR409" t="s">
        <v>458</v>
      </c>
      <c r="DS409">
        <v>469</v>
      </c>
      <c r="DT409">
        <v>3508436</v>
      </c>
      <c r="DU409" t="str">
        <f t="shared" si="91"/>
        <v>MAC-0406</v>
      </c>
      <c r="DV409">
        <f t="shared" si="92"/>
        <v>469</v>
      </c>
      <c r="DW409">
        <f t="shared" si="93"/>
        <v>3508436</v>
      </c>
      <c r="EL409" s="6" t="s">
        <v>458</v>
      </c>
      <c r="EM409">
        <v>900</v>
      </c>
      <c r="EN409">
        <v>10616</v>
      </c>
    </row>
    <row r="410" spans="24:144" x14ac:dyDescent="0.25">
      <c r="X410" s="4" t="s">
        <v>459</v>
      </c>
      <c r="Y410" s="2">
        <v>200</v>
      </c>
      <c r="BD410" s="6">
        <v>731</v>
      </c>
      <c r="BE410" s="26">
        <v>2.0913407189690255E-2</v>
      </c>
      <c r="BG410">
        <f t="shared" si="98"/>
        <v>731</v>
      </c>
      <c r="BH410">
        <f t="shared" si="88"/>
        <v>2.0913407189690255E-2</v>
      </c>
      <c r="BM410">
        <v>170</v>
      </c>
      <c r="BN410" t="s">
        <v>234</v>
      </c>
      <c r="BP410" s="6" t="s">
        <v>459</v>
      </c>
      <c r="BQ410">
        <v>200</v>
      </c>
      <c r="BR410" t="str">
        <f t="shared" si="89"/>
        <v>MAC-0407</v>
      </c>
      <c r="BS410">
        <f t="shared" si="90"/>
        <v>200</v>
      </c>
      <c r="CH410" s="6">
        <v>33145</v>
      </c>
      <c r="CI410" s="26">
        <v>25.889967637540451</v>
      </c>
      <c r="CJ410">
        <f t="shared" si="94"/>
        <v>33145</v>
      </c>
      <c r="CK410">
        <f t="shared" si="95"/>
        <v>25.889967637540451</v>
      </c>
      <c r="CO410" t="str">
        <f t="shared" si="96"/>
        <v/>
      </c>
      <c r="CP410" s="13" t="str">
        <f t="shared" si="97"/>
        <v/>
      </c>
      <c r="DR410" t="s">
        <v>459</v>
      </c>
      <c r="DS410">
        <v>3401</v>
      </c>
      <c r="DT410">
        <v>11887828</v>
      </c>
      <c r="DU410" t="str">
        <f t="shared" si="91"/>
        <v>MAC-0407</v>
      </c>
      <c r="DV410">
        <f t="shared" si="92"/>
        <v>3401</v>
      </c>
      <c r="DW410">
        <f t="shared" si="93"/>
        <v>11887828</v>
      </c>
      <c r="EL410" s="6" t="s">
        <v>459</v>
      </c>
      <c r="EM410">
        <v>522</v>
      </c>
      <c r="EN410">
        <v>2018</v>
      </c>
    </row>
    <row r="411" spans="24:144" x14ac:dyDescent="0.25">
      <c r="X411" s="4" t="s">
        <v>460</v>
      </c>
      <c r="Y411" s="2">
        <v>111</v>
      </c>
      <c r="BD411" s="6">
        <v>732</v>
      </c>
      <c r="BE411" s="26">
        <v>2.1742407114326626E-2</v>
      </c>
      <c r="BG411">
        <f t="shared" si="98"/>
        <v>732</v>
      </c>
      <c r="BH411">
        <f t="shared" si="88"/>
        <v>2.1742407114326626E-2</v>
      </c>
      <c r="BM411">
        <v>170</v>
      </c>
      <c r="BN411" t="s">
        <v>692</v>
      </c>
      <c r="BP411" s="6" t="s">
        <v>460</v>
      </c>
      <c r="BQ411">
        <v>111</v>
      </c>
      <c r="BR411" t="str">
        <f t="shared" si="89"/>
        <v>MAC-0408</v>
      </c>
      <c r="BS411">
        <f t="shared" si="90"/>
        <v>111</v>
      </c>
      <c r="CH411" s="6">
        <v>33187</v>
      </c>
      <c r="CI411" s="26">
        <v>29.126213592233007</v>
      </c>
      <c r="CJ411">
        <f t="shared" si="94"/>
        <v>33187</v>
      </c>
      <c r="CK411">
        <f t="shared" si="95"/>
        <v>29.126213592233007</v>
      </c>
      <c r="CO411" t="str">
        <f t="shared" si="96"/>
        <v/>
      </c>
      <c r="CP411" s="13" t="str">
        <f t="shared" si="97"/>
        <v/>
      </c>
      <c r="DR411" t="s">
        <v>460</v>
      </c>
      <c r="DS411">
        <v>1271</v>
      </c>
      <c r="DT411">
        <v>477641</v>
      </c>
      <c r="DU411" t="str">
        <f t="shared" si="91"/>
        <v>MAC-0408</v>
      </c>
      <c r="DV411">
        <f t="shared" si="92"/>
        <v>1271</v>
      </c>
      <c r="DW411">
        <f t="shared" si="93"/>
        <v>477641</v>
      </c>
      <c r="EL411" s="6" t="s">
        <v>460</v>
      </c>
      <c r="EM411">
        <v>616</v>
      </c>
      <c r="EN411">
        <v>5512</v>
      </c>
    </row>
    <row r="412" spans="24:144" x14ac:dyDescent="0.25">
      <c r="X412" s="4" t="s">
        <v>461</v>
      </c>
      <c r="Y412" s="2">
        <v>447</v>
      </c>
      <c r="BD412" s="6">
        <v>733</v>
      </c>
      <c r="BE412" s="26">
        <v>2.4116361443967144E-2</v>
      </c>
      <c r="BG412">
        <f t="shared" si="98"/>
        <v>733</v>
      </c>
      <c r="BH412">
        <f t="shared" si="88"/>
        <v>2.4116361443967144E-2</v>
      </c>
      <c r="BM412">
        <v>171</v>
      </c>
      <c r="BN412" t="s">
        <v>548</v>
      </c>
      <c r="BP412" s="6" t="s">
        <v>461</v>
      </c>
      <c r="BQ412">
        <v>447</v>
      </c>
      <c r="BR412" t="str">
        <f t="shared" si="89"/>
        <v>MAC-0409</v>
      </c>
      <c r="BS412">
        <f t="shared" si="90"/>
        <v>447</v>
      </c>
      <c r="CH412" s="6">
        <v>33270</v>
      </c>
      <c r="CI412" s="26">
        <v>25.242718446601941</v>
      </c>
      <c r="CJ412">
        <f t="shared" si="94"/>
        <v>33270</v>
      </c>
      <c r="CK412">
        <f t="shared" si="95"/>
        <v>25.242718446601941</v>
      </c>
      <c r="CO412" t="str">
        <f t="shared" si="96"/>
        <v/>
      </c>
      <c r="CP412" s="13" t="str">
        <f t="shared" si="97"/>
        <v/>
      </c>
      <c r="DR412" t="s">
        <v>461</v>
      </c>
      <c r="DS412">
        <v>4136</v>
      </c>
      <c r="DT412">
        <v>7781301</v>
      </c>
      <c r="DU412" t="str">
        <f t="shared" si="91"/>
        <v>MAC-0409</v>
      </c>
      <c r="DV412">
        <f t="shared" si="92"/>
        <v>4136</v>
      </c>
      <c r="DW412">
        <f t="shared" si="93"/>
        <v>7781301</v>
      </c>
      <c r="EL412" s="6" t="s">
        <v>461</v>
      </c>
      <c r="EM412">
        <v>378</v>
      </c>
      <c r="EN412">
        <v>1538</v>
      </c>
    </row>
    <row r="413" spans="24:144" x14ac:dyDescent="0.25">
      <c r="X413" s="4" t="s">
        <v>462</v>
      </c>
      <c r="Y413" s="2">
        <v>95</v>
      </c>
      <c r="BD413" s="6">
        <v>735</v>
      </c>
      <c r="BE413" s="26">
        <v>1.0400180872710829E-2</v>
      </c>
      <c r="BG413">
        <f t="shared" si="98"/>
        <v>735</v>
      </c>
      <c r="BH413">
        <f t="shared" si="88"/>
        <v>1.0400180872710829E-2</v>
      </c>
      <c r="BM413">
        <v>172</v>
      </c>
      <c r="BN413" t="s">
        <v>952</v>
      </c>
      <c r="BP413" s="6" t="s">
        <v>462</v>
      </c>
      <c r="BQ413">
        <v>95</v>
      </c>
      <c r="BR413" t="str">
        <f t="shared" si="89"/>
        <v>MAC-0410</v>
      </c>
      <c r="BS413">
        <f t="shared" si="90"/>
        <v>95</v>
      </c>
      <c r="CH413" s="6">
        <v>33318</v>
      </c>
      <c r="CI413" s="26">
        <v>44.01294498381877</v>
      </c>
      <c r="CJ413">
        <f t="shared" si="94"/>
        <v>33318</v>
      </c>
      <c r="CK413">
        <f t="shared" si="95"/>
        <v>44.01294498381877</v>
      </c>
      <c r="CO413" t="str">
        <f t="shared" si="96"/>
        <v/>
      </c>
      <c r="CP413" s="13" t="str">
        <f t="shared" si="97"/>
        <v/>
      </c>
      <c r="DR413" t="s">
        <v>462</v>
      </c>
      <c r="DS413">
        <v>1060</v>
      </c>
      <c r="DT413">
        <v>1971171</v>
      </c>
      <c r="DU413" t="str">
        <f t="shared" si="91"/>
        <v>MAC-0410</v>
      </c>
      <c r="DV413">
        <f t="shared" si="92"/>
        <v>1060</v>
      </c>
      <c r="DW413">
        <f t="shared" si="93"/>
        <v>1971171</v>
      </c>
      <c r="EL413" s="6" t="s">
        <v>462</v>
      </c>
      <c r="EM413">
        <v>561</v>
      </c>
      <c r="EN413">
        <v>9039</v>
      </c>
    </row>
    <row r="414" spans="24:144" x14ac:dyDescent="0.25">
      <c r="X414" s="4" t="s">
        <v>463</v>
      </c>
      <c r="Y414" s="2">
        <v>678</v>
      </c>
      <c r="BD414" s="6">
        <v>737</v>
      </c>
      <c r="BE414" s="26">
        <v>2.2797497927500188E-2</v>
      </c>
      <c r="BG414">
        <f t="shared" si="98"/>
        <v>737</v>
      </c>
      <c r="BH414">
        <f t="shared" si="88"/>
        <v>2.2797497927500188E-2</v>
      </c>
      <c r="BM414">
        <v>174</v>
      </c>
      <c r="BN414" t="s">
        <v>65</v>
      </c>
      <c r="BP414" s="6" t="s">
        <v>463</v>
      </c>
      <c r="BQ414">
        <v>678</v>
      </c>
      <c r="BR414" t="str">
        <f t="shared" si="89"/>
        <v>MAC-0411</v>
      </c>
      <c r="BS414">
        <f t="shared" si="90"/>
        <v>678</v>
      </c>
      <c r="CH414" s="6">
        <v>33350</v>
      </c>
      <c r="CI414" s="26">
        <v>32.686084142394819</v>
      </c>
      <c r="CJ414">
        <f t="shared" si="94"/>
        <v>33350</v>
      </c>
      <c r="CK414">
        <f t="shared" si="95"/>
        <v>32.686084142394819</v>
      </c>
      <c r="CO414" t="str">
        <f t="shared" si="96"/>
        <v/>
      </c>
      <c r="CP414" s="13" t="str">
        <f t="shared" si="97"/>
        <v/>
      </c>
      <c r="DR414" t="s">
        <v>463</v>
      </c>
      <c r="DS414">
        <v>25071</v>
      </c>
      <c r="DT414">
        <v>130120943</v>
      </c>
      <c r="DU414" t="str">
        <f t="shared" si="91"/>
        <v>MAC-0411</v>
      </c>
      <c r="DV414">
        <f t="shared" si="92"/>
        <v>25071</v>
      </c>
      <c r="DW414">
        <f t="shared" si="93"/>
        <v>130120943</v>
      </c>
      <c r="EL414" s="6" t="s">
        <v>463</v>
      </c>
      <c r="EM414">
        <v>327</v>
      </c>
      <c r="EN414">
        <v>555</v>
      </c>
    </row>
    <row r="415" spans="24:144" x14ac:dyDescent="0.25">
      <c r="X415" s="4" t="s">
        <v>464</v>
      </c>
      <c r="Y415" s="2">
        <v>343</v>
      </c>
      <c r="BD415" s="6">
        <v>738</v>
      </c>
      <c r="BE415" s="26">
        <v>1.0927726279297612E-2</v>
      </c>
      <c r="BG415">
        <f t="shared" si="98"/>
        <v>738</v>
      </c>
      <c r="BH415">
        <f t="shared" si="88"/>
        <v>1.0927726279297612E-2</v>
      </c>
      <c r="BM415">
        <v>174</v>
      </c>
      <c r="BN415" t="s">
        <v>73</v>
      </c>
      <c r="BP415" s="6" t="s">
        <v>464</v>
      </c>
      <c r="BQ415">
        <v>343</v>
      </c>
      <c r="BR415" t="str">
        <f t="shared" si="89"/>
        <v>MAC-0412</v>
      </c>
      <c r="BS415">
        <f t="shared" si="90"/>
        <v>343</v>
      </c>
      <c r="CH415" s="6">
        <v>33363</v>
      </c>
      <c r="CI415" s="26">
        <v>48.867313915857608</v>
      </c>
      <c r="CJ415">
        <f t="shared" si="94"/>
        <v>33363</v>
      </c>
      <c r="CK415">
        <f t="shared" si="95"/>
        <v>48.867313915857608</v>
      </c>
      <c r="CO415" t="str">
        <f t="shared" si="96"/>
        <v/>
      </c>
      <c r="CP415" s="13" t="str">
        <f t="shared" si="97"/>
        <v/>
      </c>
      <c r="DR415" t="s">
        <v>464</v>
      </c>
      <c r="DS415">
        <v>1603</v>
      </c>
      <c r="DT415">
        <v>7207911</v>
      </c>
      <c r="DU415" t="str">
        <f t="shared" si="91"/>
        <v>MAC-0412</v>
      </c>
      <c r="DV415">
        <f t="shared" si="92"/>
        <v>1603</v>
      </c>
      <c r="DW415">
        <f t="shared" si="93"/>
        <v>7207911</v>
      </c>
      <c r="EL415" s="6" t="s">
        <v>464</v>
      </c>
      <c r="EM415">
        <v>577</v>
      </c>
      <c r="EN415">
        <v>5992</v>
      </c>
    </row>
    <row r="416" spans="24:144" x14ac:dyDescent="0.25">
      <c r="X416" s="4" t="s">
        <v>465</v>
      </c>
      <c r="Y416" s="2">
        <v>486</v>
      </c>
      <c r="BD416" s="6">
        <v>739</v>
      </c>
      <c r="BE416" s="26">
        <v>3.1539678950938274E-2</v>
      </c>
      <c r="BG416">
        <f t="shared" si="98"/>
        <v>739</v>
      </c>
      <c r="BH416">
        <f t="shared" si="88"/>
        <v>3.1539678950938274E-2</v>
      </c>
      <c r="BM416">
        <v>174</v>
      </c>
      <c r="BN416" t="s">
        <v>90</v>
      </c>
      <c r="BP416" s="6" t="s">
        <v>465</v>
      </c>
      <c r="BQ416">
        <v>486</v>
      </c>
      <c r="BR416" t="str">
        <f t="shared" si="89"/>
        <v>MAC-0413</v>
      </c>
      <c r="BS416">
        <f t="shared" si="90"/>
        <v>486</v>
      </c>
      <c r="CH416" s="6">
        <v>33512</v>
      </c>
      <c r="CI416" s="26">
        <v>45.954692556634299</v>
      </c>
      <c r="CJ416">
        <f t="shared" si="94"/>
        <v>33512</v>
      </c>
      <c r="CK416">
        <f t="shared" si="95"/>
        <v>45.954692556634299</v>
      </c>
      <c r="CO416" t="str">
        <f t="shared" si="96"/>
        <v/>
      </c>
      <c r="CP416" s="13" t="str">
        <f t="shared" si="97"/>
        <v/>
      </c>
      <c r="DR416" t="s">
        <v>465</v>
      </c>
      <c r="DS416">
        <v>3857</v>
      </c>
      <c r="DT416">
        <v>1598999</v>
      </c>
      <c r="DU416" t="str">
        <f t="shared" si="91"/>
        <v>MAC-0413</v>
      </c>
      <c r="DV416">
        <f t="shared" si="92"/>
        <v>3857</v>
      </c>
      <c r="DW416">
        <f t="shared" si="93"/>
        <v>1598999</v>
      </c>
      <c r="EL416" s="6" t="s">
        <v>465</v>
      </c>
      <c r="EM416">
        <v>464</v>
      </c>
      <c r="EN416">
        <v>1331</v>
      </c>
    </row>
    <row r="417" spans="24:144" x14ac:dyDescent="0.25">
      <c r="X417" s="4" t="s">
        <v>466</v>
      </c>
      <c r="Y417" s="2">
        <v>498</v>
      </c>
      <c r="BD417" s="6">
        <v>740</v>
      </c>
      <c r="BE417" s="26">
        <v>2.4040997814454745E-2</v>
      </c>
      <c r="BG417">
        <f t="shared" si="98"/>
        <v>740</v>
      </c>
      <c r="BH417">
        <f t="shared" si="88"/>
        <v>2.4040997814454745E-2</v>
      </c>
      <c r="BM417">
        <v>174</v>
      </c>
      <c r="BN417" t="s">
        <v>414</v>
      </c>
      <c r="BP417" s="6" t="s">
        <v>466</v>
      </c>
      <c r="BQ417">
        <v>498</v>
      </c>
      <c r="BR417" t="str">
        <f t="shared" si="89"/>
        <v>MAC-0414</v>
      </c>
      <c r="BS417">
        <f t="shared" si="90"/>
        <v>498</v>
      </c>
      <c r="CH417" s="6">
        <v>33600</v>
      </c>
      <c r="CI417" s="26">
        <v>40.453074433656958</v>
      </c>
      <c r="CJ417">
        <f t="shared" si="94"/>
        <v>33600</v>
      </c>
      <c r="CK417">
        <f t="shared" si="95"/>
        <v>40.453074433656958</v>
      </c>
      <c r="CO417" t="str">
        <f t="shared" si="96"/>
        <v/>
      </c>
      <c r="CP417" s="13" t="str">
        <f t="shared" si="97"/>
        <v/>
      </c>
      <c r="DR417" t="s">
        <v>466</v>
      </c>
      <c r="DS417">
        <v>1585</v>
      </c>
      <c r="DT417">
        <v>7381487</v>
      </c>
      <c r="DU417" t="str">
        <f t="shared" si="91"/>
        <v>MAC-0414</v>
      </c>
      <c r="DV417">
        <f t="shared" si="92"/>
        <v>1585</v>
      </c>
      <c r="DW417">
        <f t="shared" si="93"/>
        <v>7381487</v>
      </c>
      <c r="EL417" s="6" t="s">
        <v>466</v>
      </c>
      <c r="EM417">
        <v>556</v>
      </c>
      <c r="EN417">
        <v>5950</v>
      </c>
    </row>
    <row r="418" spans="24:144" x14ac:dyDescent="0.25">
      <c r="X418" s="4" t="s">
        <v>467</v>
      </c>
      <c r="Y418" s="2">
        <v>244</v>
      </c>
      <c r="BD418" s="6">
        <v>742</v>
      </c>
      <c r="BE418" s="26">
        <v>1.3075589720400934E-2</v>
      </c>
      <c r="BG418">
        <f t="shared" si="98"/>
        <v>742</v>
      </c>
      <c r="BH418">
        <f t="shared" si="88"/>
        <v>1.3075589720400934E-2</v>
      </c>
      <c r="BM418">
        <v>174</v>
      </c>
      <c r="BN418" t="s">
        <v>820</v>
      </c>
      <c r="BP418" s="6" t="s">
        <v>467</v>
      </c>
      <c r="BQ418">
        <v>244</v>
      </c>
      <c r="BR418" t="str">
        <f t="shared" si="89"/>
        <v>MAC-0415</v>
      </c>
      <c r="BS418">
        <f t="shared" si="90"/>
        <v>244</v>
      </c>
      <c r="CH418" s="6">
        <v>33642</v>
      </c>
      <c r="CI418" s="26">
        <v>31.067961165048541</v>
      </c>
      <c r="CJ418">
        <f t="shared" si="94"/>
        <v>33642</v>
      </c>
      <c r="CK418">
        <f t="shared" si="95"/>
        <v>31.067961165048541</v>
      </c>
      <c r="CO418" t="str">
        <f t="shared" si="96"/>
        <v/>
      </c>
      <c r="CP418" s="13" t="str">
        <f t="shared" si="97"/>
        <v/>
      </c>
      <c r="DR418" t="s">
        <v>467</v>
      </c>
      <c r="DS418">
        <v>767</v>
      </c>
      <c r="DT418">
        <v>1766425</v>
      </c>
      <c r="DU418" t="str">
        <f t="shared" si="91"/>
        <v>MAC-0415</v>
      </c>
      <c r="DV418">
        <f t="shared" si="92"/>
        <v>767</v>
      </c>
      <c r="DW418">
        <f t="shared" si="93"/>
        <v>1766425</v>
      </c>
      <c r="EL418" s="6" t="s">
        <v>467</v>
      </c>
      <c r="EM418">
        <v>665</v>
      </c>
      <c r="EN418">
        <v>6970</v>
      </c>
    </row>
    <row r="419" spans="24:144" x14ac:dyDescent="0.25">
      <c r="X419" s="4" t="s">
        <v>468</v>
      </c>
      <c r="Y419" s="2">
        <v>448</v>
      </c>
      <c r="BD419" s="6">
        <v>743</v>
      </c>
      <c r="BE419" s="26">
        <v>1.009872635466124E-2</v>
      </c>
      <c r="BG419">
        <f t="shared" si="98"/>
        <v>743</v>
      </c>
      <c r="BH419">
        <f t="shared" si="88"/>
        <v>1.009872635466124E-2</v>
      </c>
      <c r="BM419">
        <v>175</v>
      </c>
      <c r="BN419" t="s">
        <v>568</v>
      </c>
      <c r="BP419" s="6" t="s">
        <v>468</v>
      </c>
      <c r="BQ419">
        <v>448</v>
      </c>
      <c r="BR419" t="str">
        <f t="shared" si="89"/>
        <v>MAC-0416</v>
      </c>
      <c r="BS419">
        <f t="shared" si="90"/>
        <v>448</v>
      </c>
      <c r="CH419" s="6">
        <v>33789</v>
      </c>
      <c r="CI419" s="26">
        <v>31.715210355987054</v>
      </c>
      <c r="CJ419">
        <f t="shared" si="94"/>
        <v>33789</v>
      </c>
      <c r="CK419">
        <f t="shared" si="95"/>
        <v>31.715210355987054</v>
      </c>
      <c r="CO419" t="str">
        <f t="shared" si="96"/>
        <v/>
      </c>
      <c r="CP419" s="13" t="str">
        <f t="shared" si="97"/>
        <v/>
      </c>
      <c r="DR419" t="s">
        <v>468</v>
      </c>
      <c r="DS419">
        <v>1083</v>
      </c>
      <c r="DT419">
        <v>3244553</v>
      </c>
      <c r="DU419" t="str">
        <f t="shared" si="91"/>
        <v>MAC-0416</v>
      </c>
      <c r="DV419">
        <f t="shared" si="92"/>
        <v>1083</v>
      </c>
      <c r="DW419">
        <f t="shared" si="93"/>
        <v>3244553</v>
      </c>
      <c r="EL419" s="6" t="s">
        <v>468</v>
      </c>
      <c r="EM419">
        <v>420</v>
      </c>
      <c r="EN419">
        <v>989</v>
      </c>
    </row>
    <row r="420" spans="24:144" x14ac:dyDescent="0.25">
      <c r="X420" s="4" t="s">
        <v>469</v>
      </c>
      <c r="Y420" s="2">
        <v>82</v>
      </c>
      <c r="BD420" s="6">
        <v>744</v>
      </c>
      <c r="BE420" s="26">
        <v>3.2783178837892835E-2</v>
      </c>
      <c r="BG420">
        <f t="shared" si="98"/>
        <v>744</v>
      </c>
      <c r="BH420">
        <f t="shared" si="88"/>
        <v>3.2783178837892835E-2</v>
      </c>
      <c r="BM420">
        <v>178</v>
      </c>
      <c r="BN420" t="s">
        <v>224</v>
      </c>
      <c r="BP420" s="6" t="s">
        <v>469</v>
      </c>
      <c r="BQ420">
        <v>82</v>
      </c>
      <c r="BR420" t="str">
        <f t="shared" si="89"/>
        <v>MAC-0417</v>
      </c>
      <c r="BS420">
        <f t="shared" si="90"/>
        <v>82</v>
      </c>
      <c r="CH420" s="6">
        <v>33792</v>
      </c>
      <c r="CI420" s="26">
        <v>54.692556634304211</v>
      </c>
      <c r="CJ420">
        <f t="shared" si="94"/>
        <v>33792</v>
      </c>
      <c r="CK420">
        <f t="shared" si="95"/>
        <v>54.692556634304211</v>
      </c>
      <c r="CO420" t="str">
        <f t="shared" si="96"/>
        <v/>
      </c>
      <c r="CP420" s="13" t="str">
        <f t="shared" si="97"/>
        <v/>
      </c>
      <c r="DR420" t="s">
        <v>469</v>
      </c>
      <c r="DS420">
        <v>7646</v>
      </c>
      <c r="DT420">
        <v>39065917</v>
      </c>
      <c r="DU420" t="str">
        <f t="shared" si="91"/>
        <v>MAC-0417</v>
      </c>
      <c r="DV420">
        <f t="shared" si="92"/>
        <v>7646</v>
      </c>
      <c r="DW420">
        <f t="shared" si="93"/>
        <v>39065917</v>
      </c>
      <c r="EL420" s="6" t="s">
        <v>469</v>
      </c>
      <c r="EM420">
        <v>645</v>
      </c>
      <c r="EN420">
        <v>2695</v>
      </c>
    </row>
    <row r="421" spans="24:144" x14ac:dyDescent="0.25">
      <c r="X421" s="4" t="s">
        <v>470</v>
      </c>
      <c r="Y421" s="2">
        <v>463</v>
      </c>
      <c r="BD421" s="6">
        <v>745</v>
      </c>
      <c r="BE421" s="26">
        <v>3.4102042354359784E-2</v>
      </c>
      <c r="BG421">
        <f t="shared" si="98"/>
        <v>745</v>
      </c>
      <c r="BH421">
        <f t="shared" si="88"/>
        <v>3.4102042354359784E-2</v>
      </c>
      <c r="BM421">
        <v>178</v>
      </c>
      <c r="BN421" t="s">
        <v>540</v>
      </c>
      <c r="BP421" s="6" t="s">
        <v>470</v>
      </c>
      <c r="BQ421">
        <v>463</v>
      </c>
      <c r="BR421" t="str">
        <f t="shared" si="89"/>
        <v>MAC-0418</v>
      </c>
      <c r="BS421">
        <f t="shared" si="90"/>
        <v>463</v>
      </c>
      <c r="CH421" s="6">
        <v>33803</v>
      </c>
      <c r="CI421" s="26">
        <v>52.750809061488667</v>
      </c>
      <c r="CJ421">
        <f t="shared" si="94"/>
        <v>33803</v>
      </c>
      <c r="CK421">
        <f t="shared" si="95"/>
        <v>52.750809061488667</v>
      </c>
      <c r="CO421" t="str">
        <f t="shared" si="96"/>
        <v/>
      </c>
      <c r="CP421" s="13" t="str">
        <f t="shared" si="97"/>
        <v/>
      </c>
      <c r="DR421" t="s">
        <v>470</v>
      </c>
      <c r="DS421">
        <v>2916</v>
      </c>
      <c r="DT421">
        <v>11042213</v>
      </c>
      <c r="DU421" t="str">
        <f t="shared" si="91"/>
        <v>MAC-0418</v>
      </c>
      <c r="DV421">
        <f t="shared" si="92"/>
        <v>2916</v>
      </c>
      <c r="DW421">
        <f t="shared" si="93"/>
        <v>11042213</v>
      </c>
      <c r="EL421" s="6" t="s">
        <v>470</v>
      </c>
      <c r="EM421">
        <v>426</v>
      </c>
      <c r="EN421">
        <v>2839</v>
      </c>
    </row>
    <row r="422" spans="24:144" x14ac:dyDescent="0.25">
      <c r="X422" s="4" t="s">
        <v>471</v>
      </c>
      <c r="Y422" s="2">
        <v>148</v>
      </c>
      <c r="BD422" s="6">
        <v>746</v>
      </c>
      <c r="BE422" s="26">
        <v>1.0174089984173637E-2</v>
      </c>
      <c r="BG422">
        <f t="shared" si="98"/>
        <v>746</v>
      </c>
      <c r="BH422">
        <f t="shared" si="88"/>
        <v>1.0174089984173637E-2</v>
      </c>
      <c r="BM422">
        <v>178</v>
      </c>
      <c r="BN422" t="s">
        <v>635</v>
      </c>
      <c r="BP422" s="6" t="s">
        <v>471</v>
      </c>
      <c r="BQ422">
        <v>148</v>
      </c>
      <c r="BR422" t="str">
        <f t="shared" si="89"/>
        <v>MAC-0419</v>
      </c>
      <c r="BS422">
        <f t="shared" si="90"/>
        <v>148</v>
      </c>
      <c r="CH422" s="6">
        <v>33849</v>
      </c>
      <c r="CI422" s="26">
        <v>31.715210355987054</v>
      </c>
      <c r="CJ422">
        <f t="shared" si="94"/>
        <v>33849</v>
      </c>
      <c r="CK422">
        <f t="shared" si="95"/>
        <v>31.715210355987054</v>
      </c>
      <c r="CO422" t="str">
        <f t="shared" si="96"/>
        <v/>
      </c>
      <c r="CP422" s="13" t="str">
        <f t="shared" si="97"/>
        <v/>
      </c>
      <c r="DR422" t="s">
        <v>471</v>
      </c>
      <c r="DS422">
        <v>598</v>
      </c>
      <c r="DT422">
        <v>4476163</v>
      </c>
      <c r="DU422" t="str">
        <f t="shared" si="91"/>
        <v>MAC-0419</v>
      </c>
      <c r="DV422">
        <f t="shared" si="92"/>
        <v>598</v>
      </c>
      <c r="DW422">
        <f t="shared" si="93"/>
        <v>4476163</v>
      </c>
      <c r="EL422" s="6" t="s">
        <v>471</v>
      </c>
      <c r="EM422">
        <v>863</v>
      </c>
      <c r="EN422">
        <v>6676</v>
      </c>
    </row>
    <row r="423" spans="24:144" x14ac:dyDescent="0.25">
      <c r="X423" s="4" t="s">
        <v>472</v>
      </c>
      <c r="Y423" s="2">
        <v>48</v>
      </c>
      <c r="BD423" s="6">
        <v>747</v>
      </c>
      <c r="BE423" s="26">
        <v>2.0988770819202654E-2</v>
      </c>
      <c r="BG423">
        <f t="shared" si="98"/>
        <v>747</v>
      </c>
      <c r="BH423">
        <f t="shared" si="88"/>
        <v>2.0988770819202654E-2</v>
      </c>
      <c r="BM423">
        <v>179</v>
      </c>
      <c r="BN423" t="s">
        <v>109</v>
      </c>
      <c r="BP423" s="6" t="s">
        <v>472</v>
      </c>
      <c r="BQ423">
        <v>48</v>
      </c>
      <c r="BR423" t="str">
        <f t="shared" si="89"/>
        <v>MAC-0420</v>
      </c>
      <c r="BS423">
        <f t="shared" si="90"/>
        <v>48</v>
      </c>
      <c r="CH423" s="6">
        <v>33901</v>
      </c>
      <c r="CI423" s="26">
        <v>32.038834951456316</v>
      </c>
      <c r="CJ423">
        <f t="shared" si="94"/>
        <v>33901</v>
      </c>
      <c r="CK423">
        <f t="shared" si="95"/>
        <v>32.038834951456316</v>
      </c>
      <c r="CO423" t="str">
        <f t="shared" si="96"/>
        <v/>
      </c>
      <c r="CP423" s="13" t="str">
        <f t="shared" si="97"/>
        <v/>
      </c>
      <c r="DR423" t="s">
        <v>472</v>
      </c>
      <c r="DS423">
        <v>481</v>
      </c>
      <c r="DT423">
        <v>859464</v>
      </c>
      <c r="DU423" t="str">
        <f t="shared" si="91"/>
        <v>MAC-0420</v>
      </c>
      <c r="DV423">
        <f t="shared" si="92"/>
        <v>481</v>
      </c>
      <c r="DW423">
        <f t="shared" si="93"/>
        <v>859464</v>
      </c>
      <c r="EL423" s="6" t="s">
        <v>472</v>
      </c>
      <c r="EM423">
        <v>783</v>
      </c>
      <c r="EN423">
        <v>14307</v>
      </c>
    </row>
    <row r="424" spans="24:144" x14ac:dyDescent="0.25">
      <c r="X424" s="4" t="s">
        <v>473</v>
      </c>
      <c r="Y424" s="2">
        <v>334</v>
      </c>
      <c r="BD424" s="6">
        <v>748</v>
      </c>
      <c r="BE424" s="26">
        <v>2.1214861707739847E-2</v>
      </c>
      <c r="BG424">
        <f t="shared" si="98"/>
        <v>748</v>
      </c>
      <c r="BH424">
        <f t="shared" si="88"/>
        <v>2.1214861707739847E-2</v>
      </c>
      <c r="BM424">
        <v>179</v>
      </c>
      <c r="BN424" t="s">
        <v>807</v>
      </c>
      <c r="BP424" s="6" t="s">
        <v>473</v>
      </c>
      <c r="BQ424">
        <v>334</v>
      </c>
      <c r="BR424" t="str">
        <f t="shared" si="89"/>
        <v>MAC-0421</v>
      </c>
      <c r="BS424">
        <f t="shared" si="90"/>
        <v>334</v>
      </c>
      <c r="CH424" s="6">
        <v>33915</v>
      </c>
      <c r="CI424" s="26">
        <v>38.834951456310677</v>
      </c>
      <c r="CJ424">
        <f t="shared" si="94"/>
        <v>33915</v>
      </c>
      <c r="CK424">
        <f t="shared" si="95"/>
        <v>38.834951456310677</v>
      </c>
      <c r="CO424" t="str">
        <f t="shared" si="96"/>
        <v/>
      </c>
      <c r="CP424" s="13" t="str">
        <f t="shared" si="97"/>
        <v/>
      </c>
      <c r="DR424" t="s">
        <v>473</v>
      </c>
      <c r="DS424">
        <v>1553</v>
      </c>
      <c r="DT424">
        <v>13470707</v>
      </c>
      <c r="DU424" t="str">
        <f t="shared" si="91"/>
        <v>MAC-0421</v>
      </c>
      <c r="DV424">
        <f t="shared" si="92"/>
        <v>1553</v>
      </c>
      <c r="DW424">
        <f t="shared" si="93"/>
        <v>13470707</v>
      </c>
      <c r="EL424" s="6" t="s">
        <v>473</v>
      </c>
      <c r="EM424">
        <v>691</v>
      </c>
      <c r="EN424">
        <v>8695</v>
      </c>
    </row>
    <row r="425" spans="24:144" x14ac:dyDescent="0.25">
      <c r="X425" s="4" t="s">
        <v>474</v>
      </c>
      <c r="Y425" s="2">
        <v>23</v>
      </c>
      <c r="BD425" s="6">
        <v>749</v>
      </c>
      <c r="BE425" s="26">
        <v>9.4581355038058628E-3</v>
      </c>
      <c r="BG425">
        <f t="shared" si="98"/>
        <v>749</v>
      </c>
      <c r="BH425">
        <f t="shared" si="88"/>
        <v>9.4581355038058628E-3</v>
      </c>
      <c r="BM425">
        <v>179</v>
      </c>
      <c r="BN425" t="s">
        <v>911</v>
      </c>
      <c r="BP425" s="6" t="s">
        <v>474</v>
      </c>
      <c r="BQ425">
        <v>23</v>
      </c>
      <c r="BR425" t="str">
        <f t="shared" si="89"/>
        <v>MAC-0422</v>
      </c>
      <c r="BS425">
        <f t="shared" si="90"/>
        <v>23</v>
      </c>
      <c r="CH425" s="6">
        <v>33952</v>
      </c>
      <c r="CI425" s="26">
        <v>38.511326860841422</v>
      </c>
      <c r="CJ425">
        <f t="shared" si="94"/>
        <v>33952</v>
      </c>
      <c r="CK425">
        <f t="shared" si="95"/>
        <v>38.511326860841422</v>
      </c>
      <c r="CO425" t="str">
        <f t="shared" si="96"/>
        <v/>
      </c>
      <c r="CP425" s="13" t="str">
        <f t="shared" si="97"/>
        <v/>
      </c>
      <c r="DR425" t="s">
        <v>474</v>
      </c>
      <c r="DS425">
        <v>1022</v>
      </c>
      <c r="DT425">
        <v>5495298</v>
      </c>
      <c r="DU425" t="str">
        <f t="shared" si="91"/>
        <v>MAC-0422</v>
      </c>
      <c r="DV425">
        <f t="shared" si="92"/>
        <v>1022</v>
      </c>
      <c r="DW425">
        <f t="shared" si="93"/>
        <v>5495298</v>
      </c>
      <c r="EL425" s="6" t="s">
        <v>474</v>
      </c>
      <c r="EM425">
        <v>773</v>
      </c>
      <c r="EN425">
        <v>7695</v>
      </c>
    </row>
    <row r="426" spans="24:144" x14ac:dyDescent="0.25">
      <c r="X426" s="4" t="s">
        <v>475</v>
      </c>
      <c r="Y426" s="2">
        <v>327</v>
      </c>
      <c r="BD426" s="6">
        <v>750</v>
      </c>
      <c r="BE426" s="26">
        <v>1.0890044464541412E-2</v>
      </c>
      <c r="BG426">
        <f t="shared" si="98"/>
        <v>750</v>
      </c>
      <c r="BH426">
        <f t="shared" si="88"/>
        <v>1.0890044464541412E-2</v>
      </c>
      <c r="BM426">
        <v>179</v>
      </c>
      <c r="BN426" t="s">
        <v>941</v>
      </c>
      <c r="BP426" s="6" t="s">
        <v>475</v>
      </c>
      <c r="BQ426">
        <v>327</v>
      </c>
      <c r="BR426" t="str">
        <f t="shared" si="89"/>
        <v>MAC-0423</v>
      </c>
      <c r="BS426">
        <f t="shared" si="90"/>
        <v>327</v>
      </c>
      <c r="CH426" s="6">
        <v>34177</v>
      </c>
      <c r="CI426" s="26">
        <v>69.902912621359221</v>
      </c>
      <c r="CJ426">
        <f t="shared" si="94"/>
        <v>34177</v>
      </c>
      <c r="CK426">
        <f t="shared" si="95"/>
        <v>69.902912621359221</v>
      </c>
      <c r="CO426" t="str">
        <f t="shared" si="96"/>
        <v/>
      </c>
      <c r="CP426" s="13" t="str">
        <f t="shared" si="97"/>
        <v/>
      </c>
      <c r="DR426" t="s">
        <v>475</v>
      </c>
      <c r="DS426">
        <v>510</v>
      </c>
      <c r="DT426">
        <v>2558927</v>
      </c>
      <c r="DU426" t="str">
        <f t="shared" si="91"/>
        <v>MAC-0423</v>
      </c>
      <c r="DV426">
        <f t="shared" si="92"/>
        <v>510</v>
      </c>
      <c r="DW426">
        <f t="shared" si="93"/>
        <v>2558927</v>
      </c>
      <c r="EL426" s="6" t="s">
        <v>475</v>
      </c>
      <c r="EM426">
        <v>386</v>
      </c>
      <c r="EN426">
        <v>3079</v>
      </c>
    </row>
    <row r="427" spans="24:144" x14ac:dyDescent="0.25">
      <c r="X427" s="4" t="s">
        <v>476</v>
      </c>
      <c r="Y427" s="2">
        <v>247</v>
      </c>
      <c r="BD427" s="6">
        <v>751</v>
      </c>
      <c r="BE427" s="26">
        <v>1.8991634637124125E-2</v>
      </c>
      <c r="BG427">
        <f t="shared" si="98"/>
        <v>751</v>
      </c>
      <c r="BH427">
        <f t="shared" si="88"/>
        <v>1.8991634637124125E-2</v>
      </c>
      <c r="BM427">
        <v>180</v>
      </c>
      <c r="BN427" t="s">
        <v>445</v>
      </c>
      <c r="BP427" s="6" t="s">
        <v>476</v>
      </c>
      <c r="BQ427">
        <v>247</v>
      </c>
      <c r="BR427" t="str">
        <f t="shared" si="89"/>
        <v>MAC-0424</v>
      </c>
      <c r="BS427">
        <f t="shared" si="90"/>
        <v>247</v>
      </c>
      <c r="CH427" s="6">
        <v>34272</v>
      </c>
      <c r="CI427" s="26">
        <v>18.122977346278319</v>
      </c>
      <c r="CJ427">
        <f t="shared" si="94"/>
        <v>34272</v>
      </c>
      <c r="CK427">
        <f t="shared" si="95"/>
        <v>18.122977346278319</v>
      </c>
      <c r="CO427" t="str">
        <f t="shared" si="96"/>
        <v/>
      </c>
      <c r="CP427" s="13" t="str">
        <f t="shared" si="97"/>
        <v/>
      </c>
      <c r="DR427" t="s">
        <v>476</v>
      </c>
      <c r="DS427">
        <v>1219</v>
      </c>
      <c r="DT427">
        <v>4068931</v>
      </c>
      <c r="DU427" t="str">
        <f t="shared" si="91"/>
        <v>MAC-0424</v>
      </c>
      <c r="DV427">
        <f t="shared" si="92"/>
        <v>1219</v>
      </c>
      <c r="DW427">
        <f t="shared" si="93"/>
        <v>4068931</v>
      </c>
      <c r="EL427" s="6" t="s">
        <v>476</v>
      </c>
      <c r="EM427">
        <v>582</v>
      </c>
      <c r="EN427">
        <v>5992</v>
      </c>
    </row>
    <row r="428" spans="24:144" x14ac:dyDescent="0.25">
      <c r="X428" s="4" t="s">
        <v>477</v>
      </c>
      <c r="Y428" s="2">
        <v>236</v>
      </c>
      <c r="BD428" s="6">
        <v>753</v>
      </c>
      <c r="BE428" s="26">
        <v>1.9255407340417516E-2</v>
      </c>
      <c r="BG428">
        <f t="shared" si="98"/>
        <v>753</v>
      </c>
      <c r="BH428">
        <f t="shared" si="88"/>
        <v>1.9255407340417516E-2</v>
      </c>
      <c r="BM428">
        <v>180</v>
      </c>
      <c r="BN428" t="s">
        <v>979</v>
      </c>
      <c r="BP428" s="6" t="s">
        <v>477</v>
      </c>
      <c r="BQ428">
        <v>236</v>
      </c>
      <c r="BR428" t="str">
        <f t="shared" si="89"/>
        <v>MAC-0425</v>
      </c>
      <c r="BS428">
        <f t="shared" si="90"/>
        <v>236</v>
      </c>
      <c r="CH428" s="6">
        <v>34304</v>
      </c>
      <c r="CI428" s="26">
        <v>37.864077669902912</v>
      </c>
      <c r="CJ428">
        <f t="shared" si="94"/>
        <v>34304</v>
      </c>
      <c r="CK428">
        <f t="shared" si="95"/>
        <v>37.864077669902912</v>
      </c>
      <c r="CO428" t="str">
        <f t="shared" si="96"/>
        <v/>
      </c>
      <c r="CP428" s="13" t="str">
        <f t="shared" si="97"/>
        <v/>
      </c>
      <c r="DR428" t="s">
        <v>477</v>
      </c>
      <c r="DS428">
        <v>1474</v>
      </c>
      <c r="DT428">
        <v>2408586</v>
      </c>
      <c r="DU428" t="str">
        <f t="shared" si="91"/>
        <v>MAC-0425</v>
      </c>
      <c r="DV428">
        <f t="shared" si="92"/>
        <v>1474</v>
      </c>
      <c r="DW428">
        <f t="shared" si="93"/>
        <v>2408586</v>
      </c>
      <c r="EL428" s="6" t="s">
        <v>477</v>
      </c>
      <c r="EM428">
        <v>313</v>
      </c>
      <c r="EN428">
        <v>1507</v>
      </c>
    </row>
    <row r="429" spans="24:144" x14ac:dyDescent="0.25">
      <c r="X429" s="4" t="s">
        <v>478</v>
      </c>
      <c r="Y429" s="2">
        <v>478</v>
      </c>
      <c r="BD429" s="6">
        <v>754</v>
      </c>
      <c r="BE429" s="26">
        <v>2.1214861707739844E-2</v>
      </c>
      <c r="BG429">
        <f t="shared" si="98"/>
        <v>754</v>
      </c>
      <c r="BH429">
        <f t="shared" si="88"/>
        <v>2.1214861707739844E-2</v>
      </c>
      <c r="BM429">
        <v>181</v>
      </c>
      <c r="BN429" t="s">
        <v>142</v>
      </c>
      <c r="BP429" s="6" t="s">
        <v>478</v>
      </c>
      <c r="BQ429">
        <v>478</v>
      </c>
      <c r="BR429" t="str">
        <f t="shared" si="89"/>
        <v>MAC-0426</v>
      </c>
      <c r="BS429">
        <f t="shared" si="90"/>
        <v>478</v>
      </c>
      <c r="CH429" s="6">
        <v>34416</v>
      </c>
      <c r="CI429" s="26">
        <v>46.278317152103561</v>
      </c>
      <c r="CJ429">
        <f t="shared" si="94"/>
        <v>34416</v>
      </c>
      <c r="CK429">
        <f t="shared" si="95"/>
        <v>46.278317152103561</v>
      </c>
      <c r="CO429" t="str">
        <f t="shared" si="96"/>
        <v/>
      </c>
      <c r="CP429" s="13" t="str">
        <f t="shared" si="97"/>
        <v/>
      </c>
      <c r="DR429" t="s">
        <v>478</v>
      </c>
      <c r="DS429">
        <v>12105</v>
      </c>
      <c r="DT429">
        <v>6407786</v>
      </c>
      <c r="DU429" t="str">
        <f t="shared" si="91"/>
        <v>MAC-0426</v>
      </c>
      <c r="DV429">
        <f t="shared" si="92"/>
        <v>12105</v>
      </c>
      <c r="DW429">
        <f t="shared" si="93"/>
        <v>6407786</v>
      </c>
      <c r="EL429" s="6" t="s">
        <v>478</v>
      </c>
      <c r="EM429">
        <v>496</v>
      </c>
      <c r="EN429">
        <v>547</v>
      </c>
    </row>
    <row r="430" spans="24:144" x14ac:dyDescent="0.25">
      <c r="X430" s="4" t="s">
        <v>479</v>
      </c>
      <c r="Y430" s="2">
        <v>296</v>
      </c>
      <c r="BD430" s="6">
        <v>755</v>
      </c>
      <c r="BE430" s="26">
        <v>4.1563041676087126E-2</v>
      </c>
      <c r="BG430">
        <f t="shared" si="98"/>
        <v>755</v>
      </c>
      <c r="BH430">
        <f t="shared" si="88"/>
        <v>4.1563041676087126E-2</v>
      </c>
      <c r="BM430">
        <v>181</v>
      </c>
      <c r="BN430" t="s">
        <v>806</v>
      </c>
      <c r="BP430" s="6" t="s">
        <v>479</v>
      </c>
      <c r="BQ430">
        <v>296</v>
      </c>
      <c r="BR430" t="str">
        <f t="shared" si="89"/>
        <v>MAC-0427</v>
      </c>
      <c r="BS430">
        <f t="shared" si="90"/>
        <v>296</v>
      </c>
      <c r="CH430" s="6">
        <v>34515</v>
      </c>
      <c r="CI430" s="26">
        <v>44.01294498381877</v>
      </c>
      <c r="CJ430">
        <f t="shared" si="94"/>
        <v>34515</v>
      </c>
      <c r="CK430">
        <f t="shared" si="95"/>
        <v>44.01294498381877</v>
      </c>
      <c r="CO430" t="str">
        <f t="shared" si="96"/>
        <v/>
      </c>
      <c r="CP430" s="13" t="str">
        <f t="shared" si="97"/>
        <v/>
      </c>
      <c r="DR430" t="s">
        <v>479</v>
      </c>
      <c r="DS430">
        <v>2093</v>
      </c>
      <c r="DT430">
        <v>4398553</v>
      </c>
      <c r="DU430" t="str">
        <f t="shared" si="91"/>
        <v>MAC-0427</v>
      </c>
      <c r="DV430">
        <f t="shared" si="92"/>
        <v>2093</v>
      </c>
      <c r="DW430">
        <f t="shared" si="93"/>
        <v>4398553</v>
      </c>
      <c r="EL430" s="6" t="s">
        <v>479</v>
      </c>
      <c r="EM430">
        <v>540</v>
      </c>
      <c r="EN430">
        <v>7563</v>
      </c>
    </row>
    <row r="431" spans="24:144" x14ac:dyDescent="0.25">
      <c r="X431" s="4" t="s">
        <v>480</v>
      </c>
      <c r="Y431" s="2">
        <v>401</v>
      </c>
      <c r="BD431" s="6">
        <v>756</v>
      </c>
      <c r="BE431" s="26">
        <v>9.1189991710000761E-3</v>
      </c>
      <c r="BG431">
        <f t="shared" si="98"/>
        <v>756</v>
      </c>
      <c r="BH431">
        <f t="shared" si="88"/>
        <v>9.1189991710000761E-3</v>
      </c>
      <c r="BM431">
        <v>182</v>
      </c>
      <c r="BN431" t="s">
        <v>777</v>
      </c>
      <c r="BP431" s="6" t="s">
        <v>480</v>
      </c>
      <c r="BQ431">
        <v>401</v>
      </c>
      <c r="BR431" t="str">
        <f t="shared" si="89"/>
        <v>MAC-0428</v>
      </c>
      <c r="BS431">
        <f t="shared" si="90"/>
        <v>401</v>
      </c>
      <c r="CH431" s="6">
        <v>34560</v>
      </c>
      <c r="CI431" s="26">
        <v>54.692556634304211</v>
      </c>
      <c r="CJ431">
        <f t="shared" si="94"/>
        <v>34560</v>
      </c>
      <c r="CK431">
        <f t="shared" si="95"/>
        <v>54.692556634304211</v>
      </c>
      <c r="CO431" t="str">
        <f t="shared" si="96"/>
        <v/>
      </c>
      <c r="CP431" s="13" t="str">
        <f t="shared" si="97"/>
        <v/>
      </c>
      <c r="DR431" t="s">
        <v>480</v>
      </c>
      <c r="DS431">
        <v>682</v>
      </c>
      <c r="DT431">
        <v>4288971</v>
      </c>
      <c r="DU431" t="str">
        <f t="shared" si="91"/>
        <v>MAC-0428</v>
      </c>
      <c r="DV431">
        <f t="shared" si="92"/>
        <v>682</v>
      </c>
      <c r="DW431">
        <f t="shared" si="93"/>
        <v>4288971</v>
      </c>
      <c r="EL431" s="6" t="s">
        <v>480</v>
      </c>
      <c r="EM431">
        <v>568</v>
      </c>
      <c r="EN431">
        <v>9180</v>
      </c>
    </row>
    <row r="432" spans="24:144" x14ac:dyDescent="0.25">
      <c r="X432" s="4" t="s">
        <v>481</v>
      </c>
      <c r="Y432" s="2">
        <v>41</v>
      </c>
      <c r="BD432" s="6">
        <v>757</v>
      </c>
      <c r="BE432" s="26">
        <v>1.0626271761248021E-2</v>
      </c>
      <c r="BG432">
        <f t="shared" si="98"/>
        <v>757</v>
      </c>
      <c r="BH432">
        <f t="shared" si="88"/>
        <v>1.0626271761248021E-2</v>
      </c>
      <c r="BM432">
        <v>183</v>
      </c>
      <c r="BN432" t="s">
        <v>117</v>
      </c>
      <c r="BP432" s="6" t="s">
        <v>481</v>
      </c>
      <c r="BQ432">
        <v>41</v>
      </c>
      <c r="BR432" t="str">
        <f t="shared" si="89"/>
        <v>MAC-0429</v>
      </c>
      <c r="BS432">
        <f t="shared" si="90"/>
        <v>41</v>
      </c>
      <c r="CH432" s="6">
        <v>34569</v>
      </c>
      <c r="CI432" s="26">
        <v>33.656957928802591</v>
      </c>
      <c r="CJ432">
        <f t="shared" si="94"/>
        <v>34569</v>
      </c>
      <c r="CK432">
        <f t="shared" si="95"/>
        <v>33.656957928802591</v>
      </c>
      <c r="CO432" t="str">
        <f t="shared" si="96"/>
        <v/>
      </c>
      <c r="CP432" s="13" t="str">
        <f t="shared" si="97"/>
        <v/>
      </c>
      <c r="DR432" t="s">
        <v>481</v>
      </c>
      <c r="DS432">
        <v>560</v>
      </c>
      <c r="DT432">
        <v>1073951</v>
      </c>
      <c r="DU432" t="str">
        <f t="shared" si="91"/>
        <v>MAC-0429</v>
      </c>
      <c r="DV432">
        <f t="shared" si="92"/>
        <v>560</v>
      </c>
      <c r="DW432">
        <f t="shared" si="93"/>
        <v>1073951</v>
      </c>
      <c r="EL432" s="6" t="s">
        <v>481</v>
      </c>
      <c r="EM432">
        <v>831</v>
      </c>
      <c r="EN432">
        <v>8373</v>
      </c>
    </row>
    <row r="433" spans="24:144" x14ac:dyDescent="0.25">
      <c r="X433" s="4" t="s">
        <v>482</v>
      </c>
      <c r="Y433" s="2">
        <v>24</v>
      </c>
      <c r="BD433" s="6">
        <v>758</v>
      </c>
      <c r="BE433" s="26">
        <v>1.2698771572838947E-2</v>
      </c>
      <c r="BG433">
        <f t="shared" si="98"/>
        <v>758</v>
      </c>
      <c r="BH433">
        <f t="shared" si="88"/>
        <v>1.2698771572838947E-2</v>
      </c>
      <c r="BM433">
        <v>186</v>
      </c>
      <c r="BN433" t="s">
        <v>121</v>
      </c>
      <c r="BP433" s="6" t="s">
        <v>482</v>
      </c>
      <c r="BQ433">
        <v>24</v>
      </c>
      <c r="BR433" t="str">
        <f t="shared" si="89"/>
        <v>MAC-0430</v>
      </c>
      <c r="BS433">
        <f t="shared" si="90"/>
        <v>24</v>
      </c>
      <c r="CH433" s="6">
        <v>34573</v>
      </c>
      <c r="CI433" s="26">
        <v>34.95145631067961</v>
      </c>
      <c r="CJ433">
        <f t="shared" si="94"/>
        <v>34573</v>
      </c>
      <c r="CK433">
        <f t="shared" si="95"/>
        <v>34.95145631067961</v>
      </c>
      <c r="CO433" t="str">
        <f t="shared" si="96"/>
        <v/>
      </c>
      <c r="CP433" s="13" t="str">
        <f t="shared" si="97"/>
        <v/>
      </c>
      <c r="DR433" t="s">
        <v>482</v>
      </c>
      <c r="DS433">
        <v>0</v>
      </c>
      <c r="DT433">
        <v>272969</v>
      </c>
      <c r="DU433" t="str">
        <f t="shared" si="91"/>
        <v>MAC-0430</v>
      </c>
      <c r="DV433">
        <f t="shared" si="92"/>
        <v>0</v>
      </c>
      <c r="DW433">
        <f t="shared" si="93"/>
        <v>272969</v>
      </c>
      <c r="EL433" s="6" t="s">
        <v>482</v>
      </c>
      <c r="EM433">
        <v>791</v>
      </c>
      <c r="EN433">
        <v>9514</v>
      </c>
    </row>
    <row r="434" spans="24:144" x14ac:dyDescent="0.25">
      <c r="X434" s="4" t="s">
        <v>483</v>
      </c>
      <c r="Y434" s="2">
        <v>502</v>
      </c>
      <c r="BD434" s="6">
        <v>759</v>
      </c>
      <c r="BE434" s="26">
        <v>1.0400180872710829E-2</v>
      </c>
      <c r="BG434">
        <f t="shared" si="98"/>
        <v>759</v>
      </c>
      <c r="BH434">
        <f t="shared" si="88"/>
        <v>1.0400180872710829E-2</v>
      </c>
      <c r="BM434">
        <v>187</v>
      </c>
      <c r="BN434" t="s">
        <v>187</v>
      </c>
      <c r="BP434" s="6" t="s">
        <v>483</v>
      </c>
      <c r="BQ434">
        <v>502</v>
      </c>
      <c r="BR434" t="str">
        <f t="shared" si="89"/>
        <v>MAC-0431</v>
      </c>
      <c r="BS434">
        <f t="shared" si="90"/>
        <v>502</v>
      </c>
      <c r="CH434" s="6">
        <v>34590</v>
      </c>
      <c r="CI434" s="26">
        <v>50.809061488673137</v>
      </c>
      <c r="CJ434">
        <f t="shared" si="94"/>
        <v>34590</v>
      </c>
      <c r="CK434">
        <f t="shared" si="95"/>
        <v>50.809061488673137</v>
      </c>
      <c r="CO434" t="str">
        <f t="shared" si="96"/>
        <v/>
      </c>
      <c r="CP434" s="13" t="str">
        <f t="shared" si="97"/>
        <v/>
      </c>
      <c r="DR434" t="s">
        <v>483</v>
      </c>
      <c r="DS434">
        <v>6656</v>
      </c>
      <c r="DT434">
        <v>37520992</v>
      </c>
      <c r="DU434" t="str">
        <f t="shared" si="91"/>
        <v>MAC-0431</v>
      </c>
      <c r="DV434">
        <f t="shared" si="92"/>
        <v>6656</v>
      </c>
      <c r="DW434">
        <f t="shared" si="93"/>
        <v>37520992</v>
      </c>
      <c r="EL434" s="6" t="s">
        <v>483</v>
      </c>
      <c r="EM434">
        <v>552</v>
      </c>
      <c r="EN434">
        <v>1664</v>
      </c>
    </row>
    <row r="435" spans="24:144" x14ac:dyDescent="0.25">
      <c r="X435" s="4" t="s">
        <v>484</v>
      </c>
      <c r="Y435" s="2">
        <v>666</v>
      </c>
      <c r="BD435" s="6">
        <v>761</v>
      </c>
      <c r="BE435" s="26">
        <v>9.7595900218554518E-3</v>
      </c>
      <c r="BG435">
        <f t="shared" si="98"/>
        <v>761</v>
      </c>
      <c r="BH435">
        <f t="shared" si="88"/>
        <v>9.7595900218554518E-3</v>
      </c>
      <c r="BM435">
        <v>187</v>
      </c>
      <c r="BN435" t="s">
        <v>393</v>
      </c>
      <c r="BP435" s="6" t="s">
        <v>484</v>
      </c>
      <c r="BQ435">
        <v>666</v>
      </c>
      <c r="BR435" t="str">
        <f t="shared" si="89"/>
        <v>MAC-0432</v>
      </c>
      <c r="BS435">
        <f t="shared" si="90"/>
        <v>666</v>
      </c>
      <c r="CH435" s="6">
        <v>34741</v>
      </c>
      <c r="CI435" s="26">
        <v>33.656957928802591</v>
      </c>
      <c r="CJ435">
        <f t="shared" si="94"/>
        <v>34741</v>
      </c>
      <c r="CK435">
        <f t="shared" si="95"/>
        <v>33.656957928802591</v>
      </c>
      <c r="CO435" t="str">
        <f t="shared" si="96"/>
        <v/>
      </c>
      <c r="CP435" s="13" t="str">
        <f t="shared" si="97"/>
        <v/>
      </c>
      <c r="DR435" t="s">
        <v>484</v>
      </c>
      <c r="DS435">
        <v>2042</v>
      </c>
      <c r="DT435">
        <v>463887</v>
      </c>
      <c r="DU435" t="str">
        <f t="shared" si="91"/>
        <v>MAC-0432</v>
      </c>
      <c r="DV435">
        <f t="shared" si="92"/>
        <v>2042</v>
      </c>
      <c r="DW435">
        <f t="shared" si="93"/>
        <v>463887</v>
      </c>
      <c r="EL435" s="6" t="s">
        <v>484</v>
      </c>
      <c r="EM435">
        <v>406</v>
      </c>
      <c r="EN435">
        <v>155</v>
      </c>
    </row>
    <row r="436" spans="24:144" x14ac:dyDescent="0.25">
      <c r="X436" s="4" t="s">
        <v>485</v>
      </c>
      <c r="Y436" s="2">
        <v>113</v>
      </c>
      <c r="BD436" s="6">
        <v>762</v>
      </c>
      <c r="BE436" s="26">
        <v>9.8726354661240485E-3</v>
      </c>
      <c r="BG436">
        <f t="shared" si="98"/>
        <v>762</v>
      </c>
      <c r="BH436">
        <f t="shared" si="88"/>
        <v>9.8726354661240485E-3</v>
      </c>
      <c r="BM436">
        <v>187</v>
      </c>
      <c r="BN436" t="s">
        <v>736</v>
      </c>
      <c r="BP436" s="6" t="s">
        <v>485</v>
      </c>
      <c r="BQ436">
        <v>113</v>
      </c>
      <c r="BR436" t="str">
        <f t="shared" si="89"/>
        <v>MAC-0433</v>
      </c>
      <c r="BS436">
        <f t="shared" si="90"/>
        <v>113</v>
      </c>
      <c r="CH436" s="6">
        <v>34874</v>
      </c>
      <c r="CI436" s="26">
        <v>26.537216828478964</v>
      </c>
      <c r="CJ436">
        <f t="shared" si="94"/>
        <v>34874</v>
      </c>
      <c r="CK436">
        <f t="shared" si="95"/>
        <v>26.537216828478964</v>
      </c>
      <c r="CO436" t="str">
        <f t="shared" si="96"/>
        <v/>
      </c>
      <c r="CP436" s="13" t="str">
        <f t="shared" si="97"/>
        <v/>
      </c>
      <c r="DR436" t="s">
        <v>485</v>
      </c>
      <c r="DS436">
        <v>422</v>
      </c>
      <c r="DT436">
        <v>5154268</v>
      </c>
      <c r="DU436" t="str">
        <f t="shared" si="91"/>
        <v>MAC-0433</v>
      </c>
      <c r="DV436">
        <f t="shared" si="92"/>
        <v>422</v>
      </c>
      <c r="DW436">
        <f t="shared" si="93"/>
        <v>5154268</v>
      </c>
      <c r="EL436" s="6" t="s">
        <v>485</v>
      </c>
      <c r="EM436">
        <v>869</v>
      </c>
      <c r="EN436">
        <v>4487</v>
      </c>
    </row>
    <row r="437" spans="24:144" x14ac:dyDescent="0.25">
      <c r="X437" s="4" t="s">
        <v>486</v>
      </c>
      <c r="Y437" s="2">
        <v>39</v>
      </c>
      <c r="BD437" s="6">
        <v>763</v>
      </c>
      <c r="BE437" s="26">
        <v>1.7597407491144773E-2</v>
      </c>
      <c r="BG437">
        <f t="shared" si="98"/>
        <v>763</v>
      </c>
      <c r="BH437">
        <f t="shared" si="88"/>
        <v>1.7597407491144773E-2</v>
      </c>
      <c r="BM437">
        <v>187</v>
      </c>
      <c r="BN437" t="s">
        <v>963</v>
      </c>
      <c r="BP437" s="6" t="s">
        <v>486</v>
      </c>
      <c r="BQ437">
        <v>39</v>
      </c>
      <c r="BR437" t="str">
        <f t="shared" si="89"/>
        <v>MAC-0434</v>
      </c>
      <c r="BS437">
        <f t="shared" si="90"/>
        <v>39</v>
      </c>
      <c r="CH437" s="6">
        <v>35068</v>
      </c>
      <c r="CI437" s="26">
        <v>53.398058252427184</v>
      </c>
      <c r="CJ437">
        <f t="shared" si="94"/>
        <v>35068</v>
      </c>
      <c r="CK437">
        <f t="shared" si="95"/>
        <v>53.398058252427184</v>
      </c>
      <c r="CO437" t="str">
        <f t="shared" si="96"/>
        <v/>
      </c>
      <c r="CP437" s="13" t="str">
        <f t="shared" si="97"/>
        <v/>
      </c>
      <c r="DR437" t="s">
        <v>486</v>
      </c>
      <c r="DS437">
        <v>99</v>
      </c>
      <c r="DT437">
        <v>316403</v>
      </c>
      <c r="DU437" t="str">
        <f t="shared" si="91"/>
        <v>MAC-0434</v>
      </c>
      <c r="DV437">
        <f t="shared" si="92"/>
        <v>99</v>
      </c>
      <c r="DW437">
        <f t="shared" si="93"/>
        <v>316403</v>
      </c>
      <c r="EL437" s="6" t="s">
        <v>486</v>
      </c>
      <c r="EM437">
        <v>654</v>
      </c>
      <c r="EN437">
        <v>7933</v>
      </c>
    </row>
    <row r="438" spans="24:144" x14ac:dyDescent="0.25">
      <c r="X438" s="4" t="s">
        <v>487</v>
      </c>
      <c r="Y438" s="2">
        <v>313</v>
      </c>
      <c r="BD438" s="6">
        <v>764</v>
      </c>
      <c r="BE438" s="26">
        <v>2.2571407038962994E-2</v>
      </c>
      <c r="BG438">
        <f t="shared" si="98"/>
        <v>764</v>
      </c>
      <c r="BH438">
        <f t="shared" si="88"/>
        <v>2.2571407038962994E-2</v>
      </c>
      <c r="BM438">
        <v>188</v>
      </c>
      <c r="BN438" t="s">
        <v>634</v>
      </c>
      <c r="BP438" s="6" t="s">
        <v>487</v>
      </c>
      <c r="BQ438">
        <v>313</v>
      </c>
      <c r="BR438" t="str">
        <f t="shared" si="89"/>
        <v>MAC-0435</v>
      </c>
      <c r="BS438">
        <f t="shared" si="90"/>
        <v>313</v>
      </c>
      <c r="CH438" s="6">
        <v>35440</v>
      </c>
      <c r="CI438" s="26">
        <v>24.919093851132686</v>
      </c>
      <c r="CJ438">
        <f t="shared" si="94"/>
        <v>35440</v>
      </c>
      <c r="CK438">
        <f t="shared" si="95"/>
        <v>24.919093851132686</v>
      </c>
      <c r="CO438" t="str">
        <f t="shared" si="96"/>
        <v/>
      </c>
      <c r="CP438" s="13" t="str">
        <f t="shared" si="97"/>
        <v/>
      </c>
      <c r="DR438" t="s">
        <v>487</v>
      </c>
      <c r="DS438">
        <v>1139</v>
      </c>
      <c r="DT438">
        <v>10207516</v>
      </c>
      <c r="DU438" t="str">
        <f t="shared" si="91"/>
        <v>MAC-0435</v>
      </c>
      <c r="DV438">
        <f t="shared" si="92"/>
        <v>1139</v>
      </c>
      <c r="DW438">
        <f t="shared" si="93"/>
        <v>10207516</v>
      </c>
      <c r="EL438" s="6" t="s">
        <v>487</v>
      </c>
      <c r="EM438">
        <v>724</v>
      </c>
      <c r="EN438">
        <v>7774</v>
      </c>
    </row>
    <row r="439" spans="24:144" x14ac:dyDescent="0.25">
      <c r="X439" s="4" t="s">
        <v>488</v>
      </c>
      <c r="Y439" s="2">
        <v>329</v>
      </c>
      <c r="BD439" s="6">
        <v>765</v>
      </c>
      <c r="BE439" s="26">
        <v>1.070163539076042E-2</v>
      </c>
      <c r="BG439">
        <f t="shared" si="98"/>
        <v>765</v>
      </c>
      <c r="BH439">
        <f t="shared" si="88"/>
        <v>1.070163539076042E-2</v>
      </c>
      <c r="BM439">
        <v>188</v>
      </c>
      <c r="BN439" t="s">
        <v>1007</v>
      </c>
      <c r="BP439" s="6" t="s">
        <v>488</v>
      </c>
      <c r="BQ439">
        <v>329</v>
      </c>
      <c r="BR439" t="str">
        <f t="shared" si="89"/>
        <v>MAC-0436</v>
      </c>
      <c r="BS439">
        <f t="shared" si="90"/>
        <v>329</v>
      </c>
      <c r="CH439" s="6">
        <v>35595</v>
      </c>
      <c r="CI439" s="26">
        <v>21.359223300970871</v>
      </c>
      <c r="CJ439">
        <f t="shared" si="94"/>
        <v>35595</v>
      </c>
      <c r="CK439">
        <f t="shared" si="95"/>
        <v>21.359223300970871</v>
      </c>
      <c r="CO439" t="str">
        <f t="shared" si="96"/>
        <v/>
      </c>
      <c r="CP439" s="13" t="str">
        <f t="shared" si="97"/>
        <v/>
      </c>
      <c r="DR439" t="s">
        <v>488</v>
      </c>
      <c r="DS439">
        <v>1495</v>
      </c>
      <c r="DT439">
        <v>7274262</v>
      </c>
      <c r="DU439" t="str">
        <f t="shared" si="91"/>
        <v>MAC-0436</v>
      </c>
      <c r="DV439">
        <f t="shared" si="92"/>
        <v>1495</v>
      </c>
      <c r="DW439">
        <f t="shared" si="93"/>
        <v>7274262</v>
      </c>
      <c r="EL439" s="6" t="s">
        <v>488</v>
      </c>
      <c r="EM439">
        <v>560</v>
      </c>
      <c r="EN439">
        <v>9195</v>
      </c>
    </row>
    <row r="440" spans="24:144" x14ac:dyDescent="0.25">
      <c r="X440" s="4" t="s">
        <v>489</v>
      </c>
      <c r="Y440" s="2">
        <v>156</v>
      </c>
      <c r="BD440" s="6">
        <v>766</v>
      </c>
      <c r="BE440" s="26">
        <v>9.910317280880248E-3</v>
      </c>
      <c r="BG440">
        <f t="shared" si="98"/>
        <v>766</v>
      </c>
      <c r="BH440">
        <f t="shared" si="88"/>
        <v>9.910317280880248E-3</v>
      </c>
      <c r="BM440">
        <v>189</v>
      </c>
      <c r="BN440" t="s">
        <v>745</v>
      </c>
      <c r="BP440" s="6" t="s">
        <v>489</v>
      </c>
      <c r="BQ440">
        <v>156</v>
      </c>
      <c r="BR440" t="str">
        <f t="shared" si="89"/>
        <v>MAC-0437</v>
      </c>
      <c r="BS440">
        <f t="shared" si="90"/>
        <v>156</v>
      </c>
      <c r="CH440" s="6">
        <v>35800</v>
      </c>
      <c r="CI440" s="26">
        <v>40.776699029126213</v>
      </c>
      <c r="CJ440">
        <f t="shared" si="94"/>
        <v>35800</v>
      </c>
      <c r="CK440">
        <f t="shared" si="95"/>
        <v>40.776699029126213</v>
      </c>
      <c r="CO440" t="str">
        <f t="shared" si="96"/>
        <v/>
      </c>
      <c r="CP440" s="13" t="str">
        <f t="shared" si="97"/>
        <v/>
      </c>
      <c r="DR440" t="s">
        <v>489</v>
      </c>
      <c r="DS440">
        <v>93</v>
      </c>
      <c r="DT440">
        <v>2688278</v>
      </c>
      <c r="DU440" t="str">
        <f t="shared" si="91"/>
        <v>MAC-0437</v>
      </c>
      <c r="DV440">
        <f t="shared" si="92"/>
        <v>93</v>
      </c>
      <c r="DW440">
        <f t="shared" si="93"/>
        <v>2688278</v>
      </c>
      <c r="EL440" s="6" t="s">
        <v>489</v>
      </c>
      <c r="EM440">
        <v>851</v>
      </c>
      <c r="EN440">
        <v>9603</v>
      </c>
    </row>
    <row r="441" spans="24:144" x14ac:dyDescent="0.25">
      <c r="X441" s="4" t="s">
        <v>490</v>
      </c>
      <c r="Y441" s="2">
        <v>3</v>
      </c>
      <c r="BD441" s="6">
        <v>768</v>
      </c>
      <c r="BE441" s="26">
        <v>1.1191498982591001E-2</v>
      </c>
      <c r="BG441">
        <f t="shared" si="98"/>
        <v>768</v>
      </c>
      <c r="BH441">
        <f t="shared" si="88"/>
        <v>1.1191498982591001E-2</v>
      </c>
      <c r="BM441">
        <v>190</v>
      </c>
      <c r="BN441" t="s">
        <v>137</v>
      </c>
      <c r="BP441" s="6" t="s">
        <v>490</v>
      </c>
      <c r="BQ441">
        <v>3</v>
      </c>
      <c r="BR441" t="str">
        <f t="shared" si="89"/>
        <v>MAC-0438</v>
      </c>
      <c r="BS441">
        <f t="shared" si="90"/>
        <v>3</v>
      </c>
      <c r="CH441" s="6">
        <v>35811</v>
      </c>
      <c r="CI441" s="26">
        <v>38.834951456310677</v>
      </c>
      <c r="CJ441">
        <f t="shared" si="94"/>
        <v>35811</v>
      </c>
      <c r="CK441">
        <f t="shared" si="95"/>
        <v>38.834951456310677</v>
      </c>
      <c r="CO441" t="str">
        <f t="shared" si="96"/>
        <v/>
      </c>
      <c r="CP441" s="13" t="str">
        <f t="shared" si="97"/>
        <v/>
      </c>
      <c r="DR441" t="s">
        <v>490</v>
      </c>
      <c r="DS441">
        <v>215</v>
      </c>
      <c r="DT441">
        <v>992407</v>
      </c>
      <c r="DU441" t="str">
        <f t="shared" si="91"/>
        <v>MAC-0438</v>
      </c>
      <c r="DV441">
        <f t="shared" si="92"/>
        <v>215</v>
      </c>
      <c r="DW441">
        <f t="shared" si="93"/>
        <v>992407</v>
      </c>
      <c r="EL441" s="6" t="s">
        <v>490</v>
      </c>
      <c r="EM441">
        <v>989</v>
      </c>
      <c r="EN441">
        <v>13343</v>
      </c>
    </row>
    <row r="442" spans="24:144" x14ac:dyDescent="0.25">
      <c r="X442" s="4" t="s">
        <v>491</v>
      </c>
      <c r="Y442" s="2">
        <v>71</v>
      </c>
      <c r="BD442" s="6">
        <v>769</v>
      </c>
      <c r="BE442" s="26">
        <v>7.9885447283141158E-3</v>
      </c>
      <c r="BG442">
        <f t="shared" si="98"/>
        <v>769</v>
      </c>
      <c r="BH442">
        <f t="shared" si="88"/>
        <v>7.9885447283141158E-3</v>
      </c>
      <c r="BM442">
        <v>190</v>
      </c>
      <c r="BN442" t="s">
        <v>237</v>
      </c>
      <c r="BP442" s="6" t="s">
        <v>491</v>
      </c>
      <c r="BQ442">
        <v>71</v>
      </c>
      <c r="BR442" t="str">
        <f t="shared" si="89"/>
        <v>MAC-0439</v>
      </c>
      <c r="BS442">
        <f t="shared" si="90"/>
        <v>71</v>
      </c>
      <c r="CH442" s="6">
        <v>35838</v>
      </c>
      <c r="CI442" s="26">
        <v>43.042071197411005</v>
      </c>
      <c r="CJ442">
        <f t="shared" si="94"/>
        <v>35838</v>
      </c>
      <c r="CK442">
        <f t="shared" si="95"/>
        <v>43.042071197411005</v>
      </c>
      <c r="CO442" t="str">
        <f t="shared" si="96"/>
        <v/>
      </c>
      <c r="CP442" s="13" t="str">
        <f t="shared" si="97"/>
        <v/>
      </c>
      <c r="DR442" t="s">
        <v>491</v>
      </c>
      <c r="DS442">
        <v>10118</v>
      </c>
      <c r="DT442">
        <v>10563918</v>
      </c>
      <c r="DU442" t="str">
        <f t="shared" si="91"/>
        <v>MAC-0439</v>
      </c>
      <c r="DV442">
        <f t="shared" si="92"/>
        <v>10118</v>
      </c>
      <c r="DW442">
        <f t="shared" si="93"/>
        <v>10563918</v>
      </c>
      <c r="EL442" s="6" t="s">
        <v>491</v>
      </c>
      <c r="EM442">
        <v>395</v>
      </c>
      <c r="EN442">
        <v>222</v>
      </c>
    </row>
    <row r="443" spans="24:144" x14ac:dyDescent="0.25">
      <c r="X443" s="4" t="s">
        <v>492</v>
      </c>
      <c r="Y443" s="2">
        <v>351</v>
      </c>
      <c r="BD443" s="6">
        <v>770</v>
      </c>
      <c r="BE443" s="26">
        <v>3.6325269424975506E-2</v>
      </c>
      <c r="BG443">
        <f t="shared" si="98"/>
        <v>770</v>
      </c>
      <c r="BH443">
        <f t="shared" si="88"/>
        <v>3.6325269424975506E-2</v>
      </c>
      <c r="BM443">
        <v>190</v>
      </c>
      <c r="BN443" t="s">
        <v>280</v>
      </c>
      <c r="BP443" s="6" t="s">
        <v>492</v>
      </c>
      <c r="BQ443">
        <v>351</v>
      </c>
      <c r="BR443" t="str">
        <f t="shared" si="89"/>
        <v>MAC-0440</v>
      </c>
      <c r="BS443">
        <f t="shared" si="90"/>
        <v>351</v>
      </c>
      <c r="CH443" s="6">
        <v>35912</v>
      </c>
      <c r="CI443" s="26">
        <v>24.919093851132686</v>
      </c>
      <c r="CJ443">
        <f t="shared" si="94"/>
        <v>35912</v>
      </c>
      <c r="CK443">
        <f t="shared" si="95"/>
        <v>24.919093851132686</v>
      </c>
      <c r="CO443" t="str">
        <f t="shared" si="96"/>
        <v/>
      </c>
      <c r="CP443" s="13" t="str">
        <f t="shared" si="97"/>
        <v/>
      </c>
      <c r="DR443" t="s">
        <v>492</v>
      </c>
      <c r="DS443">
        <v>27664</v>
      </c>
      <c r="DT443">
        <v>87561267</v>
      </c>
      <c r="DU443" t="str">
        <f t="shared" si="91"/>
        <v>MAC-0440</v>
      </c>
      <c r="DV443">
        <f t="shared" si="92"/>
        <v>27664</v>
      </c>
      <c r="DW443">
        <f t="shared" si="93"/>
        <v>87561267</v>
      </c>
      <c r="EL443" s="6" t="s">
        <v>492</v>
      </c>
      <c r="EM443">
        <v>570</v>
      </c>
      <c r="EN443">
        <v>486</v>
      </c>
    </row>
    <row r="444" spans="24:144" x14ac:dyDescent="0.25">
      <c r="X444" s="4" t="s">
        <v>493</v>
      </c>
      <c r="Y444" s="2">
        <v>27</v>
      </c>
      <c r="BD444" s="6">
        <v>771</v>
      </c>
      <c r="BE444" s="26">
        <v>1.1266862612103398E-2</v>
      </c>
      <c r="BG444">
        <f t="shared" si="98"/>
        <v>771</v>
      </c>
      <c r="BH444">
        <f t="shared" si="88"/>
        <v>1.1266862612103398E-2</v>
      </c>
      <c r="BM444">
        <v>190</v>
      </c>
      <c r="BN444" t="s">
        <v>437</v>
      </c>
      <c r="BP444" s="6" t="s">
        <v>493</v>
      </c>
      <c r="BQ444">
        <v>27</v>
      </c>
      <c r="BR444" t="str">
        <f t="shared" si="89"/>
        <v>MAC-0441</v>
      </c>
      <c r="BS444">
        <f t="shared" si="90"/>
        <v>27</v>
      </c>
      <c r="CH444" s="6">
        <v>36000</v>
      </c>
      <c r="CI444" s="26">
        <v>61.812297734627833</v>
      </c>
      <c r="CJ444">
        <f t="shared" si="94"/>
        <v>36000</v>
      </c>
      <c r="CK444">
        <f t="shared" si="95"/>
        <v>61.812297734627833</v>
      </c>
      <c r="CO444" t="str">
        <f t="shared" si="96"/>
        <v/>
      </c>
      <c r="CP444" s="13" t="str">
        <f t="shared" si="97"/>
        <v/>
      </c>
      <c r="DR444" t="s">
        <v>493</v>
      </c>
      <c r="DS444">
        <v>129</v>
      </c>
      <c r="DT444">
        <v>1278525</v>
      </c>
      <c r="DU444" t="str">
        <f t="shared" si="91"/>
        <v>MAC-0441</v>
      </c>
      <c r="DV444">
        <f t="shared" si="92"/>
        <v>129</v>
      </c>
      <c r="DW444">
        <f t="shared" si="93"/>
        <v>1278525</v>
      </c>
      <c r="EL444" s="6" t="s">
        <v>493</v>
      </c>
      <c r="EM444">
        <v>976</v>
      </c>
      <c r="EN444">
        <v>13199</v>
      </c>
    </row>
    <row r="445" spans="24:144" x14ac:dyDescent="0.25">
      <c r="X445" s="4" t="s">
        <v>494</v>
      </c>
      <c r="Y445" s="2">
        <v>351</v>
      </c>
      <c r="BD445" s="6">
        <v>772</v>
      </c>
      <c r="BE445" s="26">
        <v>1.0174089984173637E-2</v>
      </c>
      <c r="BG445">
        <f t="shared" si="98"/>
        <v>772</v>
      </c>
      <c r="BH445">
        <f t="shared" si="88"/>
        <v>1.0174089984173637E-2</v>
      </c>
      <c r="BM445">
        <v>190</v>
      </c>
      <c r="BN445" t="s">
        <v>801</v>
      </c>
      <c r="BP445" s="6" t="s">
        <v>494</v>
      </c>
      <c r="BQ445">
        <v>351</v>
      </c>
      <c r="BR445" t="str">
        <f t="shared" si="89"/>
        <v>MAC-0442</v>
      </c>
      <c r="BS445">
        <f t="shared" si="90"/>
        <v>351</v>
      </c>
      <c r="CH445" s="6">
        <v>36140</v>
      </c>
      <c r="CI445" s="26">
        <v>60.841423948220061</v>
      </c>
      <c r="CJ445">
        <f t="shared" si="94"/>
        <v>36140</v>
      </c>
      <c r="CK445">
        <f t="shared" si="95"/>
        <v>60.841423948220061</v>
      </c>
      <c r="CO445" t="str">
        <f t="shared" si="96"/>
        <v/>
      </c>
      <c r="CP445" s="13" t="str">
        <f t="shared" si="97"/>
        <v/>
      </c>
      <c r="DR445" t="s">
        <v>494</v>
      </c>
      <c r="DS445">
        <v>1635</v>
      </c>
      <c r="DT445">
        <v>4585069</v>
      </c>
      <c r="DU445" t="str">
        <f t="shared" si="91"/>
        <v>MAC-0442</v>
      </c>
      <c r="DV445">
        <f t="shared" si="92"/>
        <v>1635</v>
      </c>
      <c r="DW445">
        <f t="shared" si="93"/>
        <v>4585069</v>
      </c>
      <c r="EL445" s="6" t="s">
        <v>494</v>
      </c>
      <c r="EM445">
        <v>457</v>
      </c>
      <c r="EN445">
        <v>3239</v>
      </c>
    </row>
    <row r="446" spans="24:144" x14ac:dyDescent="0.25">
      <c r="X446" s="4" t="s">
        <v>495</v>
      </c>
      <c r="Y446" s="2">
        <v>134</v>
      </c>
      <c r="BD446" s="6">
        <v>773</v>
      </c>
      <c r="BE446" s="26">
        <v>1.7522043861632378E-2</v>
      </c>
      <c r="BG446">
        <f t="shared" si="98"/>
        <v>773</v>
      </c>
      <c r="BH446">
        <f t="shared" si="88"/>
        <v>1.7522043861632378E-2</v>
      </c>
      <c r="BM446">
        <v>190</v>
      </c>
      <c r="BN446" t="s">
        <v>960</v>
      </c>
      <c r="BP446" s="6" t="s">
        <v>495</v>
      </c>
      <c r="BQ446">
        <v>134</v>
      </c>
      <c r="BR446" t="str">
        <f t="shared" si="89"/>
        <v>MAC-0443</v>
      </c>
      <c r="BS446">
        <f t="shared" si="90"/>
        <v>134</v>
      </c>
      <c r="CH446" s="6">
        <v>36180</v>
      </c>
      <c r="CI446" s="26">
        <v>55.663430420711975</v>
      </c>
      <c r="CJ446">
        <f t="shared" si="94"/>
        <v>36180</v>
      </c>
      <c r="CK446">
        <f t="shared" si="95"/>
        <v>55.663430420711975</v>
      </c>
      <c r="CO446" t="str">
        <f t="shared" si="96"/>
        <v/>
      </c>
      <c r="CP446" s="13" t="str">
        <f t="shared" si="97"/>
        <v/>
      </c>
      <c r="DR446" t="s">
        <v>495</v>
      </c>
      <c r="DS446">
        <v>26659</v>
      </c>
      <c r="DT446">
        <v>134224232</v>
      </c>
      <c r="DU446" t="str">
        <f t="shared" si="91"/>
        <v>MAC-0443</v>
      </c>
      <c r="DV446">
        <f t="shared" si="92"/>
        <v>26659</v>
      </c>
      <c r="DW446">
        <f t="shared" si="93"/>
        <v>134224232</v>
      </c>
      <c r="EL446" s="6" t="s">
        <v>495</v>
      </c>
      <c r="EM446">
        <v>400</v>
      </c>
      <c r="EN446">
        <v>146</v>
      </c>
    </row>
    <row r="447" spans="24:144" x14ac:dyDescent="0.25">
      <c r="X447" s="4" t="s">
        <v>496</v>
      </c>
      <c r="Y447" s="2">
        <v>287</v>
      </c>
      <c r="BD447" s="6">
        <v>775</v>
      </c>
      <c r="BE447" s="26">
        <v>7.7247720250207246E-3</v>
      </c>
      <c r="BG447">
        <f t="shared" si="98"/>
        <v>775</v>
      </c>
      <c r="BH447">
        <f t="shared" si="88"/>
        <v>7.7247720250207246E-3</v>
      </c>
      <c r="BM447">
        <v>191</v>
      </c>
      <c r="BN447" t="s">
        <v>668</v>
      </c>
      <c r="BP447" s="6" t="s">
        <v>496</v>
      </c>
      <c r="BQ447">
        <v>287</v>
      </c>
      <c r="BR447" t="str">
        <f t="shared" si="89"/>
        <v>MAC-0444</v>
      </c>
      <c r="BS447">
        <f t="shared" si="90"/>
        <v>287</v>
      </c>
      <c r="CH447" s="6">
        <v>36261</v>
      </c>
      <c r="CI447" s="26">
        <v>35.275080906148865</v>
      </c>
      <c r="CJ447">
        <f t="shared" si="94"/>
        <v>36261</v>
      </c>
      <c r="CK447">
        <f t="shared" si="95"/>
        <v>35.275080906148865</v>
      </c>
      <c r="CO447" t="str">
        <f t="shared" si="96"/>
        <v/>
      </c>
      <c r="CP447" s="13" t="str">
        <f t="shared" si="97"/>
        <v/>
      </c>
      <c r="DR447" t="s">
        <v>496</v>
      </c>
      <c r="DS447">
        <v>0</v>
      </c>
      <c r="DT447">
        <v>2056497</v>
      </c>
      <c r="DU447" t="str">
        <f t="shared" si="91"/>
        <v>MAC-0444</v>
      </c>
      <c r="DV447">
        <f t="shared" si="92"/>
        <v>0</v>
      </c>
      <c r="DW447">
        <f t="shared" si="93"/>
        <v>2056497</v>
      </c>
      <c r="EL447" s="6" t="s">
        <v>496</v>
      </c>
      <c r="EM447">
        <v>731</v>
      </c>
      <c r="EN447">
        <v>9491</v>
      </c>
    </row>
    <row r="448" spans="24:144" x14ac:dyDescent="0.25">
      <c r="X448" s="4" t="s">
        <v>497</v>
      </c>
      <c r="Y448" s="2">
        <v>613</v>
      </c>
      <c r="BD448" s="6">
        <v>776</v>
      </c>
      <c r="BE448" s="26">
        <v>1.1003089908810009E-2</v>
      </c>
      <c r="BG448">
        <f t="shared" si="98"/>
        <v>776</v>
      </c>
      <c r="BH448">
        <f t="shared" si="88"/>
        <v>1.1003089908810009E-2</v>
      </c>
      <c r="BM448">
        <v>192</v>
      </c>
      <c r="BN448" t="s">
        <v>508</v>
      </c>
      <c r="BP448" s="6" t="s">
        <v>497</v>
      </c>
      <c r="BQ448">
        <v>613</v>
      </c>
      <c r="BR448" t="str">
        <f t="shared" si="89"/>
        <v>MAC-0445</v>
      </c>
      <c r="BS448">
        <f t="shared" si="90"/>
        <v>613</v>
      </c>
      <c r="CH448" s="6">
        <v>36536</v>
      </c>
      <c r="CI448" s="26">
        <v>43.36569579288026</v>
      </c>
      <c r="CJ448">
        <f t="shared" si="94"/>
        <v>36536</v>
      </c>
      <c r="CK448">
        <f t="shared" si="95"/>
        <v>43.36569579288026</v>
      </c>
      <c r="CO448" t="str">
        <f t="shared" si="96"/>
        <v/>
      </c>
      <c r="CP448" s="13" t="str">
        <f t="shared" si="97"/>
        <v/>
      </c>
      <c r="DR448" t="s">
        <v>497</v>
      </c>
      <c r="DS448">
        <v>30822</v>
      </c>
      <c r="DT448">
        <v>98067603</v>
      </c>
      <c r="DU448" t="str">
        <f t="shared" si="91"/>
        <v>MAC-0445</v>
      </c>
      <c r="DV448">
        <f t="shared" si="92"/>
        <v>30822</v>
      </c>
      <c r="DW448">
        <f t="shared" si="93"/>
        <v>98067603</v>
      </c>
      <c r="EL448" s="6" t="s">
        <v>497</v>
      </c>
      <c r="EM448">
        <v>471</v>
      </c>
      <c r="EN448">
        <v>532</v>
      </c>
    </row>
    <row r="449" spans="24:144" x14ac:dyDescent="0.25">
      <c r="X449" s="4" t="s">
        <v>498</v>
      </c>
      <c r="Y449" s="2">
        <v>140</v>
      </c>
      <c r="BD449" s="6">
        <v>778</v>
      </c>
      <c r="BE449" s="26">
        <v>2.0988770819202654E-2</v>
      </c>
      <c r="BG449">
        <f t="shared" si="98"/>
        <v>778</v>
      </c>
      <c r="BH449">
        <f t="shared" si="88"/>
        <v>2.0988770819202654E-2</v>
      </c>
      <c r="BM449">
        <v>193</v>
      </c>
      <c r="BN449" t="s">
        <v>219</v>
      </c>
      <c r="BP449" s="6" t="s">
        <v>498</v>
      </c>
      <c r="BQ449">
        <v>140</v>
      </c>
      <c r="BR449" t="str">
        <f t="shared" si="89"/>
        <v>MAC-0446</v>
      </c>
      <c r="BS449">
        <f t="shared" si="90"/>
        <v>140</v>
      </c>
      <c r="CH449" s="6">
        <v>36684</v>
      </c>
      <c r="CI449" s="26">
        <v>53.074433656957929</v>
      </c>
      <c r="CJ449">
        <f t="shared" si="94"/>
        <v>36684</v>
      </c>
      <c r="CK449">
        <f t="shared" si="95"/>
        <v>53.074433656957929</v>
      </c>
      <c r="CO449" t="str">
        <f t="shared" si="96"/>
        <v/>
      </c>
      <c r="CP449" s="13" t="str">
        <f t="shared" si="97"/>
        <v/>
      </c>
      <c r="DR449" t="s">
        <v>498</v>
      </c>
      <c r="DS449">
        <v>127</v>
      </c>
      <c r="DT449">
        <v>1862347</v>
      </c>
      <c r="DU449" t="str">
        <f t="shared" si="91"/>
        <v>MAC-0446</v>
      </c>
      <c r="DV449">
        <f t="shared" si="92"/>
        <v>127</v>
      </c>
      <c r="DW449">
        <f t="shared" si="93"/>
        <v>1862347</v>
      </c>
      <c r="EL449" s="6" t="s">
        <v>498</v>
      </c>
      <c r="EM449">
        <v>744</v>
      </c>
      <c r="EN449">
        <v>10299</v>
      </c>
    </row>
    <row r="450" spans="24:144" x14ac:dyDescent="0.25">
      <c r="X450" s="4" t="s">
        <v>499</v>
      </c>
      <c r="Y450" s="2">
        <v>443</v>
      </c>
      <c r="BD450" s="6">
        <v>780</v>
      </c>
      <c r="BE450" s="26">
        <v>7.385635692214937E-3</v>
      </c>
      <c r="BG450">
        <f t="shared" si="98"/>
        <v>780</v>
      </c>
      <c r="BH450">
        <f t="shared" si="88"/>
        <v>7.385635692214937E-3</v>
      </c>
      <c r="BM450">
        <v>193</v>
      </c>
      <c r="BN450" t="s">
        <v>730</v>
      </c>
      <c r="BP450" s="6" t="s">
        <v>499</v>
      </c>
      <c r="BQ450">
        <v>443</v>
      </c>
      <c r="BR450" t="str">
        <f t="shared" si="89"/>
        <v>MAC-0447</v>
      </c>
      <c r="BS450">
        <f t="shared" si="90"/>
        <v>443</v>
      </c>
      <c r="CH450" s="6">
        <v>36720</v>
      </c>
      <c r="CI450" s="26">
        <v>29.126213592233007</v>
      </c>
      <c r="CJ450">
        <f t="shared" si="94"/>
        <v>36720</v>
      </c>
      <c r="CK450">
        <f t="shared" si="95"/>
        <v>29.126213592233007</v>
      </c>
      <c r="CO450" t="str">
        <f t="shared" si="96"/>
        <v/>
      </c>
      <c r="CP450" s="13" t="str">
        <f t="shared" si="97"/>
        <v/>
      </c>
      <c r="DR450" t="s">
        <v>499</v>
      </c>
      <c r="DS450">
        <v>1805</v>
      </c>
      <c r="DT450">
        <v>5593357</v>
      </c>
      <c r="DU450" t="str">
        <f t="shared" si="91"/>
        <v>MAC-0447</v>
      </c>
      <c r="DV450">
        <f t="shared" si="92"/>
        <v>1805</v>
      </c>
      <c r="DW450">
        <f t="shared" si="93"/>
        <v>5593357</v>
      </c>
      <c r="EL450" s="6" t="s">
        <v>499</v>
      </c>
      <c r="EM450">
        <v>560</v>
      </c>
      <c r="EN450">
        <v>8351</v>
      </c>
    </row>
    <row r="451" spans="24:144" x14ac:dyDescent="0.25">
      <c r="X451" s="4" t="s">
        <v>500</v>
      </c>
      <c r="Y451" s="2">
        <v>503</v>
      </c>
      <c r="BD451" s="6">
        <v>781</v>
      </c>
      <c r="BE451" s="26">
        <v>9.8726354661240485E-3</v>
      </c>
      <c r="BG451">
        <f t="shared" si="98"/>
        <v>781</v>
      </c>
      <c r="BH451">
        <f t="shared" si="88"/>
        <v>9.8726354661240485E-3</v>
      </c>
      <c r="BM451">
        <v>193</v>
      </c>
      <c r="BN451" t="s">
        <v>847</v>
      </c>
      <c r="BP451" s="6" t="s">
        <v>500</v>
      </c>
      <c r="BQ451">
        <v>503</v>
      </c>
      <c r="BR451" t="str">
        <f t="shared" si="89"/>
        <v>MAC-0448</v>
      </c>
      <c r="BS451">
        <f t="shared" si="90"/>
        <v>503</v>
      </c>
      <c r="CH451" s="6">
        <v>36870</v>
      </c>
      <c r="CI451" s="26">
        <v>38.834951456310677</v>
      </c>
      <c r="CJ451">
        <f t="shared" si="94"/>
        <v>36870</v>
      </c>
      <c r="CK451">
        <f t="shared" si="95"/>
        <v>38.834951456310677</v>
      </c>
      <c r="CO451" t="str">
        <f t="shared" si="96"/>
        <v/>
      </c>
      <c r="CP451" s="13" t="str">
        <f t="shared" si="97"/>
        <v/>
      </c>
      <c r="DR451" t="s">
        <v>500</v>
      </c>
      <c r="DS451">
        <v>12350</v>
      </c>
      <c r="DT451">
        <v>64970294</v>
      </c>
      <c r="DU451" t="str">
        <f t="shared" si="91"/>
        <v>MAC-0448</v>
      </c>
      <c r="DV451">
        <f t="shared" si="92"/>
        <v>12350</v>
      </c>
      <c r="DW451">
        <f t="shared" si="93"/>
        <v>64970294</v>
      </c>
      <c r="EL451" s="6" t="s">
        <v>500</v>
      </c>
      <c r="EM451">
        <v>206</v>
      </c>
      <c r="EN451">
        <v>677</v>
      </c>
    </row>
    <row r="452" spans="24:144" x14ac:dyDescent="0.25">
      <c r="X452" s="4" t="s">
        <v>501</v>
      </c>
      <c r="Y452" s="2">
        <v>45</v>
      </c>
      <c r="BD452" s="6">
        <v>782</v>
      </c>
      <c r="BE452" s="26">
        <v>9.3827718742934656E-3</v>
      </c>
      <c r="BG452">
        <f t="shared" si="98"/>
        <v>782</v>
      </c>
      <c r="BH452">
        <f t="shared" ref="BH452:BH515" si="99">IFERROR(VLOOKUP(BG452,$BD$3:$BE$552,2,FALSE),"")</f>
        <v>9.3827718742934656E-3</v>
      </c>
      <c r="BM452">
        <v>194</v>
      </c>
      <c r="BN452" t="s">
        <v>223</v>
      </c>
      <c r="BP452" s="6" t="s">
        <v>501</v>
      </c>
      <c r="BQ452">
        <v>45</v>
      </c>
      <c r="BR452" t="str">
        <f t="shared" ref="BR452:BR515" si="100">IF(OR(BP452="",BP452="Genel Toplam",BP452="(blank)"),"",BP452)</f>
        <v>MAC-0449</v>
      </c>
      <c r="BS452">
        <f t="shared" ref="BS452:BS515" si="101">IFERROR(VLOOKUP(BR452,$BP$3:$BQ$1004,2,FALSE),"")</f>
        <v>45</v>
      </c>
      <c r="CH452" s="6">
        <v>36916</v>
      </c>
      <c r="CI452" s="26">
        <v>55.98705501618123</v>
      </c>
      <c r="CJ452">
        <f t="shared" si="94"/>
        <v>36916</v>
      </c>
      <c r="CK452">
        <f t="shared" si="95"/>
        <v>55.98705501618123</v>
      </c>
      <c r="CO452" t="str">
        <f t="shared" si="96"/>
        <v/>
      </c>
      <c r="CP452" s="13" t="str">
        <f t="shared" si="97"/>
        <v/>
      </c>
      <c r="DR452" t="s">
        <v>501</v>
      </c>
      <c r="DS452">
        <v>3437</v>
      </c>
      <c r="DT452">
        <v>17620674</v>
      </c>
      <c r="DU452" t="str">
        <f t="shared" ref="DU452:DU515" si="102">IF(OR(DR452="",DR452="Genel Toplam",DR452="(blank)"),"",DR452)</f>
        <v>MAC-0449</v>
      </c>
      <c r="DV452">
        <f t="shared" ref="DV452:DV515" si="103">IFERROR(VLOOKUP(DU452,$DR$3:$DT$1004,2,FALSE),"")</f>
        <v>3437</v>
      </c>
      <c r="DW452">
        <f t="shared" ref="DW452:DW515" si="104">IFERROR(VLOOKUP(DU452,$DR$3:$DT$1004,3,FALSE),"")</f>
        <v>17620674</v>
      </c>
      <c r="EL452" s="6" t="s">
        <v>501</v>
      </c>
      <c r="EM452">
        <v>594</v>
      </c>
      <c r="EN452">
        <v>3317</v>
      </c>
    </row>
    <row r="453" spans="24:144" x14ac:dyDescent="0.25">
      <c r="X453" s="4" t="s">
        <v>502</v>
      </c>
      <c r="Y453" s="2">
        <v>499</v>
      </c>
      <c r="BD453" s="6">
        <v>783</v>
      </c>
      <c r="BE453" s="26">
        <v>9.0059537267314794E-3</v>
      </c>
      <c r="BG453">
        <f t="shared" si="98"/>
        <v>783</v>
      </c>
      <c r="BH453">
        <f t="shared" si="99"/>
        <v>9.0059537267314794E-3</v>
      </c>
      <c r="BM453">
        <v>194</v>
      </c>
      <c r="BN453" t="s">
        <v>861</v>
      </c>
      <c r="BP453" s="6" t="s">
        <v>502</v>
      </c>
      <c r="BQ453">
        <v>499</v>
      </c>
      <c r="BR453" t="str">
        <f t="shared" si="100"/>
        <v>MAC-0450</v>
      </c>
      <c r="BS453">
        <f t="shared" si="101"/>
        <v>499</v>
      </c>
      <c r="CH453" s="6">
        <v>37008</v>
      </c>
      <c r="CI453" s="26">
        <v>41.42394822006473</v>
      </c>
      <c r="CJ453">
        <f t="shared" ref="CJ453:CJ516" si="105">IF(OR(CH453="",CH453="Grand Total",CH453="(blank)"),"",CH453)</f>
        <v>37008</v>
      </c>
      <c r="CK453">
        <f t="shared" ref="CK453:CK516" si="106">IFERROR(VLOOKUP(CJ453,$CH$3:$CI$983,2,FALSE),"")</f>
        <v>41.42394822006473</v>
      </c>
      <c r="CO453" t="str">
        <f t="shared" ref="CO453:CO516" si="107">IF(OR(CM453="",CM453="Grand Total",CM453="(blank)"),"",CM453)</f>
        <v/>
      </c>
      <c r="CP453" s="13" t="str">
        <f t="shared" ref="CP453:CP516" si="108">IFERROR(VLOOKUP(CO453,$CM$3:$CN$983,2,FALSE),"")</f>
        <v/>
      </c>
      <c r="DR453" t="s">
        <v>502</v>
      </c>
      <c r="DS453">
        <v>2603</v>
      </c>
      <c r="DT453">
        <v>11301735</v>
      </c>
      <c r="DU453" t="str">
        <f t="shared" si="102"/>
        <v>MAC-0450</v>
      </c>
      <c r="DV453">
        <f t="shared" si="103"/>
        <v>2603</v>
      </c>
      <c r="DW453">
        <f t="shared" si="104"/>
        <v>11301735</v>
      </c>
      <c r="EL453" s="6" t="s">
        <v>502</v>
      </c>
      <c r="EM453">
        <v>428</v>
      </c>
      <c r="EN453">
        <v>657</v>
      </c>
    </row>
    <row r="454" spans="24:144" x14ac:dyDescent="0.25">
      <c r="X454" s="4" t="s">
        <v>503</v>
      </c>
      <c r="Y454" s="2">
        <v>621</v>
      </c>
      <c r="BD454" s="6">
        <v>785</v>
      </c>
      <c r="BE454" s="26">
        <v>8.7798628381942877E-3</v>
      </c>
      <c r="BG454">
        <f t="shared" si="98"/>
        <v>785</v>
      </c>
      <c r="BH454">
        <f t="shared" si="99"/>
        <v>8.7798628381942877E-3</v>
      </c>
      <c r="BM454">
        <v>195</v>
      </c>
      <c r="BN454" t="s">
        <v>136</v>
      </c>
      <c r="BP454" s="6" t="s">
        <v>503</v>
      </c>
      <c r="BQ454">
        <v>621</v>
      </c>
      <c r="BR454" t="str">
        <f t="shared" si="100"/>
        <v>MAC-0451</v>
      </c>
      <c r="BS454">
        <f t="shared" si="101"/>
        <v>621</v>
      </c>
      <c r="CH454" s="6">
        <v>37088</v>
      </c>
      <c r="CI454" s="26">
        <v>30.097087378640776</v>
      </c>
      <c r="CJ454">
        <f t="shared" si="105"/>
        <v>37088</v>
      </c>
      <c r="CK454">
        <f t="shared" si="106"/>
        <v>30.097087378640776</v>
      </c>
      <c r="CO454" t="str">
        <f t="shared" si="107"/>
        <v/>
      </c>
      <c r="CP454" s="13" t="str">
        <f t="shared" si="108"/>
        <v/>
      </c>
      <c r="DR454" t="s">
        <v>503</v>
      </c>
      <c r="DS454">
        <v>4954</v>
      </c>
      <c r="DT454">
        <v>16684802</v>
      </c>
      <c r="DU454" t="str">
        <f t="shared" si="102"/>
        <v>MAC-0451</v>
      </c>
      <c r="DV454">
        <f t="shared" si="103"/>
        <v>4954</v>
      </c>
      <c r="DW454">
        <f t="shared" si="104"/>
        <v>16684802</v>
      </c>
      <c r="EL454" s="6" t="s">
        <v>503</v>
      </c>
      <c r="EM454">
        <v>301</v>
      </c>
      <c r="EN454">
        <v>1178</v>
      </c>
    </row>
    <row r="455" spans="24:144" x14ac:dyDescent="0.25">
      <c r="X455" s="4" t="s">
        <v>504</v>
      </c>
      <c r="Y455" s="2">
        <v>535</v>
      </c>
      <c r="BD455" s="6">
        <v>786</v>
      </c>
      <c r="BE455" s="26">
        <v>1.6693043936996006E-2</v>
      </c>
      <c r="BG455">
        <f t="shared" si="98"/>
        <v>786</v>
      </c>
      <c r="BH455">
        <f t="shared" si="99"/>
        <v>1.6693043936996006E-2</v>
      </c>
      <c r="BM455">
        <v>195</v>
      </c>
      <c r="BN455" t="s">
        <v>629</v>
      </c>
      <c r="BP455" s="6" t="s">
        <v>504</v>
      </c>
      <c r="BQ455">
        <v>535</v>
      </c>
      <c r="BR455" t="str">
        <f t="shared" si="100"/>
        <v>MAC-0452</v>
      </c>
      <c r="BS455">
        <f t="shared" si="101"/>
        <v>535</v>
      </c>
      <c r="CH455" s="6">
        <v>37130</v>
      </c>
      <c r="CI455" s="26">
        <v>62.783171521035598</v>
      </c>
      <c r="CJ455">
        <f t="shared" si="105"/>
        <v>37130</v>
      </c>
      <c r="CK455">
        <f t="shared" si="106"/>
        <v>62.783171521035598</v>
      </c>
      <c r="CO455" t="str">
        <f t="shared" si="107"/>
        <v/>
      </c>
      <c r="CP455" s="13" t="str">
        <f t="shared" si="108"/>
        <v/>
      </c>
      <c r="DR455" t="s">
        <v>504</v>
      </c>
      <c r="DS455">
        <v>27160</v>
      </c>
      <c r="DT455">
        <v>86377994</v>
      </c>
      <c r="DU455" t="str">
        <f t="shared" si="102"/>
        <v>MAC-0452</v>
      </c>
      <c r="DV455">
        <f t="shared" si="103"/>
        <v>27160</v>
      </c>
      <c r="DW455">
        <f t="shared" si="104"/>
        <v>86377994</v>
      </c>
      <c r="EL455" s="6" t="s">
        <v>504</v>
      </c>
      <c r="EM455">
        <v>466</v>
      </c>
      <c r="EN455">
        <v>232</v>
      </c>
    </row>
    <row r="456" spans="24:144" x14ac:dyDescent="0.25">
      <c r="X456" s="4" t="s">
        <v>505</v>
      </c>
      <c r="Y456" s="2">
        <v>107</v>
      </c>
      <c r="BD456" s="6">
        <v>787</v>
      </c>
      <c r="BE456" s="26">
        <v>2.7168588439219231E-2</v>
      </c>
      <c r="BG456">
        <f t="shared" si="98"/>
        <v>787</v>
      </c>
      <c r="BH456">
        <f t="shared" si="99"/>
        <v>2.7168588439219231E-2</v>
      </c>
      <c r="BM456">
        <v>195</v>
      </c>
      <c r="BN456" t="s">
        <v>711</v>
      </c>
      <c r="BP456" s="6" t="s">
        <v>505</v>
      </c>
      <c r="BQ456">
        <v>107</v>
      </c>
      <c r="BR456" t="str">
        <f t="shared" si="100"/>
        <v>MAC-0453</v>
      </c>
      <c r="BS456">
        <f t="shared" si="101"/>
        <v>107</v>
      </c>
      <c r="CH456" s="6">
        <v>37134</v>
      </c>
      <c r="CI456" s="26">
        <v>39.805825242718448</v>
      </c>
      <c r="CJ456">
        <f t="shared" si="105"/>
        <v>37134</v>
      </c>
      <c r="CK456">
        <f t="shared" si="106"/>
        <v>39.805825242718448</v>
      </c>
      <c r="CO456" t="str">
        <f t="shared" si="107"/>
        <v/>
      </c>
      <c r="CP456" s="13" t="str">
        <f t="shared" si="108"/>
        <v/>
      </c>
      <c r="DR456" t="s">
        <v>505</v>
      </c>
      <c r="DS456">
        <v>628</v>
      </c>
      <c r="DT456">
        <v>6936716</v>
      </c>
      <c r="DU456" t="str">
        <f t="shared" si="102"/>
        <v>MAC-0453</v>
      </c>
      <c r="DV456">
        <f t="shared" si="103"/>
        <v>628</v>
      </c>
      <c r="DW456">
        <f t="shared" si="104"/>
        <v>6936716</v>
      </c>
      <c r="EL456" s="6" t="s">
        <v>505</v>
      </c>
      <c r="EM456">
        <v>896</v>
      </c>
      <c r="EN456">
        <v>10561</v>
      </c>
    </row>
    <row r="457" spans="24:144" x14ac:dyDescent="0.25">
      <c r="X457" s="4" t="s">
        <v>506</v>
      </c>
      <c r="Y457" s="2">
        <v>252</v>
      </c>
      <c r="BD457" s="6">
        <v>788</v>
      </c>
      <c r="BE457" s="26">
        <v>1.8991634637124125E-2</v>
      </c>
      <c r="BG457">
        <f t="shared" ref="BG457:BG520" si="109">IF(OR(BD457="",BD457="Grand Total",BD457="(blank)"),"",BD457)</f>
        <v>788</v>
      </c>
      <c r="BH457">
        <f t="shared" si="99"/>
        <v>1.8991634637124125E-2</v>
      </c>
      <c r="BM457">
        <v>196</v>
      </c>
      <c r="BN457" t="s">
        <v>126</v>
      </c>
      <c r="BP457" s="6" t="s">
        <v>506</v>
      </c>
      <c r="BQ457">
        <v>252</v>
      </c>
      <c r="BR457" t="str">
        <f t="shared" si="100"/>
        <v>MAC-0454</v>
      </c>
      <c r="BS457">
        <f t="shared" si="101"/>
        <v>252</v>
      </c>
      <c r="CH457" s="6">
        <v>37160</v>
      </c>
      <c r="CI457" s="26">
        <v>36.569579288025892</v>
      </c>
      <c r="CJ457">
        <f t="shared" si="105"/>
        <v>37160</v>
      </c>
      <c r="CK457">
        <f t="shared" si="106"/>
        <v>36.569579288025892</v>
      </c>
      <c r="CO457" t="str">
        <f t="shared" si="107"/>
        <v/>
      </c>
      <c r="CP457" s="13" t="str">
        <f t="shared" si="108"/>
        <v/>
      </c>
      <c r="DR457" t="s">
        <v>506</v>
      </c>
      <c r="DS457">
        <v>1976</v>
      </c>
      <c r="DT457">
        <v>2985915</v>
      </c>
      <c r="DU457" t="str">
        <f t="shared" si="102"/>
        <v>MAC-0454</v>
      </c>
      <c r="DV457">
        <f t="shared" si="103"/>
        <v>1976</v>
      </c>
      <c r="DW457">
        <f t="shared" si="104"/>
        <v>2985915</v>
      </c>
      <c r="EL457" s="6" t="s">
        <v>506</v>
      </c>
      <c r="EM457">
        <v>408</v>
      </c>
      <c r="EN457">
        <v>1615</v>
      </c>
    </row>
    <row r="458" spans="24:144" x14ac:dyDescent="0.25">
      <c r="X458" s="4" t="s">
        <v>507</v>
      </c>
      <c r="Y458" s="2">
        <v>70</v>
      </c>
      <c r="BD458" s="6">
        <v>789</v>
      </c>
      <c r="BE458" s="26">
        <v>1.013640816941744E-2</v>
      </c>
      <c r="BG458">
        <f t="shared" si="109"/>
        <v>789</v>
      </c>
      <c r="BH458">
        <f t="shared" si="99"/>
        <v>1.013640816941744E-2</v>
      </c>
      <c r="BM458">
        <v>196</v>
      </c>
      <c r="BN458" t="s">
        <v>636</v>
      </c>
      <c r="BP458" s="6" t="s">
        <v>507</v>
      </c>
      <c r="BQ458">
        <v>70</v>
      </c>
      <c r="BR458" t="str">
        <f t="shared" si="100"/>
        <v>MAC-0455</v>
      </c>
      <c r="BS458">
        <f t="shared" si="101"/>
        <v>70</v>
      </c>
      <c r="CH458" s="6">
        <v>37200</v>
      </c>
      <c r="CI458" s="26">
        <v>43.042071197411005</v>
      </c>
      <c r="CJ458">
        <f t="shared" si="105"/>
        <v>37200</v>
      </c>
      <c r="CK458">
        <f t="shared" si="106"/>
        <v>43.042071197411005</v>
      </c>
      <c r="CO458" t="str">
        <f t="shared" si="107"/>
        <v/>
      </c>
      <c r="CP458" s="13" t="str">
        <f t="shared" si="108"/>
        <v/>
      </c>
      <c r="DR458" t="s">
        <v>507</v>
      </c>
      <c r="DS458">
        <v>2364</v>
      </c>
      <c r="DT458">
        <v>2754783</v>
      </c>
      <c r="DU458" t="str">
        <f t="shared" si="102"/>
        <v>MAC-0455</v>
      </c>
      <c r="DV458">
        <f t="shared" si="103"/>
        <v>2364</v>
      </c>
      <c r="DW458">
        <f t="shared" si="104"/>
        <v>2754783</v>
      </c>
      <c r="EL458" s="6" t="s">
        <v>507</v>
      </c>
      <c r="EM458">
        <v>385</v>
      </c>
      <c r="EN458">
        <v>3777</v>
      </c>
    </row>
    <row r="459" spans="24:144" x14ac:dyDescent="0.25">
      <c r="X459" s="4" t="s">
        <v>508</v>
      </c>
      <c r="Y459" s="2">
        <v>192</v>
      </c>
      <c r="BD459" s="6">
        <v>790</v>
      </c>
      <c r="BE459" s="26">
        <v>8.4030446906323015E-3</v>
      </c>
      <c r="BG459">
        <f t="shared" si="109"/>
        <v>790</v>
      </c>
      <c r="BH459">
        <f t="shared" si="99"/>
        <v>8.4030446906323015E-3</v>
      </c>
      <c r="BM459">
        <v>196</v>
      </c>
      <c r="BN459" t="s">
        <v>694</v>
      </c>
      <c r="BP459" s="6" t="s">
        <v>508</v>
      </c>
      <c r="BQ459">
        <v>192</v>
      </c>
      <c r="BR459" t="str">
        <f t="shared" si="100"/>
        <v>MAC-0456</v>
      </c>
      <c r="BS459">
        <f t="shared" si="101"/>
        <v>192</v>
      </c>
      <c r="CH459" s="6">
        <v>37256</v>
      </c>
      <c r="CI459" s="26">
        <v>36.245954692556637</v>
      </c>
      <c r="CJ459">
        <f t="shared" si="105"/>
        <v>37256</v>
      </c>
      <c r="CK459">
        <f t="shared" si="106"/>
        <v>36.245954692556637</v>
      </c>
      <c r="CO459" t="str">
        <f t="shared" si="107"/>
        <v/>
      </c>
      <c r="CP459" s="13" t="str">
        <f t="shared" si="108"/>
        <v/>
      </c>
      <c r="DR459" t="s">
        <v>508</v>
      </c>
      <c r="DS459">
        <v>1255</v>
      </c>
      <c r="DT459">
        <v>4554897</v>
      </c>
      <c r="DU459" t="str">
        <f t="shared" si="102"/>
        <v>MAC-0456</v>
      </c>
      <c r="DV459">
        <f t="shared" si="103"/>
        <v>1255</v>
      </c>
      <c r="DW459">
        <f t="shared" si="104"/>
        <v>4554897</v>
      </c>
      <c r="EL459" s="6" t="s">
        <v>508</v>
      </c>
      <c r="EM459">
        <v>420</v>
      </c>
      <c r="EN459">
        <v>4069</v>
      </c>
    </row>
    <row r="460" spans="24:144" x14ac:dyDescent="0.25">
      <c r="X460" s="4" t="s">
        <v>509</v>
      </c>
      <c r="Y460" s="2">
        <v>206</v>
      </c>
      <c r="BD460" s="6">
        <v>791</v>
      </c>
      <c r="BE460" s="26">
        <v>9.0436355414876789E-3</v>
      </c>
      <c r="BG460">
        <f t="shared" si="109"/>
        <v>791</v>
      </c>
      <c r="BH460">
        <f t="shared" si="99"/>
        <v>9.0436355414876789E-3</v>
      </c>
      <c r="BM460">
        <v>198</v>
      </c>
      <c r="BN460" t="s">
        <v>196</v>
      </c>
      <c r="BP460" s="6" t="s">
        <v>509</v>
      </c>
      <c r="BQ460">
        <v>206</v>
      </c>
      <c r="BR460" t="str">
        <f t="shared" si="100"/>
        <v>MAC-0457</v>
      </c>
      <c r="BS460">
        <f t="shared" si="101"/>
        <v>206</v>
      </c>
      <c r="CH460" s="6">
        <v>37345</v>
      </c>
      <c r="CI460" s="26">
        <v>49.514563106796118</v>
      </c>
      <c r="CJ460">
        <f t="shared" si="105"/>
        <v>37345</v>
      </c>
      <c r="CK460">
        <f t="shared" si="106"/>
        <v>49.514563106796118</v>
      </c>
      <c r="CO460" t="str">
        <f t="shared" si="107"/>
        <v/>
      </c>
      <c r="CP460" s="13" t="str">
        <f t="shared" si="108"/>
        <v/>
      </c>
      <c r="DR460" t="s">
        <v>509</v>
      </c>
      <c r="DS460">
        <v>0</v>
      </c>
      <c r="DT460">
        <v>1772376</v>
      </c>
      <c r="DU460" t="str">
        <f t="shared" si="102"/>
        <v>MAC-0457</v>
      </c>
      <c r="DV460">
        <f t="shared" si="103"/>
        <v>0</v>
      </c>
      <c r="DW460">
        <f t="shared" si="104"/>
        <v>1772376</v>
      </c>
      <c r="EL460" s="6" t="s">
        <v>509</v>
      </c>
      <c r="EM460">
        <v>646</v>
      </c>
      <c r="EN460">
        <v>8429</v>
      </c>
    </row>
    <row r="461" spans="24:144" x14ac:dyDescent="0.25">
      <c r="X461" s="4" t="s">
        <v>510</v>
      </c>
      <c r="Y461" s="2">
        <v>491</v>
      </c>
      <c r="BD461" s="6">
        <v>792</v>
      </c>
      <c r="BE461" s="26">
        <v>8.3276810611199042E-3</v>
      </c>
      <c r="BG461">
        <f t="shared" si="109"/>
        <v>792</v>
      </c>
      <c r="BH461">
        <f t="shared" si="99"/>
        <v>8.3276810611199042E-3</v>
      </c>
      <c r="BM461">
        <v>198</v>
      </c>
      <c r="BN461" t="s">
        <v>370</v>
      </c>
      <c r="BP461" s="6" t="s">
        <v>510</v>
      </c>
      <c r="BQ461">
        <v>491</v>
      </c>
      <c r="BR461" t="str">
        <f t="shared" si="100"/>
        <v>MAC-0458</v>
      </c>
      <c r="BS461">
        <f t="shared" si="101"/>
        <v>491</v>
      </c>
      <c r="CH461" s="6">
        <v>37356</v>
      </c>
      <c r="CI461" s="26">
        <v>42.071197411003233</v>
      </c>
      <c r="CJ461">
        <f t="shared" si="105"/>
        <v>37356</v>
      </c>
      <c r="CK461">
        <f t="shared" si="106"/>
        <v>42.071197411003233</v>
      </c>
      <c r="CO461" t="str">
        <f t="shared" si="107"/>
        <v/>
      </c>
      <c r="CP461" s="13" t="str">
        <f t="shared" si="108"/>
        <v/>
      </c>
      <c r="DR461" t="s">
        <v>510</v>
      </c>
      <c r="DS461">
        <v>3492</v>
      </c>
      <c r="DT461">
        <v>15963743</v>
      </c>
      <c r="DU461" t="str">
        <f t="shared" si="102"/>
        <v>MAC-0458</v>
      </c>
      <c r="DV461">
        <f t="shared" si="103"/>
        <v>3492</v>
      </c>
      <c r="DW461">
        <f t="shared" si="104"/>
        <v>15963743</v>
      </c>
      <c r="EL461" s="6" t="s">
        <v>510</v>
      </c>
      <c r="EM461">
        <v>546</v>
      </c>
      <c r="EN461">
        <v>5535</v>
      </c>
    </row>
    <row r="462" spans="24:144" x14ac:dyDescent="0.25">
      <c r="X462" s="4" t="s">
        <v>511</v>
      </c>
      <c r="Y462" s="2">
        <v>219</v>
      </c>
      <c r="BD462" s="6">
        <v>794</v>
      </c>
      <c r="BE462" s="26">
        <v>1.7182907528826587E-2</v>
      </c>
      <c r="BG462">
        <f t="shared" si="109"/>
        <v>794</v>
      </c>
      <c r="BH462">
        <f t="shared" si="99"/>
        <v>1.7182907528826587E-2</v>
      </c>
      <c r="BM462">
        <v>198</v>
      </c>
      <c r="BN462" t="s">
        <v>925</v>
      </c>
      <c r="BP462" s="6" t="s">
        <v>511</v>
      </c>
      <c r="BQ462">
        <v>219</v>
      </c>
      <c r="BR462" t="str">
        <f t="shared" si="100"/>
        <v>MAC-0459</v>
      </c>
      <c r="BS462">
        <f t="shared" si="101"/>
        <v>219</v>
      </c>
      <c r="CH462" s="6">
        <v>37460</v>
      </c>
      <c r="CI462" s="26">
        <v>39.805825242718448</v>
      </c>
      <c r="CJ462">
        <f t="shared" si="105"/>
        <v>37460</v>
      </c>
      <c r="CK462">
        <f t="shared" si="106"/>
        <v>39.805825242718448</v>
      </c>
      <c r="CO462" t="str">
        <f t="shared" si="107"/>
        <v/>
      </c>
      <c r="CP462" s="13" t="str">
        <f t="shared" si="108"/>
        <v/>
      </c>
      <c r="DR462" t="s">
        <v>511</v>
      </c>
      <c r="DS462">
        <v>1505</v>
      </c>
      <c r="DT462">
        <v>4695964</v>
      </c>
      <c r="DU462" t="str">
        <f t="shared" si="102"/>
        <v>MAC-0459</v>
      </c>
      <c r="DV462">
        <f t="shared" si="103"/>
        <v>1505</v>
      </c>
      <c r="DW462">
        <f t="shared" si="104"/>
        <v>4695964</v>
      </c>
      <c r="EL462" s="6" t="s">
        <v>511</v>
      </c>
      <c r="EM462">
        <v>755</v>
      </c>
      <c r="EN462">
        <v>3763</v>
      </c>
    </row>
    <row r="463" spans="24:144" x14ac:dyDescent="0.25">
      <c r="X463" s="4" t="s">
        <v>512</v>
      </c>
      <c r="Y463" s="2">
        <v>688</v>
      </c>
      <c r="BD463" s="6">
        <v>795</v>
      </c>
      <c r="BE463" s="26">
        <v>1.8614816489562137E-2</v>
      </c>
      <c r="BG463">
        <f t="shared" si="109"/>
        <v>795</v>
      </c>
      <c r="BH463">
        <f t="shared" si="99"/>
        <v>1.8614816489562137E-2</v>
      </c>
      <c r="BM463">
        <v>199</v>
      </c>
      <c r="BN463" t="s">
        <v>238</v>
      </c>
      <c r="BP463" s="6" t="s">
        <v>512</v>
      </c>
      <c r="BQ463">
        <v>688</v>
      </c>
      <c r="BR463" t="str">
        <f t="shared" si="100"/>
        <v>MAC-0460</v>
      </c>
      <c r="BS463">
        <f t="shared" si="101"/>
        <v>688</v>
      </c>
      <c r="CH463" s="6">
        <v>37480</v>
      </c>
      <c r="CI463" s="26">
        <v>32.038834951456316</v>
      </c>
      <c r="CJ463">
        <f t="shared" si="105"/>
        <v>37480</v>
      </c>
      <c r="CK463">
        <f t="shared" si="106"/>
        <v>32.038834951456316</v>
      </c>
      <c r="CO463" t="str">
        <f t="shared" si="107"/>
        <v/>
      </c>
      <c r="CP463" s="13" t="str">
        <f t="shared" si="108"/>
        <v/>
      </c>
      <c r="DR463" t="s">
        <v>512</v>
      </c>
      <c r="DS463">
        <v>15668</v>
      </c>
      <c r="DT463">
        <v>49235437</v>
      </c>
      <c r="DU463" t="str">
        <f t="shared" si="102"/>
        <v>MAC-0460</v>
      </c>
      <c r="DV463">
        <f t="shared" si="103"/>
        <v>15668</v>
      </c>
      <c r="DW463">
        <f t="shared" si="104"/>
        <v>49235437</v>
      </c>
      <c r="EL463" s="6" t="s">
        <v>512</v>
      </c>
      <c r="EM463">
        <v>295</v>
      </c>
      <c r="EN463">
        <v>387</v>
      </c>
    </row>
    <row r="464" spans="24:144" x14ac:dyDescent="0.25">
      <c r="X464" s="4" t="s">
        <v>513</v>
      </c>
      <c r="Y464" s="2">
        <v>91</v>
      </c>
      <c r="BD464" s="6">
        <v>796</v>
      </c>
      <c r="BE464" s="26">
        <v>7.7247720250207246E-3</v>
      </c>
      <c r="BG464">
        <f t="shared" si="109"/>
        <v>796</v>
      </c>
      <c r="BH464">
        <f t="shared" si="99"/>
        <v>7.7247720250207246E-3</v>
      </c>
      <c r="BM464">
        <v>199</v>
      </c>
      <c r="BN464" t="s">
        <v>350</v>
      </c>
      <c r="BP464" s="6" t="s">
        <v>513</v>
      </c>
      <c r="BQ464">
        <v>91</v>
      </c>
      <c r="BR464" t="str">
        <f t="shared" si="100"/>
        <v>MAC-0461</v>
      </c>
      <c r="BS464">
        <f t="shared" si="101"/>
        <v>91</v>
      </c>
      <c r="CH464" s="6">
        <v>37570</v>
      </c>
      <c r="CI464" s="26">
        <v>43.36569579288026</v>
      </c>
      <c r="CJ464">
        <f t="shared" si="105"/>
        <v>37570</v>
      </c>
      <c r="CK464">
        <f t="shared" si="106"/>
        <v>43.36569579288026</v>
      </c>
      <c r="CO464" t="str">
        <f t="shared" si="107"/>
        <v/>
      </c>
      <c r="CP464" s="13" t="str">
        <f t="shared" si="108"/>
        <v/>
      </c>
      <c r="DR464" t="s">
        <v>513</v>
      </c>
      <c r="DS464">
        <v>632</v>
      </c>
      <c r="DT464">
        <v>3223942</v>
      </c>
      <c r="DU464" t="str">
        <f t="shared" si="102"/>
        <v>MAC-0461</v>
      </c>
      <c r="DV464">
        <f t="shared" si="103"/>
        <v>632</v>
      </c>
      <c r="DW464">
        <f t="shared" si="104"/>
        <v>3223942</v>
      </c>
      <c r="EL464" s="6" t="s">
        <v>513</v>
      </c>
      <c r="EM464">
        <v>707</v>
      </c>
      <c r="EN464">
        <v>8722</v>
      </c>
    </row>
    <row r="465" spans="24:144" x14ac:dyDescent="0.25">
      <c r="X465" s="4" t="s">
        <v>514</v>
      </c>
      <c r="Y465" s="2">
        <v>805</v>
      </c>
      <c r="BD465" s="6">
        <v>797</v>
      </c>
      <c r="BE465" s="26">
        <v>1.5750998568091038E-2</v>
      </c>
      <c r="BG465">
        <f t="shared" si="109"/>
        <v>797</v>
      </c>
      <c r="BH465">
        <f t="shared" si="99"/>
        <v>1.5750998568091038E-2</v>
      </c>
      <c r="BM465">
        <v>200</v>
      </c>
      <c r="BN465" t="s">
        <v>424</v>
      </c>
      <c r="BP465" s="6" t="s">
        <v>514</v>
      </c>
      <c r="BQ465">
        <v>805</v>
      </c>
      <c r="BR465" t="str">
        <f t="shared" si="100"/>
        <v>MAC-0462</v>
      </c>
      <c r="BS465">
        <f t="shared" si="101"/>
        <v>805</v>
      </c>
      <c r="CH465" s="6">
        <v>37640</v>
      </c>
      <c r="CI465" s="26">
        <v>46.278317152103561</v>
      </c>
      <c r="CJ465">
        <f t="shared" si="105"/>
        <v>37640</v>
      </c>
      <c r="CK465">
        <f t="shared" si="106"/>
        <v>46.278317152103561</v>
      </c>
      <c r="CO465" t="str">
        <f t="shared" si="107"/>
        <v/>
      </c>
      <c r="CP465" s="13" t="str">
        <f t="shared" si="108"/>
        <v/>
      </c>
      <c r="DR465" t="s">
        <v>514</v>
      </c>
      <c r="DS465">
        <v>8568</v>
      </c>
      <c r="DT465">
        <v>31795549</v>
      </c>
      <c r="DU465" t="str">
        <f t="shared" si="102"/>
        <v>MAC-0462</v>
      </c>
      <c r="DV465">
        <f t="shared" si="103"/>
        <v>8568</v>
      </c>
      <c r="DW465">
        <f t="shared" si="104"/>
        <v>31795549</v>
      </c>
      <c r="EL465" s="6" t="s">
        <v>514</v>
      </c>
      <c r="EM465">
        <v>269</v>
      </c>
      <c r="EN465">
        <v>1833</v>
      </c>
    </row>
    <row r="466" spans="24:144" x14ac:dyDescent="0.25">
      <c r="X466" s="4" t="s">
        <v>515</v>
      </c>
      <c r="Y466" s="2">
        <v>136</v>
      </c>
      <c r="BD466" s="6">
        <v>798</v>
      </c>
      <c r="BE466" s="26">
        <v>6.2928630642851762E-3</v>
      </c>
      <c r="BG466">
        <f t="shared" si="109"/>
        <v>798</v>
      </c>
      <c r="BH466">
        <f t="shared" si="99"/>
        <v>6.2928630642851762E-3</v>
      </c>
      <c r="BM466">
        <v>200</v>
      </c>
      <c r="BN466" t="s">
        <v>459</v>
      </c>
      <c r="BP466" s="6" t="s">
        <v>515</v>
      </c>
      <c r="BQ466">
        <v>136</v>
      </c>
      <c r="BR466" t="str">
        <f t="shared" si="100"/>
        <v>MAC-0463</v>
      </c>
      <c r="BS466">
        <f t="shared" si="101"/>
        <v>136</v>
      </c>
      <c r="CH466" s="6">
        <v>37696</v>
      </c>
      <c r="CI466" s="26">
        <v>47.572815533980581</v>
      </c>
      <c r="CJ466">
        <f t="shared" si="105"/>
        <v>37696</v>
      </c>
      <c r="CK466">
        <f t="shared" si="106"/>
        <v>47.572815533980581</v>
      </c>
      <c r="CO466" t="str">
        <f t="shared" si="107"/>
        <v/>
      </c>
      <c r="CP466" s="13" t="str">
        <f t="shared" si="108"/>
        <v/>
      </c>
      <c r="DR466" t="s">
        <v>515</v>
      </c>
      <c r="DS466">
        <v>3167</v>
      </c>
      <c r="DT466">
        <v>10505714</v>
      </c>
      <c r="DU466" t="str">
        <f t="shared" si="102"/>
        <v>MAC-0463</v>
      </c>
      <c r="DV466">
        <f t="shared" si="103"/>
        <v>3167</v>
      </c>
      <c r="DW466">
        <f t="shared" si="104"/>
        <v>10505714</v>
      </c>
      <c r="EL466" s="6" t="s">
        <v>515</v>
      </c>
      <c r="EM466">
        <v>374</v>
      </c>
      <c r="EN466">
        <v>3580</v>
      </c>
    </row>
    <row r="467" spans="24:144" x14ac:dyDescent="0.25">
      <c r="X467" s="4" t="s">
        <v>516</v>
      </c>
      <c r="Y467" s="2">
        <v>145</v>
      </c>
      <c r="BD467" s="6">
        <v>801</v>
      </c>
      <c r="BE467" s="26">
        <v>7.1595448036777453E-3</v>
      </c>
      <c r="BG467">
        <f t="shared" si="109"/>
        <v>801</v>
      </c>
      <c r="BH467">
        <f t="shared" si="99"/>
        <v>7.1595448036777453E-3</v>
      </c>
      <c r="BM467">
        <v>200</v>
      </c>
      <c r="BN467" t="s">
        <v>793</v>
      </c>
      <c r="BP467" s="6" t="s">
        <v>516</v>
      </c>
      <c r="BQ467">
        <v>145</v>
      </c>
      <c r="BR467" t="str">
        <f t="shared" si="100"/>
        <v>MAC-0464</v>
      </c>
      <c r="BS467">
        <f t="shared" si="101"/>
        <v>145</v>
      </c>
      <c r="CH467" s="6">
        <v>37744</v>
      </c>
      <c r="CI467" s="26">
        <v>47.572815533980581</v>
      </c>
      <c r="CJ467">
        <f t="shared" si="105"/>
        <v>37744</v>
      </c>
      <c r="CK467">
        <f t="shared" si="106"/>
        <v>47.572815533980581</v>
      </c>
      <c r="CO467" t="str">
        <f t="shared" si="107"/>
        <v/>
      </c>
      <c r="CP467" s="13" t="str">
        <f t="shared" si="108"/>
        <v/>
      </c>
      <c r="DR467" t="s">
        <v>516</v>
      </c>
      <c r="DS467">
        <v>165</v>
      </c>
      <c r="DT467">
        <v>3590548</v>
      </c>
      <c r="DU467" t="str">
        <f t="shared" si="102"/>
        <v>MAC-0464</v>
      </c>
      <c r="DV467">
        <f t="shared" si="103"/>
        <v>165</v>
      </c>
      <c r="DW467">
        <f t="shared" si="104"/>
        <v>3590548</v>
      </c>
      <c r="EL467" s="6" t="s">
        <v>516</v>
      </c>
      <c r="EM467">
        <v>794</v>
      </c>
      <c r="EN467">
        <v>9426</v>
      </c>
    </row>
    <row r="468" spans="24:144" x14ac:dyDescent="0.25">
      <c r="X468" s="4" t="s">
        <v>517</v>
      </c>
      <c r="Y468" s="2">
        <v>149</v>
      </c>
      <c r="BD468" s="6">
        <v>802</v>
      </c>
      <c r="BE468" s="26">
        <v>1.6617680307483611E-2</v>
      </c>
      <c r="BG468">
        <f t="shared" si="109"/>
        <v>802</v>
      </c>
      <c r="BH468">
        <f t="shared" si="99"/>
        <v>1.6617680307483611E-2</v>
      </c>
      <c r="BM468">
        <v>200</v>
      </c>
      <c r="BN468" t="s">
        <v>798</v>
      </c>
      <c r="BP468" s="6" t="s">
        <v>517</v>
      </c>
      <c r="BQ468">
        <v>149</v>
      </c>
      <c r="BR468" t="str">
        <f t="shared" si="100"/>
        <v>MAC-0465</v>
      </c>
      <c r="BS468">
        <f t="shared" si="101"/>
        <v>149</v>
      </c>
      <c r="CH468" s="6">
        <v>37850</v>
      </c>
      <c r="CI468" s="26">
        <v>28.155339805825243</v>
      </c>
      <c r="CJ468">
        <f t="shared" si="105"/>
        <v>37850</v>
      </c>
      <c r="CK468">
        <f t="shared" si="106"/>
        <v>28.155339805825243</v>
      </c>
      <c r="CO468" t="str">
        <f t="shared" si="107"/>
        <v/>
      </c>
      <c r="CP468" s="13" t="str">
        <f t="shared" si="108"/>
        <v/>
      </c>
      <c r="DR468" t="s">
        <v>517</v>
      </c>
      <c r="DS468">
        <v>1273</v>
      </c>
      <c r="DT468">
        <v>8417799</v>
      </c>
      <c r="DU468" t="str">
        <f t="shared" si="102"/>
        <v>MAC-0465</v>
      </c>
      <c r="DV468">
        <f t="shared" si="103"/>
        <v>1273</v>
      </c>
      <c r="DW468">
        <f t="shared" si="104"/>
        <v>8417799</v>
      </c>
      <c r="EL468" s="6" t="s">
        <v>517</v>
      </c>
      <c r="EM468">
        <v>635</v>
      </c>
      <c r="EN468">
        <v>7741</v>
      </c>
    </row>
    <row r="469" spans="24:144" x14ac:dyDescent="0.25">
      <c r="X469" s="4" t="s">
        <v>518</v>
      </c>
      <c r="Y469" s="2">
        <v>302</v>
      </c>
      <c r="BD469" s="6">
        <v>804</v>
      </c>
      <c r="BE469" s="26">
        <v>2.4078679629210942E-2</v>
      </c>
      <c r="BG469">
        <f t="shared" si="109"/>
        <v>804</v>
      </c>
      <c r="BH469">
        <f t="shared" si="99"/>
        <v>2.4078679629210942E-2</v>
      </c>
      <c r="BM469">
        <v>201</v>
      </c>
      <c r="BN469" t="s">
        <v>347</v>
      </c>
      <c r="BP469" s="6" t="s">
        <v>518</v>
      </c>
      <c r="BQ469">
        <v>302</v>
      </c>
      <c r="BR469" t="str">
        <f t="shared" si="100"/>
        <v>MAC-0466</v>
      </c>
      <c r="BS469">
        <f t="shared" si="101"/>
        <v>302</v>
      </c>
      <c r="CH469" s="6">
        <v>38100</v>
      </c>
      <c r="CI469" s="26">
        <v>109.06148867313917</v>
      </c>
      <c r="CJ469">
        <f t="shared" si="105"/>
        <v>38100</v>
      </c>
      <c r="CK469">
        <f t="shared" si="106"/>
        <v>109.06148867313917</v>
      </c>
      <c r="CO469" t="str">
        <f t="shared" si="107"/>
        <v/>
      </c>
      <c r="CP469" s="13" t="str">
        <f t="shared" si="108"/>
        <v/>
      </c>
      <c r="DR469" t="s">
        <v>518</v>
      </c>
      <c r="DS469">
        <v>751</v>
      </c>
      <c r="DT469">
        <v>2749567</v>
      </c>
      <c r="DU469" t="str">
        <f t="shared" si="102"/>
        <v>MAC-0466</v>
      </c>
      <c r="DV469">
        <f t="shared" si="103"/>
        <v>751</v>
      </c>
      <c r="DW469">
        <f t="shared" si="104"/>
        <v>2749567</v>
      </c>
      <c r="EL469" s="6" t="s">
        <v>518</v>
      </c>
      <c r="EM469">
        <v>696</v>
      </c>
      <c r="EN469">
        <v>7905</v>
      </c>
    </row>
    <row r="470" spans="24:144" x14ac:dyDescent="0.25">
      <c r="X470" s="4" t="s">
        <v>519</v>
      </c>
      <c r="Y470" s="2">
        <v>624</v>
      </c>
      <c r="BD470" s="6">
        <v>805</v>
      </c>
      <c r="BE470" s="26">
        <v>2.0574270856884468E-2</v>
      </c>
      <c r="BG470">
        <f t="shared" si="109"/>
        <v>805</v>
      </c>
      <c r="BH470">
        <f t="shared" si="99"/>
        <v>2.0574270856884468E-2</v>
      </c>
      <c r="BM470">
        <v>202</v>
      </c>
      <c r="BN470" t="s">
        <v>103</v>
      </c>
      <c r="BP470" s="6" t="s">
        <v>519</v>
      </c>
      <c r="BQ470">
        <v>624</v>
      </c>
      <c r="BR470" t="str">
        <f t="shared" si="100"/>
        <v>MAC-0467</v>
      </c>
      <c r="BS470">
        <f t="shared" si="101"/>
        <v>624</v>
      </c>
      <c r="CH470" s="6">
        <v>38142</v>
      </c>
      <c r="CI470" s="26">
        <v>51.456310679611647</v>
      </c>
      <c r="CJ470">
        <f t="shared" si="105"/>
        <v>38142</v>
      </c>
      <c r="CK470">
        <f t="shared" si="106"/>
        <v>51.456310679611647</v>
      </c>
      <c r="CO470" t="str">
        <f t="shared" si="107"/>
        <v/>
      </c>
      <c r="CP470" s="13" t="str">
        <f t="shared" si="108"/>
        <v/>
      </c>
      <c r="DR470" t="s">
        <v>519</v>
      </c>
      <c r="DS470">
        <v>6835</v>
      </c>
      <c r="DT470">
        <v>40870137</v>
      </c>
      <c r="DU470" t="str">
        <f t="shared" si="102"/>
        <v>MAC-0467</v>
      </c>
      <c r="DV470">
        <f t="shared" si="103"/>
        <v>6835</v>
      </c>
      <c r="DW470">
        <f t="shared" si="104"/>
        <v>40870137</v>
      </c>
      <c r="EL470" s="6" t="s">
        <v>519</v>
      </c>
      <c r="EM470">
        <v>453</v>
      </c>
      <c r="EN470">
        <v>2314</v>
      </c>
    </row>
    <row r="471" spans="24:144" x14ac:dyDescent="0.25">
      <c r="X471" s="4" t="s">
        <v>520</v>
      </c>
      <c r="Y471" s="2">
        <v>355</v>
      </c>
      <c r="BD471" s="6">
        <v>808</v>
      </c>
      <c r="BE471" s="26">
        <v>1.7032180269801793E-2</v>
      </c>
      <c r="BG471">
        <f t="shared" si="109"/>
        <v>808</v>
      </c>
      <c r="BH471">
        <f t="shared" si="99"/>
        <v>1.7032180269801793E-2</v>
      </c>
      <c r="BM471">
        <v>202</v>
      </c>
      <c r="BN471" t="s">
        <v>154</v>
      </c>
      <c r="BP471" s="6" t="s">
        <v>520</v>
      </c>
      <c r="BQ471">
        <v>355</v>
      </c>
      <c r="BR471" t="str">
        <f t="shared" si="100"/>
        <v>MAC-0468</v>
      </c>
      <c r="BS471">
        <f t="shared" si="101"/>
        <v>355</v>
      </c>
      <c r="CH471" s="6">
        <v>38240</v>
      </c>
      <c r="CI471" s="26">
        <v>33.333333333333329</v>
      </c>
      <c r="CJ471">
        <f t="shared" si="105"/>
        <v>38240</v>
      </c>
      <c r="CK471">
        <f t="shared" si="106"/>
        <v>33.333333333333329</v>
      </c>
      <c r="CO471" t="str">
        <f t="shared" si="107"/>
        <v/>
      </c>
      <c r="CP471" s="13" t="str">
        <f t="shared" si="108"/>
        <v/>
      </c>
      <c r="DR471" t="s">
        <v>520</v>
      </c>
      <c r="DS471">
        <v>45843</v>
      </c>
      <c r="DT471">
        <v>232544577</v>
      </c>
      <c r="DU471" t="str">
        <f t="shared" si="102"/>
        <v>MAC-0468</v>
      </c>
      <c r="DV471">
        <f t="shared" si="103"/>
        <v>45843</v>
      </c>
      <c r="DW471">
        <f t="shared" si="104"/>
        <v>232544577</v>
      </c>
      <c r="EL471" s="6" t="s">
        <v>520</v>
      </c>
      <c r="EM471">
        <v>475</v>
      </c>
      <c r="EN471">
        <v>169</v>
      </c>
    </row>
    <row r="472" spans="24:144" x14ac:dyDescent="0.25">
      <c r="X472" s="4" t="s">
        <v>521</v>
      </c>
      <c r="Y472" s="2">
        <v>58</v>
      </c>
      <c r="BD472" s="6">
        <v>809</v>
      </c>
      <c r="BE472" s="26">
        <v>8.365362875876102E-3</v>
      </c>
      <c r="BG472">
        <f t="shared" si="109"/>
        <v>809</v>
      </c>
      <c r="BH472">
        <f t="shared" si="99"/>
        <v>8.365362875876102E-3</v>
      </c>
      <c r="BM472">
        <v>202</v>
      </c>
      <c r="BN472" t="s">
        <v>556</v>
      </c>
      <c r="BP472" s="6" t="s">
        <v>521</v>
      </c>
      <c r="BQ472">
        <v>58</v>
      </c>
      <c r="BR472" t="str">
        <f t="shared" si="100"/>
        <v>MAC-0469</v>
      </c>
      <c r="BS472">
        <f t="shared" si="101"/>
        <v>58</v>
      </c>
      <c r="CH472" s="6">
        <v>38352</v>
      </c>
      <c r="CI472" s="26">
        <v>29.449838187702266</v>
      </c>
      <c r="CJ472">
        <f t="shared" si="105"/>
        <v>38352</v>
      </c>
      <c r="CK472">
        <f t="shared" si="106"/>
        <v>29.449838187702266</v>
      </c>
      <c r="CO472" t="str">
        <f t="shared" si="107"/>
        <v/>
      </c>
      <c r="CP472" s="13" t="str">
        <f t="shared" si="108"/>
        <v/>
      </c>
      <c r="DR472" t="s">
        <v>521</v>
      </c>
      <c r="DS472">
        <v>3700</v>
      </c>
      <c r="DT472">
        <v>11565326</v>
      </c>
      <c r="DU472" t="str">
        <f t="shared" si="102"/>
        <v>MAC-0469</v>
      </c>
      <c r="DV472">
        <f t="shared" si="103"/>
        <v>3700</v>
      </c>
      <c r="DW472">
        <f t="shared" si="104"/>
        <v>11565326</v>
      </c>
      <c r="EL472" s="6" t="s">
        <v>521</v>
      </c>
      <c r="EM472">
        <v>474</v>
      </c>
      <c r="EN472">
        <v>356</v>
      </c>
    </row>
    <row r="473" spans="24:144" x14ac:dyDescent="0.25">
      <c r="X473" s="4" t="s">
        <v>522</v>
      </c>
      <c r="Y473" s="2">
        <v>688</v>
      </c>
      <c r="BD473" s="6">
        <v>810</v>
      </c>
      <c r="BE473" s="26">
        <v>2.588740673750848E-2</v>
      </c>
      <c r="BG473">
        <f t="shared" si="109"/>
        <v>810</v>
      </c>
      <c r="BH473">
        <f t="shared" si="99"/>
        <v>2.588740673750848E-2</v>
      </c>
      <c r="BM473">
        <v>202</v>
      </c>
      <c r="BN473" t="s">
        <v>681</v>
      </c>
      <c r="BP473" s="6" t="s">
        <v>522</v>
      </c>
      <c r="BQ473">
        <v>688</v>
      </c>
      <c r="BR473" t="str">
        <f t="shared" si="100"/>
        <v>MAC-0470</v>
      </c>
      <c r="BS473">
        <f t="shared" si="101"/>
        <v>688</v>
      </c>
      <c r="CH473" s="6">
        <v>38421</v>
      </c>
      <c r="CI473" s="26">
        <v>63.430420711974108</v>
      </c>
      <c r="CJ473">
        <f t="shared" si="105"/>
        <v>38421</v>
      </c>
      <c r="CK473">
        <f t="shared" si="106"/>
        <v>63.430420711974108</v>
      </c>
      <c r="CO473" t="str">
        <f t="shared" si="107"/>
        <v/>
      </c>
      <c r="CP473" s="13" t="str">
        <f t="shared" si="108"/>
        <v/>
      </c>
      <c r="DR473" t="s">
        <v>522</v>
      </c>
      <c r="DS473">
        <v>13519</v>
      </c>
      <c r="DT473">
        <v>72435061</v>
      </c>
      <c r="DU473" t="str">
        <f t="shared" si="102"/>
        <v>MAC-0470</v>
      </c>
      <c r="DV473">
        <f t="shared" si="103"/>
        <v>13519</v>
      </c>
      <c r="DW473">
        <f t="shared" si="104"/>
        <v>72435061</v>
      </c>
      <c r="EL473" s="6" t="s">
        <v>522</v>
      </c>
      <c r="EM473">
        <v>362</v>
      </c>
      <c r="EN473">
        <v>892</v>
      </c>
    </row>
    <row r="474" spans="24:144" x14ac:dyDescent="0.25">
      <c r="X474" s="4" t="s">
        <v>523</v>
      </c>
      <c r="Y474" s="2">
        <v>61</v>
      </c>
      <c r="BD474" s="6">
        <v>811</v>
      </c>
      <c r="BE474" s="26">
        <v>1.5298816791016655E-2</v>
      </c>
      <c r="BG474">
        <f t="shared" si="109"/>
        <v>811</v>
      </c>
      <c r="BH474">
        <f t="shared" si="99"/>
        <v>1.5298816791016655E-2</v>
      </c>
      <c r="BM474">
        <v>203</v>
      </c>
      <c r="BN474" t="s">
        <v>581</v>
      </c>
      <c r="BP474" s="6" t="s">
        <v>523</v>
      </c>
      <c r="BQ474">
        <v>61</v>
      </c>
      <c r="BR474" t="str">
        <f t="shared" si="100"/>
        <v>MAC-0471</v>
      </c>
      <c r="BS474">
        <f t="shared" si="101"/>
        <v>61</v>
      </c>
      <c r="CH474" s="6">
        <v>38440</v>
      </c>
      <c r="CI474" s="26">
        <v>47.249190938511326</v>
      </c>
      <c r="CJ474">
        <f t="shared" si="105"/>
        <v>38440</v>
      </c>
      <c r="CK474">
        <f t="shared" si="106"/>
        <v>47.249190938511326</v>
      </c>
      <c r="CO474" t="str">
        <f t="shared" si="107"/>
        <v/>
      </c>
      <c r="CP474" s="13" t="str">
        <f t="shared" si="108"/>
        <v/>
      </c>
      <c r="DR474" t="s">
        <v>523</v>
      </c>
      <c r="DS474">
        <v>54011</v>
      </c>
      <c r="DT474">
        <v>54498515</v>
      </c>
      <c r="DU474" t="str">
        <f t="shared" si="102"/>
        <v>MAC-0471</v>
      </c>
      <c r="DV474">
        <f t="shared" si="103"/>
        <v>54011</v>
      </c>
      <c r="DW474">
        <f t="shared" si="104"/>
        <v>54498515</v>
      </c>
      <c r="EL474" s="6" t="s">
        <v>523</v>
      </c>
      <c r="EM474">
        <v>430</v>
      </c>
      <c r="EN474">
        <v>392</v>
      </c>
    </row>
    <row r="475" spans="24:144" x14ac:dyDescent="0.25">
      <c r="X475" s="4" t="s">
        <v>524</v>
      </c>
      <c r="Y475" s="2">
        <v>755</v>
      </c>
      <c r="BD475" s="6">
        <v>812</v>
      </c>
      <c r="BE475" s="26">
        <v>1.6090134900896828E-2</v>
      </c>
      <c r="BG475">
        <f t="shared" si="109"/>
        <v>812</v>
      </c>
      <c r="BH475">
        <f t="shared" si="99"/>
        <v>1.6090134900896828E-2</v>
      </c>
      <c r="BM475">
        <v>203</v>
      </c>
      <c r="BN475" t="s">
        <v>712</v>
      </c>
      <c r="BP475" s="6" t="s">
        <v>524</v>
      </c>
      <c r="BQ475">
        <v>755</v>
      </c>
      <c r="BR475" t="str">
        <f t="shared" si="100"/>
        <v>MAC-0472</v>
      </c>
      <c r="BS475">
        <f t="shared" si="101"/>
        <v>755</v>
      </c>
      <c r="CH475" s="6">
        <v>38504</v>
      </c>
      <c r="CI475" s="26">
        <v>36.245954692556637</v>
      </c>
      <c r="CJ475">
        <f t="shared" si="105"/>
        <v>38504</v>
      </c>
      <c r="CK475">
        <f t="shared" si="106"/>
        <v>36.245954692556637</v>
      </c>
      <c r="CO475" t="str">
        <f t="shared" si="107"/>
        <v/>
      </c>
      <c r="CP475" s="13" t="str">
        <f t="shared" si="108"/>
        <v/>
      </c>
      <c r="DR475" t="s">
        <v>524</v>
      </c>
      <c r="DS475">
        <v>1010</v>
      </c>
      <c r="DT475">
        <v>3832034</v>
      </c>
      <c r="DU475" t="str">
        <f t="shared" si="102"/>
        <v>MAC-0472</v>
      </c>
      <c r="DV475">
        <f t="shared" si="103"/>
        <v>1010</v>
      </c>
      <c r="DW475">
        <f t="shared" si="104"/>
        <v>3832034</v>
      </c>
      <c r="EL475" s="6" t="s">
        <v>524</v>
      </c>
      <c r="EM475">
        <v>333</v>
      </c>
      <c r="EN475">
        <v>4409</v>
      </c>
    </row>
    <row r="476" spans="24:144" x14ac:dyDescent="0.25">
      <c r="X476" s="4" t="s">
        <v>525</v>
      </c>
      <c r="Y476" s="2">
        <v>141</v>
      </c>
      <c r="BD476" s="6">
        <v>814</v>
      </c>
      <c r="BE476" s="26">
        <v>9.3450900595372678E-3</v>
      </c>
      <c r="BG476">
        <f t="shared" si="109"/>
        <v>814</v>
      </c>
      <c r="BH476">
        <f t="shared" si="99"/>
        <v>9.3450900595372678E-3</v>
      </c>
      <c r="BM476">
        <v>206</v>
      </c>
      <c r="BN476" t="s">
        <v>261</v>
      </c>
      <c r="BP476" s="6" t="s">
        <v>525</v>
      </c>
      <c r="BQ476">
        <v>141</v>
      </c>
      <c r="BR476" t="str">
        <f t="shared" si="100"/>
        <v>MAC-0473</v>
      </c>
      <c r="BS476">
        <f t="shared" si="101"/>
        <v>141</v>
      </c>
      <c r="CH476" s="6">
        <v>38522</v>
      </c>
      <c r="CI476" s="26">
        <v>61.165048543689316</v>
      </c>
      <c r="CJ476">
        <f t="shared" si="105"/>
        <v>38522</v>
      </c>
      <c r="CK476">
        <f t="shared" si="106"/>
        <v>61.165048543689316</v>
      </c>
      <c r="CO476" t="str">
        <f t="shared" si="107"/>
        <v/>
      </c>
      <c r="CP476" s="13" t="str">
        <f t="shared" si="108"/>
        <v/>
      </c>
      <c r="DR476" t="s">
        <v>525</v>
      </c>
      <c r="DS476">
        <v>2752</v>
      </c>
      <c r="DT476">
        <v>4057325</v>
      </c>
      <c r="DU476" t="str">
        <f t="shared" si="102"/>
        <v>MAC-0473</v>
      </c>
      <c r="DV476">
        <f t="shared" si="103"/>
        <v>2752</v>
      </c>
      <c r="DW476">
        <f t="shared" si="104"/>
        <v>4057325</v>
      </c>
      <c r="EL476" s="6" t="s">
        <v>525</v>
      </c>
      <c r="EM476">
        <v>573</v>
      </c>
      <c r="EN476">
        <v>4733</v>
      </c>
    </row>
    <row r="477" spans="24:144" x14ac:dyDescent="0.25">
      <c r="X477" s="4" t="s">
        <v>526</v>
      </c>
      <c r="Y477" s="2">
        <v>783</v>
      </c>
      <c r="BD477" s="6">
        <v>816</v>
      </c>
      <c r="BE477" s="26">
        <v>5.8783631019669906E-3</v>
      </c>
      <c r="BG477">
        <f t="shared" si="109"/>
        <v>816</v>
      </c>
      <c r="BH477">
        <f t="shared" si="99"/>
        <v>5.8783631019669906E-3</v>
      </c>
      <c r="BM477">
        <v>206</v>
      </c>
      <c r="BN477" t="s">
        <v>509</v>
      </c>
      <c r="BP477" s="6" t="s">
        <v>526</v>
      </c>
      <c r="BQ477">
        <v>783</v>
      </c>
      <c r="BR477" t="str">
        <f t="shared" si="100"/>
        <v>MAC-0474</v>
      </c>
      <c r="BS477">
        <f t="shared" si="101"/>
        <v>783</v>
      </c>
      <c r="CH477" s="6">
        <v>38570</v>
      </c>
      <c r="CI477" s="26">
        <v>63.430420711974108</v>
      </c>
      <c r="CJ477">
        <f t="shared" si="105"/>
        <v>38570</v>
      </c>
      <c r="CK477">
        <f t="shared" si="106"/>
        <v>63.430420711974108</v>
      </c>
      <c r="CO477" t="str">
        <f t="shared" si="107"/>
        <v/>
      </c>
      <c r="CP477" s="13" t="str">
        <f t="shared" si="108"/>
        <v/>
      </c>
      <c r="DR477" t="s">
        <v>526</v>
      </c>
      <c r="DS477">
        <v>3881</v>
      </c>
      <c r="DT477">
        <v>14622513</v>
      </c>
      <c r="DU477" t="str">
        <f t="shared" si="102"/>
        <v>MAC-0474</v>
      </c>
      <c r="DV477">
        <f t="shared" si="103"/>
        <v>3881</v>
      </c>
      <c r="DW477">
        <f t="shared" si="104"/>
        <v>14622513</v>
      </c>
      <c r="EL477" s="6" t="s">
        <v>526</v>
      </c>
      <c r="EM477">
        <v>262</v>
      </c>
      <c r="EN477">
        <v>221</v>
      </c>
    </row>
    <row r="478" spans="24:144" x14ac:dyDescent="0.25">
      <c r="X478" s="4" t="s">
        <v>527</v>
      </c>
      <c r="Y478" s="2">
        <v>438</v>
      </c>
      <c r="BD478" s="6">
        <v>819</v>
      </c>
      <c r="BE478" s="26">
        <v>1.5675634938578643E-2</v>
      </c>
      <c r="BG478">
        <f t="shared" si="109"/>
        <v>819</v>
      </c>
      <c r="BH478">
        <f t="shared" si="99"/>
        <v>1.5675634938578643E-2</v>
      </c>
      <c r="BM478">
        <v>206</v>
      </c>
      <c r="BN478" t="s">
        <v>687</v>
      </c>
      <c r="BP478" s="6" t="s">
        <v>527</v>
      </c>
      <c r="BQ478">
        <v>438</v>
      </c>
      <c r="BR478" t="str">
        <f t="shared" si="100"/>
        <v>MAC-0475</v>
      </c>
      <c r="BS478">
        <f t="shared" si="101"/>
        <v>438</v>
      </c>
      <c r="CH478" s="6">
        <v>38620</v>
      </c>
      <c r="CI478" s="26">
        <v>42.718446601941743</v>
      </c>
      <c r="CJ478">
        <f t="shared" si="105"/>
        <v>38620</v>
      </c>
      <c r="CK478">
        <f t="shared" si="106"/>
        <v>42.718446601941743</v>
      </c>
      <c r="CO478" t="str">
        <f t="shared" si="107"/>
        <v/>
      </c>
      <c r="CP478" s="13" t="str">
        <f t="shared" si="108"/>
        <v/>
      </c>
      <c r="DR478" t="s">
        <v>527</v>
      </c>
      <c r="DS478">
        <v>943</v>
      </c>
      <c r="DT478">
        <v>3069261</v>
      </c>
      <c r="DU478" t="str">
        <f t="shared" si="102"/>
        <v>MAC-0475</v>
      </c>
      <c r="DV478">
        <f t="shared" si="103"/>
        <v>943</v>
      </c>
      <c r="DW478">
        <f t="shared" si="104"/>
        <v>3069261</v>
      </c>
      <c r="EL478" s="6" t="s">
        <v>527</v>
      </c>
      <c r="EM478">
        <v>527</v>
      </c>
      <c r="EN478">
        <v>1948</v>
      </c>
    </row>
    <row r="479" spans="24:144" x14ac:dyDescent="0.25">
      <c r="X479" s="4" t="s">
        <v>528</v>
      </c>
      <c r="Y479" s="2">
        <v>23</v>
      </c>
      <c r="BD479" s="6">
        <v>820</v>
      </c>
      <c r="BE479" s="26">
        <v>7.0464993594091495E-3</v>
      </c>
      <c r="BG479">
        <f t="shared" si="109"/>
        <v>820</v>
      </c>
      <c r="BH479">
        <f t="shared" si="99"/>
        <v>7.0464993594091495E-3</v>
      </c>
      <c r="BM479">
        <v>207</v>
      </c>
      <c r="BN479" t="s">
        <v>251</v>
      </c>
      <c r="BP479" s="6" t="s">
        <v>528</v>
      </c>
      <c r="BQ479">
        <v>23</v>
      </c>
      <c r="BR479" t="str">
        <f t="shared" si="100"/>
        <v>MAC-0476</v>
      </c>
      <c r="BS479">
        <f t="shared" si="101"/>
        <v>23</v>
      </c>
      <c r="CH479" s="6">
        <v>38700</v>
      </c>
      <c r="CI479" s="26">
        <v>56.634304207119747</v>
      </c>
      <c r="CJ479">
        <f t="shared" si="105"/>
        <v>38700</v>
      </c>
      <c r="CK479">
        <f t="shared" si="106"/>
        <v>56.634304207119747</v>
      </c>
      <c r="CO479" t="str">
        <f t="shared" si="107"/>
        <v/>
      </c>
      <c r="CP479" s="13" t="str">
        <f t="shared" si="108"/>
        <v/>
      </c>
      <c r="DR479" t="s">
        <v>528</v>
      </c>
      <c r="DS479">
        <v>2569</v>
      </c>
      <c r="DT479">
        <v>13357802</v>
      </c>
      <c r="DU479" t="str">
        <f t="shared" si="102"/>
        <v>MAC-0476</v>
      </c>
      <c r="DV479">
        <f t="shared" si="103"/>
        <v>2569</v>
      </c>
      <c r="DW479">
        <f t="shared" si="104"/>
        <v>13357802</v>
      </c>
      <c r="EL479" s="6" t="s">
        <v>528</v>
      </c>
      <c r="EM479">
        <v>828</v>
      </c>
      <c r="EN479">
        <v>8535</v>
      </c>
    </row>
    <row r="480" spans="24:144" x14ac:dyDescent="0.25">
      <c r="X480" s="4" t="s">
        <v>529</v>
      </c>
      <c r="Y480" s="2">
        <v>114</v>
      </c>
      <c r="BD480" s="6">
        <v>822</v>
      </c>
      <c r="BE480" s="26">
        <v>8.2899992463637048E-3</v>
      </c>
      <c r="BG480">
        <f t="shared" si="109"/>
        <v>822</v>
      </c>
      <c r="BH480">
        <f t="shared" si="99"/>
        <v>8.2899992463637048E-3</v>
      </c>
      <c r="BM480">
        <v>207</v>
      </c>
      <c r="BN480" t="s">
        <v>426</v>
      </c>
      <c r="BP480" s="6" t="s">
        <v>529</v>
      </c>
      <c r="BQ480">
        <v>114</v>
      </c>
      <c r="BR480" t="str">
        <f t="shared" si="100"/>
        <v>MAC-0477</v>
      </c>
      <c r="BS480">
        <f t="shared" si="101"/>
        <v>114</v>
      </c>
      <c r="CH480" s="6">
        <v>38832</v>
      </c>
      <c r="CI480" s="26">
        <v>37.216828478964402</v>
      </c>
      <c r="CJ480">
        <f t="shared" si="105"/>
        <v>38832</v>
      </c>
      <c r="CK480">
        <f t="shared" si="106"/>
        <v>37.216828478964402</v>
      </c>
      <c r="CO480" t="str">
        <f t="shared" si="107"/>
        <v/>
      </c>
      <c r="CP480" s="13" t="str">
        <f t="shared" si="108"/>
        <v/>
      </c>
      <c r="DR480" t="s">
        <v>529</v>
      </c>
      <c r="DS480">
        <v>1466</v>
      </c>
      <c r="DT480">
        <v>216641</v>
      </c>
      <c r="DU480" t="str">
        <f t="shared" si="102"/>
        <v>MAC-0477</v>
      </c>
      <c r="DV480">
        <f t="shared" si="103"/>
        <v>1466</v>
      </c>
      <c r="DW480">
        <f t="shared" si="104"/>
        <v>216641</v>
      </c>
      <c r="EL480" s="6" t="s">
        <v>529</v>
      </c>
      <c r="EM480">
        <v>653</v>
      </c>
      <c r="EN480">
        <v>4779</v>
      </c>
    </row>
    <row r="481" spans="24:144" x14ac:dyDescent="0.25">
      <c r="X481" s="4" t="s">
        <v>530</v>
      </c>
      <c r="Y481" s="2">
        <v>82</v>
      </c>
      <c r="BD481" s="6">
        <v>823</v>
      </c>
      <c r="BE481" s="26">
        <v>1.4281407792599291E-2</v>
      </c>
      <c r="BG481">
        <f t="shared" si="109"/>
        <v>823</v>
      </c>
      <c r="BH481">
        <f t="shared" si="99"/>
        <v>1.4281407792599291E-2</v>
      </c>
      <c r="BM481">
        <v>207</v>
      </c>
      <c r="BN481" t="s">
        <v>603</v>
      </c>
      <c r="BP481" s="6" t="s">
        <v>530</v>
      </c>
      <c r="BQ481">
        <v>82</v>
      </c>
      <c r="BR481" t="str">
        <f t="shared" si="100"/>
        <v>MAC-0478</v>
      </c>
      <c r="BS481">
        <f t="shared" si="101"/>
        <v>82</v>
      </c>
      <c r="CH481" s="6">
        <v>38988</v>
      </c>
      <c r="CI481" s="26">
        <v>25.242718446601941</v>
      </c>
      <c r="CJ481">
        <f t="shared" si="105"/>
        <v>38988</v>
      </c>
      <c r="CK481">
        <f t="shared" si="106"/>
        <v>25.242718446601941</v>
      </c>
      <c r="CO481" t="str">
        <f t="shared" si="107"/>
        <v/>
      </c>
      <c r="CP481" s="13" t="str">
        <f t="shared" si="108"/>
        <v/>
      </c>
      <c r="DR481" t="s">
        <v>530</v>
      </c>
      <c r="DS481">
        <v>68</v>
      </c>
      <c r="DT481">
        <v>1171681</v>
      </c>
      <c r="DU481" t="str">
        <f t="shared" si="102"/>
        <v>MAC-0478</v>
      </c>
      <c r="DV481">
        <f t="shared" si="103"/>
        <v>68</v>
      </c>
      <c r="DW481">
        <f t="shared" si="104"/>
        <v>1171681</v>
      </c>
      <c r="EL481" s="6" t="s">
        <v>530</v>
      </c>
      <c r="EM481">
        <v>825</v>
      </c>
      <c r="EN481">
        <v>11111</v>
      </c>
    </row>
    <row r="482" spans="24:144" x14ac:dyDescent="0.25">
      <c r="X482" s="4" t="s">
        <v>531</v>
      </c>
      <c r="Y482" s="2">
        <v>90</v>
      </c>
      <c r="BD482" s="6">
        <v>824</v>
      </c>
      <c r="BE482" s="26">
        <v>1.5449544050041449E-2</v>
      </c>
      <c r="BG482">
        <f t="shared" si="109"/>
        <v>824</v>
      </c>
      <c r="BH482">
        <f t="shared" si="99"/>
        <v>1.5449544050041449E-2</v>
      </c>
      <c r="BM482">
        <v>207</v>
      </c>
      <c r="BN482" t="s">
        <v>945</v>
      </c>
      <c r="BP482" s="6" t="s">
        <v>531</v>
      </c>
      <c r="BQ482">
        <v>90</v>
      </c>
      <c r="BR482" t="str">
        <f t="shared" si="100"/>
        <v>MAC-0479</v>
      </c>
      <c r="BS482">
        <f t="shared" si="101"/>
        <v>90</v>
      </c>
      <c r="CH482" s="6">
        <v>39016</v>
      </c>
      <c r="CI482" s="26">
        <v>15.210355987055015</v>
      </c>
      <c r="CJ482">
        <f t="shared" si="105"/>
        <v>39016</v>
      </c>
      <c r="CK482">
        <f t="shared" si="106"/>
        <v>15.210355987055015</v>
      </c>
      <c r="CO482" t="str">
        <f t="shared" si="107"/>
        <v/>
      </c>
      <c r="CP482" s="13" t="str">
        <f t="shared" si="108"/>
        <v/>
      </c>
      <c r="DR482" t="s">
        <v>531</v>
      </c>
      <c r="DS482">
        <v>697</v>
      </c>
      <c r="DT482">
        <v>3890418</v>
      </c>
      <c r="DU482" t="str">
        <f t="shared" si="102"/>
        <v>MAC-0479</v>
      </c>
      <c r="DV482">
        <f t="shared" si="103"/>
        <v>697</v>
      </c>
      <c r="DW482">
        <f t="shared" si="104"/>
        <v>3890418</v>
      </c>
      <c r="EL482" s="6" t="s">
        <v>531</v>
      </c>
      <c r="EM482">
        <v>805</v>
      </c>
      <c r="EN482">
        <v>13102</v>
      </c>
    </row>
    <row r="483" spans="24:144" x14ac:dyDescent="0.25">
      <c r="X483" s="4" t="s">
        <v>532</v>
      </c>
      <c r="Y483" s="2">
        <v>237</v>
      </c>
      <c r="BD483" s="6">
        <v>825</v>
      </c>
      <c r="BE483" s="26">
        <v>2.2533725224206796E-2</v>
      </c>
      <c r="BG483">
        <f t="shared" si="109"/>
        <v>825</v>
      </c>
      <c r="BH483">
        <f t="shared" si="99"/>
        <v>2.2533725224206796E-2</v>
      </c>
      <c r="BM483">
        <v>207</v>
      </c>
      <c r="BN483" t="s">
        <v>1050</v>
      </c>
      <c r="BP483" s="6" t="s">
        <v>532</v>
      </c>
      <c r="BQ483">
        <v>237</v>
      </c>
      <c r="BR483" t="str">
        <f t="shared" si="100"/>
        <v>MAC-0480</v>
      </c>
      <c r="BS483">
        <f t="shared" si="101"/>
        <v>237</v>
      </c>
      <c r="CH483" s="6">
        <v>39040</v>
      </c>
      <c r="CI483" s="26">
        <v>34.95145631067961</v>
      </c>
      <c r="CJ483">
        <f t="shared" si="105"/>
        <v>39040</v>
      </c>
      <c r="CK483">
        <f t="shared" si="106"/>
        <v>34.95145631067961</v>
      </c>
      <c r="CO483" t="str">
        <f t="shared" si="107"/>
        <v/>
      </c>
      <c r="CP483" s="13" t="str">
        <f t="shared" si="108"/>
        <v/>
      </c>
      <c r="DR483" t="s">
        <v>532</v>
      </c>
      <c r="DS483">
        <v>7112</v>
      </c>
      <c r="DT483">
        <v>37242997</v>
      </c>
      <c r="DU483" t="str">
        <f t="shared" si="102"/>
        <v>MAC-0480</v>
      </c>
      <c r="DV483">
        <f t="shared" si="103"/>
        <v>7112</v>
      </c>
      <c r="DW483">
        <f t="shared" si="104"/>
        <v>37242997</v>
      </c>
      <c r="EL483" s="6" t="s">
        <v>532</v>
      </c>
      <c r="EM483">
        <v>565</v>
      </c>
      <c r="EN483">
        <v>1840</v>
      </c>
    </row>
    <row r="484" spans="24:144" x14ac:dyDescent="0.25">
      <c r="X484" s="4" t="s">
        <v>533</v>
      </c>
      <c r="Y484" s="2">
        <v>380</v>
      </c>
      <c r="BD484" s="6">
        <v>826</v>
      </c>
      <c r="BE484" s="26">
        <v>8.7421810234380882E-3</v>
      </c>
      <c r="BG484">
        <f t="shared" si="109"/>
        <v>826</v>
      </c>
      <c r="BH484">
        <f t="shared" si="99"/>
        <v>8.7421810234380882E-3</v>
      </c>
      <c r="BM484">
        <v>208</v>
      </c>
      <c r="BN484" t="s">
        <v>632</v>
      </c>
      <c r="BP484" s="6" t="s">
        <v>533</v>
      </c>
      <c r="BQ484">
        <v>380</v>
      </c>
      <c r="BR484" t="str">
        <f t="shared" si="100"/>
        <v>MAC-0481</v>
      </c>
      <c r="BS484">
        <f t="shared" si="101"/>
        <v>380</v>
      </c>
      <c r="CH484" s="6">
        <v>39096</v>
      </c>
      <c r="CI484" s="26">
        <v>49.190938511326863</v>
      </c>
      <c r="CJ484">
        <f t="shared" si="105"/>
        <v>39096</v>
      </c>
      <c r="CK484">
        <f t="shared" si="106"/>
        <v>49.190938511326863</v>
      </c>
      <c r="CO484" t="str">
        <f t="shared" si="107"/>
        <v/>
      </c>
      <c r="CP484" s="13" t="str">
        <f t="shared" si="108"/>
        <v/>
      </c>
      <c r="DR484" t="s">
        <v>533</v>
      </c>
      <c r="DS484">
        <v>5492</v>
      </c>
      <c r="DT484">
        <v>19142969</v>
      </c>
      <c r="DU484" t="str">
        <f t="shared" si="102"/>
        <v>MAC-0481</v>
      </c>
      <c r="DV484">
        <f t="shared" si="103"/>
        <v>5492</v>
      </c>
      <c r="DW484">
        <f t="shared" si="104"/>
        <v>19142969</v>
      </c>
      <c r="EL484" s="6" t="s">
        <v>533</v>
      </c>
      <c r="EM484">
        <v>421</v>
      </c>
      <c r="EN484">
        <v>2191</v>
      </c>
    </row>
    <row r="485" spans="24:144" x14ac:dyDescent="0.25">
      <c r="X485" s="4" t="s">
        <v>534</v>
      </c>
      <c r="Y485" s="2">
        <v>105</v>
      </c>
      <c r="BD485" s="6">
        <v>828</v>
      </c>
      <c r="BE485" s="26">
        <v>2.1290225337252243E-2</v>
      </c>
      <c r="BG485">
        <f t="shared" si="109"/>
        <v>828</v>
      </c>
      <c r="BH485">
        <f t="shared" si="99"/>
        <v>2.1290225337252243E-2</v>
      </c>
      <c r="BM485">
        <v>208</v>
      </c>
      <c r="BN485" t="s">
        <v>929</v>
      </c>
      <c r="BP485" s="6" t="s">
        <v>534</v>
      </c>
      <c r="BQ485">
        <v>105</v>
      </c>
      <c r="BR485" t="str">
        <f t="shared" si="100"/>
        <v>MAC-0482</v>
      </c>
      <c r="BS485">
        <f t="shared" si="101"/>
        <v>105</v>
      </c>
      <c r="CH485" s="6">
        <v>39195</v>
      </c>
      <c r="CI485" s="26">
        <v>45.954692556634299</v>
      </c>
      <c r="CJ485">
        <f t="shared" si="105"/>
        <v>39195</v>
      </c>
      <c r="CK485">
        <f t="shared" si="106"/>
        <v>45.954692556634299</v>
      </c>
      <c r="CO485" t="str">
        <f t="shared" si="107"/>
        <v/>
      </c>
      <c r="CP485" s="13" t="str">
        <f t="shared" si="108"/>
        <v/>
      </c>
      <c r="DR485" t="s">
        <v>534</v>
      </c>
      <c r="DS485">
        <v>2176</v>
      </c>
      <c r="DT485">
        <v>11985686</v>
      </c>
      <c r="DU485" t="str">
        <f t="shared" si="102"/>
        <v>MAC-0482</v>
      </c>
      <c r="DV485">
        <f t="shared" si="103"/>
        <v>2176</v>
      </c>
      <c r="DW485">
        <f t="shared" si="104"/>
        <v>11985686</v>
      </c>
      <c r="EL485" s="6" t="s">
        <v>534</v>
      </c>
      <c r="EM485">
        <v>644</v>
      </c>
      <c r="EN485">
        <v>4897</v>
      </c>
    </row>
    <row r="486" spans="24:144" x14ac:dyDescent="0.25">
      <c r="X486" s="4" t="s">
        <v>535</v>
      </c>
      <c r="Y486" s="2">
        <v>57</v>
      </c>
      <c r="BD486" s="6">
        <v>829</v>
      </c>
      <c r="BE486" s="26">
        <v>7.9508629135579163E-3</v>
      </c>
      <c r="BG486">
        <f t="shared" si="109"/>
        <v>829</v>
      </c>
      <c r="BH486">
        <f t="shared" si="99"/>
        <v>7.9508629135579163E-3</v>
      </c>
      <c r="BM486">
        <v>209</v>
      </c>
      <c r="BN486" t="s">
        <v>124</v>
      </c>
      <c r="BP486" s="6" t="s">
        <v>535</v>
      </c>
      <c r="BQ486">
        <v>57</v>
      </c>
      <c r="BR486" t="str">
        <f t="shared" si="100"/>
        <v>MAC-0483</v>
      </c>
      <c r="BS486">
        <f t="shared" si="101"/>
        <v>57</v>
      </c>
      <c r="CH486" s="6">
        <v>39270</v>
      </c>
      <c r="CI486" s="26">
        <v>48.867313915857608</v>
      </c>
      <c r="CJ486">
        <f t="shared" si="105"/>
        <v>39270</v>
      </c>
      <c r="CK486">
        <f t="shared" si="106"/>
        <v>48.867313915857608</v>
      </c>
      <c r="CO486" t="str">
        <f t="shared" si="107"/>
        <v/>
      </c>
      <c r="CP486" s="13" t="str">
        <f t="shared" si="108"/>
        <v/>
      </c>
      <c r="DR486" t="s">
        <v>535</v>
      </c>
      <c r="DS486">
        <v>1958</v>
      </c>
      <c r="DT486">
        <v>10165521</v>
      </c>
      <c r="DU486" t="str">
        <f t="shared" si="102"/>
        <v>MAC-0483</v>
      </c>
      <c r="DV486">
        <f t="shared" si="103"/>
        <v>1958</v>
      </c>
      <c r="DW486">
        <f t="shared" si="104"/>
        <v>10165521</v>
      </c>
      <c r="EL486" s="6" t="s">
        <v>535</v>
      </c>
      <c r="EM486">
        <v>493</v>
      </c>
      <c r="EN486">
        <v>874</v>
      </c>
    </row>
    <row r="487" spans="24:144" x14ac:dyDescent="0.25">
      <c r="X487" s="4" t="s">
        <v>536</v>
      </c>
      <c r="Y487" s="2">
        <v>297</v>
      </c>
      <c r="BD487" s="6">
        <v>830</v>
      </c>
      <c r="BE487" s="26">
        <v>7.197226618433944E-3</v>
      </c>
      <c r="BG487">
        <f t="shared" si="109"/>
        <v>830</v>
      </c>
      <c r="BH487">
        <f t="shared" si="99"/>
        <v>7.197226618433944E-3</v>
      </c>
      <c r="BM487">
        <v>210</v>
      </c>
      <c r="BN487" t="s">
        <v>597</v>
      </c>
      <c r="BP487" s="6" t="s">
        <v>536</v>
      </c>
      <c r="BQ487">
        <v>297</v>
      </c>
      <c r="BR487" t="str">
        <f t="shared" si="100"/>
        <v>MAC-0484</v>
      </c>
      <c r="BS487">
        <f t="shared" si="101"/>
        <v>297</v>
      </c>
      <c r="CH487" s="6">
        <v>39369</v>
      </c>
      <c r="CI487" s="26">
        <v>46.278317152103561</v>
      </c>
      <c r="CJ487">
        <f t="shared" si="105"/>
        <v>39369</v>
      </c>
      <c r="CK487">
        <f t="shared" si="106"/>
        <v>46.278317152103561</v>
      </c>
      <c r="CO487" t="str">
        <f t="shared" si="107"/>
        <v/>
      </c>
      <c r="CP487" s="13" t="str">
        <f t="shared" si="108"/>
        <v/>
      </c>
      <c r="DR487" t="s">
        <v>536</v>
      </c>
      <c r="DS487">
        <v>472</v>
      </c>
      <c r="DT487">
        <v>3167632</v>
      </c>
      <c r="DU487" t="str">
        <f t="shared" si="102"/>
        <v>MAC-0484</v>
      </c>
      <c r="DV487">
        <f t="shared" si="103"/>
        <v>472</v>
      </c>
      <c r="DW487">
        <f t="shared" si="104"/>
        <v>3167632</v>
      </c>
      <c r="EL487" s="6" t="s">
        <v>536</v>
      </c>
      <c r="EM487">
        <v>632</v>
      </c>
      <c r="EN487">
        <v>6070</v>
      </c>
    </row>
    <row r="488" spans="24:144" x14ac:dyDescent="0.25">
      <c r="X488" s="4" t="s">
        <v>537</v>
      </c>
      <c r="Y488" s="2">
        <v>255</v>
      </c>
      <c r="BD488" s="6">
        <v>831</v>
      </c>
      <c r="BE488" s="26">
        <v>7.7624538397769232E-3</v>
      </c>
      <c r="BG488">
        <f t="shared" si="109"/>
        <v>831</v>
      </c>
      <c r="BH488">
        <f t="shared" si="99"/>
        <v>7.7624538397769232E-3</v>
      </c>
      <c r="BM488">
        <v>210</v>
      </c>
      <c r="BN488" t="s">
        <v>782</v>
      </c>
      <c r="BP488" s="6" t="s">
        <v>537</v>
      </c>
      <c r="BQ488">
        <v>255</v>
      </c>
      <c r="BR488" t="str">
        <f t="shared" si="100"/>
        <v>MAC-0485</v>
      </c>
      <c r="BS488">
        <f t="shared" si="101"/>
        <v>255</v>
      </c>
      <c r="CH488" s="6">
        <v>39402</v>
      </c>
      <c r="CI488" s="26">
        <v>40.776699029126213</v>
      </c>
      <c r="CJ488">
        <f t="shared" si="105"/>
        <v>39402</v>
      </c>
      <c r="CK488">
        <f t="shared" si="106"/>
        <v>40.776699029126213</v>
      </c>
      <c r="CO488" t="str">
        <f t="shared" si="107"/>
        <v/>
      </c>
      <c r="CP488" s="13" t="str">
        <f t="shared" si="108"/>
        <v/>
      </c>
      <c r="DR488" t="s">
        <v>537</v>
      </c>
      <c r="DS488">
        <v>795</v>
      </c>
      <c r="DT488">
        <v>3777306</v>
      </c>
      <c r="DU488" t="str">
        <f t="shared" si="102"/>
        <v>MAC-0485</v>
      </c>
      <c r="DV488">
        <f t="shared" si="103"/>
        <v>795</v>
      </c>
      <c r="DW488">
        <f t="shared" si="104"/>
        <v>3777306</v>
      </c>
      <c r="EL488" s="6" t="s">
        <v>537</v>
      </c>
      <c r="EM488">
        <v>552</v>
      </c>
      <c r="EN488">
        <v>5872</v>
      </c>
    </row>
    <row r="489" spans="24:144" x14ac:dyDescent="0.25">
      <c r="X489" s="4" t="s">
        <v>538</v>
      </c>
      <c r="Y489" s="2">
        <v>310</v>
      </c>
      <c r="BD489" s="6">
        <v>832</v>
      </c>
      <c r="BE489" s="26">
        <v>1.571331675333484E-2</v>
      </c>
      <c r="BG489">
        <f t="shared" si="109"/>
        <v>832</v>
      </c>
      <c r="BH489">
        <f t="shared" si="99"/>
        <v>1.571331675333484E-2</v>
      </c>
      <c r="BM489">
        <v>210</v>
      </c>
      <c r="BN489" t="s">
        <v>891</v>
      </c>
      <c r="BP489" s="6" t="s">
        <v>538</v>
      </c>
      <c r="BQ489">
        <v>310</v>
      </c>
      <c r="BR489" t="str">
        <f t="shared" si="100"/>
        <v>MAC-0486</v>
      </c>
      <c r="BS489">
        <f t="shared" si="101"/>
        <v>310</v>
      </c>
      <c r="CH489" s="6">
        <v>39456</v>
      </c>
      <c r="CI489" s="26">
        <v>40.129449838187703</v>
      </c>
      <c r="CJ489">
        <f t="shared" si="105"/>
        <v>39456</v>
      </c>
      <c r="CK489">
        <f t="shared" si="106"/>
        <v>40.129449838187703</v>
      </c>
      <c r="CO489" t="str">
        <f t="shared" si="107"/>
        <v/>
      </c>
      <c r="CP489" s="13" t="str">
        <f t="shared" si="108"/>
        <v/>
      </c>
      <c r="DR489" t="s">
        <v>538</v>
      </c>
      <c r="DS489">
        <v>1643</v>
      </c>
      <c r="DT489">
        <v>7488935</v>
      </c>
      <c r="DU489" t="str">
        <f t="shared" si="102"/>
        <v>MAC-0486</v>
      </c>
      <c r="DV489">
        <f t="shared" si="103"/>
        <v>1643</v>
      </c>
      <c r="DW489">
        <f t="shared" si="104"/>
        <v>7488935</v>
      </c>
      <c r="EL489" s="6" t="s">
        <v>538</v>
      </c>
      <c r="EM489">
        <v>550</v>
      </c>
      <c r="EN489">
        <v>3661</v>
      </c>
    </row>
    <row r="490" spans="24:144" x14ac:dyDescent="0.25">
      <c r="X490" s="4" t="s">
        <v>539</v>
      </c>
      <c r="Y490" s="2">
        <v>133</v>
      </c>
      <c r="BD490" s="6">
        <v>835</v>
      </c>
      <c r="BE490" s="26">
        <v>6.5943175823347652E-3</v>
      </c>
      <c r="BG490">
        <f t="shared" si="109"/>
        <v>835</v>
      </c>
      <c r="BH490">
        <f t="shared" si="99"/>
        <v>6.5943175823347652E-3</v>
      </c>
      <c r="BM490">
        <v>211</v>
      </c>
      <c r="BN490" t="s">
        <v>314</v>
      </c>
      <c r="BP490" s="6" t="s">
        <v>539</v>
      </c>
      <c r="BQ490">
        <v>133</v>
      </c>
      <c r="BR490" t="str">
        <f t="shared" si="100"/>
        <v>MAC-0487</v>
      </c>
      <c r="BS490">
        <f t="shared" si="101"/>
        <v>133</v>
      </c>
      <c r="CH490" s="6">
        <v>39672</v>
      </c>
      <c r="CI490" s="26">
        <v>51.456310679611647</v>
      </c>
      <c r="CJ490">
        <f t="shared" si="105"/>
        <v>39672</v>
      </c>
      <c r="CK490">
        <f t="shared" si="106"/>
        <v>51.456310679611647</v>
      </c>
      <c r="CO490" t="str">
        <f t="shared" si="107"/>
        <v/>
      </c>
      <c r="CP490" s="13" t="str">
        <f t="shared" si="108"/>
        <v/>
      </c>
      <c r="DR490" t="s">
        <v>539</v>
      </c>
      <c r="DS490">
        <v>807</v>
      </c>
      <c r="DT490">
        <v>3763602</v>
      </c>
      <c r="DU490" t="str">
        <f t="shared" si="102"/>
        <v>MAC-0487</v>
      </c>
      <c r="DV490">
        <f t="shared" si="103"/>
        <v>807</v>
      </c>
      <c r="DW490">
        <f t="shared" si="104"/>
        <v>3763602</v>
      </c>
      <c r="EL490" s="6" t="s">
        <v>539</v>
      </c>
      <c r="EM490">
        <v>561</v>
      </c>
      <c r="EN490">
        <v>7033</v>
      </c>
    </row>
    <row r="491" spans="24:144" x14ac:dyDescent="0.25">
      <c r="X491" s="4" t="s">
        <v>540</v>
      </c>
      <c r="Y491" s="2">
        <v>178</v>
      </c>
      <c r="BD491" s="6">
        <v>836</v>
      </c>
      <c r="BE491" s="26">
        <v>2.3061270630793579E-2</v>
      </c>
      <c r="BG491">
        <f t="shared" si="109"/>
        <v>836</v>
      </c>
      <c r="BH491">
        <f t="shared" si="99"/>
        <v>2.3061270630793579E-2</v>
      </c>
      <c r="BM491">
        <v>211</v>
      </c>
      <c r="BN491" t="s">
        <v>395</v>
      </c>
      <c r="BP491" s="6" t="s">
        <v>540</v>
      </c>
      <c r="BQ491">
        <v>178</v>
      </c>
      <c r="BR491" t="str">
        <f t="shared" si="100"/>
        <v>MAC-0488</v>
      </c>
      <c r="BS491">
        <f t="shared" si="101"/>
        <v>178</v>
      </c>
      <c r="CH491" s="6">
        <v>39712</v>
      </c>
      <c r="CI491" s="26">
        <v>53.074433656957929</v>
      </c>
      <c r="CJ491">
        <f t="shared" si="105"/>
        <v>39712</v>
      </c>
      <c r="CK491">
        <f t="shared" si="106"/>
        <v>53.074433656957929</v>
      </c>
      <c r="CO491" t="str">
        <f t="shared" si="107"/>
        <v/>
      </c>
      <c r="CP491" s="13" t="str">
        <f t="shared" si="108"/>
        <v/>
      </c>
      <c r="DR491" t="s">
        <v>540</v>
      </c>
      <c r="DS491">
        <v>1794</v>
      </c>
      <c r="DT491">
        <v>3580158</v>
      </c>
      <c r="DU491" t="str">
        <f t="shared" si="102"/>
        <v>MAC-0488</v>
      </c>
      <c r="DV491">
        <f t="shared" si="103"/>
        <v>1794</v>
      </c>
      <c r="DW491">
        <f t="shared" si="104"/>
        <v>3580158</v>
      </c>
      <c r="EL491" s="6" t="s">
        <v>540</v>
      </c>
      <c r="EM491">
        <v>600</v>
      </c>
      <c r="EN491">
        <v>5725</v>
      </c>
    </row>
    <row r="492" spans="24:144" x14ac:dyDescent="0.25">
      <c r="X492" s="4" t="s">
        <v>541</v>
      </c>
      <c r="Y492" s="2">
        <v>77</v>
      </c>
      <c r="BD492" s="6">
        <v>837</v>
      </c>
      <c r="BE492" s="26">
        <v>7.2725902479463412E-3</v>
      </c>
      <c r="BG492">
        <f t="shared" si="109"/>
        <v>837</v>
      </c>
      <c r="BH492">
        <f t="shared" si="99"/>
        <v>7.2725902479463412E-3</v>
      </c>
      <c r="BM492">
        <v>212</v>
      </c>
      <c r="BN492" t="s">
        <v>100</v>
      </c>
      <c r="BP492" s="6" t="s">
        <v>541</v>
      </c>
      <c r="BQ492">
        <v>77</v>
      </c>
      <c r="BR492" t="str">
        <f t="shared" si="100"/>
        <v>MAC-0489</v>
      </c>
      <c r="BS492">
        <f t="shared" si="101"/>
        <v>77</v>
      </c>
      <c r="CH492" s="6">
        <v>39952</v>
      </c>
      <c r="CI492" s="26">
        <v>32.362459546925564</v>
      </c>
      <c r="CJ492">
        <f t="shared" si="105"/>
        <v>39952</v>
      </c>
      <c r="CK492">
        <f t="shared" si="106"/>
        <v>32.362459546925564</v>
      </c>
      <c r="CO492" t="str">
        <f t="shared" si="107"/>
        <v/>
      </c>
      <c r="CP492" s="13" t="str">
        <f t="shared" si="108"/>
        <v/>
      </c>
      <c r="DR492" t="s">
        <v>541</v>
      </c>
      <c r="DS492">
        <v>1249</v>
      </c>
      <c r="DT492">
        <v>2385193</v>
      </c>
      <c r="DU492" t="str">
        <f t="shared" si="102"/>
        <v>MAC-0489</v>
      </c>
      <c r="DV492">
        <f t="shared" si="103"/>
        <v>1249</v>
      </c>
      <c r="DW492">
        <f t="shared" si="104"/>
        <v>2385193</v>
      </c>
      <c r="EL492" s="6" t="s">
        <v>541</v>
      </c>
      <c r="EM492">
        <v>659</v>
      </c>
      <c r="EN492">
        <v>12142</v>
      </c>
    </row>
    <row r="493" spans="24:144" x14ac:dyDescent="0.25">
      <c r="X493" s="4" t="s">
        <v>542</v>
      </c>
      <c r="Y493" s="2">
        <v>144</v>
      </c>
      <c r="BD493" s="6">
        <v>838</v>
      </c>
      <c r="BE493" s="26">
        <v>6.4435903233099707E-3</v>
      </c>
      <c r="BG493">
        <f t="shared" si="109"/>
        <v>838</v>
      </c>
      <c r="BH493">
        <f t="shared" si="99"/>
        <v>6.4435903233099707E-3</v>
      </c>
      <c r="BM493">
        <v>212</v>
      </c>
      <c r="BN493" t="s">
        <v>323</v>
      </c>
      <c r="BP493" s="6" t="s">
        <v>542</v>
      </c>
      <c r="BQ493">
        <v>144</v>
      </c>
      <c r="BR493" t="str">
        <f t="shared" si="100"/>
        <v>MAC-0490</v>
      </c>
      <c r="BS493">
        <f t="shared" si="101"/>
        <v>144</v>
      </c>
      <c r="CH493" s="6">
        <v>39960</v>
      </c>
      <c r="CI493" s="26">
        <v>46.925566343042071</v>
      </c>
      <c r="CJ493">
        <f t="shared" si="105"/>
        <v>39960</v>
      </c>
      <c r="CK493">
        <f t="shared" si="106"/>
        <v>46.925566343042071</v>
      </c>
      <c r="CO493" t="str">
        <f t="shared" si="107"/>
        <v/>
      </c>
      <c r="CP493" s="13" t="str">
        <f t="shared" si="108"/>
        <v/>
      </c>
      <c r="DR493" t="s">
        <v>542</v>
      </c>
      <c r="DS493">
        <v>1157</v>
      </c>
      <c r="DT493">
        <v>5703377</v>
      </c>
      <c r="DU493" t="str">
        <f t="shared" si="102"/>
        <v>MAC-0490</v>
      </c>
      <c r="DV493">
        <f t="shared" si="103"/>
        <v>1157</v>
      </c>
      <c r="DW493">
        <f t="shared" si="104"/>
        <v>5703377</v>
      </c>
      <c r="EL493" s="6" t="s">
        <v>542</v>
      </c>
      <c r="EM493">
        <v>808</v>
      </c>
      <c r="EN493">
        <v>5381</v>
      </c>
    </row>
    <row r="494" spans="24:144" x14ac:dyDescent="0.25">
      <c r="X494" s="4" t="s">
        <v>543</v>
      </c>
      <c r="Y494" s="2">
        <v>574</v>
      </c>
      <c r="BD494" s="6">
        <v>839</v>
      </c>
      <c r="BE494" s="26">
        <v>4.860954103549627E-3</v>
      </c>
      <c r="BG494">
        <f t="shared" si="109"/>
        <v>839</v>
      </c>
      <c r="BH494">
        <f t="shared" si="99"/>
        <v>4.860954103549627E-3</v>
      </c>
      <c r="BM494">
        <v>212</v>
      </c>
      <c r="BN494" t="s">
        <v>344</v>
      </c>
      <c r="BP494" s="6" t="s">
        <v>543</v>
      </c>
      <c r="BQ494">
        <v>574</v>
      </c>
      <c r="BR494" t="str">
        <f t="shared" si="100"/>
        <v>MAC-0491</v>
      </c>
      <c r="BS494">
        <f t="shared" si="101"/>
        <v>574</v>
      </c>
      <c r="CH494" s="6">
        <v>40041</v>
      </c>
      <c r="CI494" s="26">
        <v>39.805825242718448</v>
      </c>
      <c r="CJ494">
        <f t="shared" si="105"/>
        <v>40041</v>
      </c>
      <c r="CK494">
        <f t="shared" si="106"/>
        <v>39.805825242718448</v>
      </c>
      <c r="CO494" t="str">
        <f t="shared" si="107"/>
        <v/>
      </c>
      <c r="CP494" s="13" t="str">
        <f t="shared" si="108"/>
        <v/>
      </c>
      <c r="DR494" t="s">
        <v>543</v>
      </c>
      <c r="DS494">
        <v>11492</v>
      </c>
      <c r="DT494">
        <v>37777139</v>
      </c>
      <c r="DU494" t="str">
        <f t="shared" si="102"/>
        <v>MAC-0491</v>
      </c>
      <c r="DV494">
        <f t="shared" si="103"/>
        <v>11492</v>
      </c>
      <c r="DW494">
        <f t="shared" si="104"/>
        <v>37777139</v>
      </c>
      <c r="EL494" s="6" t="s">
        <v>543</v>
      </c>
      <c r="EM494">
        <v>352</v>
      </c>
      <c r="EN494">
        <v>476</v>
      </c>
    </row>
    <row r="495" spans="24:144" x14ac:dyDescent="0.25">
      <c r="X495" s="4" t="s">
        <v>544</v>
      </c>
      <c r="Y495" s="2">
        <v>476</v>
      </c>
      <c r="BD495" s="6">
        <v>840</v>
      </c>
      <c r="BE495" s="26">
        <v>1.6278543974677821E-2</v>
      </c>
      <c r="BG495">
        <f t="shared" si="109"/>
        <v>840</v>
      </c>
      <c r="BH495">
        <f t="shared" si="99"/>
        <v>1.6278543974677821E-2</v>
      </c>
      <c r="BM495">
        <v>212</v>
      </c>
      <c r="BN495" t="s">
        <v>902</v>
      </c>
      <c r="BP495" s="6" t="s">
        <v>544</v>
      </c>
      <c r="BQ495">
        <v>476</v>
      </c>
      <c r="BR495" t="str">
        <f t="shared" si="100"/>
        <v>MAC-0492</v>
      </c>
      <c r="BS495">
        <f t="shared" si="101"/>
        <v>476</v>
      </c>
      <c r="CH495" s="6">
        <v>40090</v>
      </c>
      <c r="CI495" s="26">
        <v>39.805825242718448</v>
      </c>
      <c r="CJ495">
        <f t="shared" si="105"/>
        <v>40090</v>
      </c>
      <c r="CK495">
        <f t="shared" si="106"/>
        <v>39.805825242718448</v>
      </c>
      <c r="CO495" t="str">
        <f t="shared" si="107"/>
        <v/>
      </c>
      <c r="CP495" s="13" t="str">
        <f t="shared" si="108"/>
        <v/>
      </c>
      <c r="DR495" t="s">
        <v>544</v>
      </c>
      <c r="DS495">
        <v>7506</v>
      </c>
      <c r="DT495">
        <v>25558549</v>
      </c>
      <c r="DU495" t="str">
        <f t="shared" si="102"/>
        <v>MAC-0492</v>
      </c>
      <c r="DV495">
        <f t="shared" si="103"/>
        <v>7506</v>
      </c>
      <c r="DW495">
        <f t="shared" si="104"/>
        <v>25558549</v>
      </c>
      <c r="EL495" s="6" t="s">
        <v>544</v>
      </c>
      <c r="EM495">
        <v>407</v>
      </c>
      <c r="EN495">
        <v>1877</v>
      </c>
    </row>
    <row r="496" spans="24:144" x14ac:dyDescent="0.25">
      <c r="X496" s="4" t="s">
        <v>545</v>
      </c>
      <c r="Y496" s="2">
        <v>476</v>
      </c>
      <c r="BD496" s="6">
        <v>844</v>
      </c>
      <c r="BE496" s="26">
        <v>1.322631697942573E-2</v>
      </c>
      <c r="BG496">
        <f t="shared" si="109"/>
        <v>844</v>
      </c>
      <c r="BH496">
        <f t="shared" si="99"/>
        <v>1.322631697942573E-2</v>
      </c>
      <c r="BM496">
        <v>212</v>
      </c>
      <c r="BN496" t="s">
        <v>1044</v>
      </c>
      <c r="BP496" s="6" t="s">
        <v>545</v>
      </c>
      <c r="BQ496">
        <v>476</v>
      </c>
      <c r="BR496" t="str">
        <f t="shared" si="100"/>
        <v>MAC-0493</v>
      </c>
      <c r="BS496">
        <f t="shared" si="101"/>
        <v>476</v>
      </c>
      <c r="CH496" s="6">
        <v>40491</v>
      </c>
      <c r="CI496" s="26">
        <v>35.922330097087382</v>
      </c>
      <c r="CJ496">
        <f t="shared" si="105"/>
        <v>40491</v>
      </c>
      <c r="CK496">
        <f t="shared" si="106"/>
        <v>35.922330097087382</v>
      </c>
      <c r="CO496" t="str">
        <f t="shared" si="107"/>
        <v/>
      </c>
      <c r="CP496" s="13" t="str">
        <f t="shared" si="108"/>
        <v/>
      </c>
      <c r="DR496" t="s">
        <v>545</v>
      </c>
      <c r="DS496">
        <v>19373</v>
      </c>
      <c r="DT496">
        <v>2089692</v>
      </c>
      <c r="DU496" t="str">
        <f t="shared" si="102"/>
        <v>MAC-0493</v>
      </c>
      <c r="DV496">
        <f t="shared" si="103"/>
        <v>19373</v>
      </c>
      <c r="DW496">
        <f t="shared" si="104"/>
        <v>2089692</v>
      </c>
      <c r="EL496" s="6" t="s">
        <v>545</v>
      </c>
      <c r="EM496">
        <v>138</v>
      </c>
      <c r="EN496">
        <v>564</v>
      </c>
    </row>
    <row r="497" spans="24:144" x14ac:dyDescent="0.25">
      <c r="X497" s="4" t="s">
        <v>546</v>
      </c>
      <c r="Y497" s="2">
        <v>459</v>
      </c>
      <c r="BD497" s="6">
        <v>845</v>
      </c>
      <c r="BE497" s="26">
        <v>4.8232722887934284E-3</v>
      </c>
      <c r="BG497">
        <f t="shared" si="109"/>
        <v>845</v>
      </c>
      <c r="BH497">
        <f t="shared" si="99"/>
        <v>4.8232722887934284E-3</v>
      </c>
      <c r="BM497">
        <v>213</v>
      </c>
      <c r="BN497" t="s">
        <v>239</v>
      </c>
      <c r="BP497" s="6" t="s">
        <v>546</v>
      </c>
      <c r="BQ497">
        <v>459</v>
      </c>
      <c r="BR497" t="str">
        <f t="shared" si="100"/>
        <v>MAC-0494</v>
      </c>
      <c r="BS497">
        <f t="shared" si="101"/>
        <v>459</v>
      </c>
      <c r="CH497" s="6">
        <v>40656</v>
      </c>
      <c r="CI497" s="26">
        <v>63.10679611650486</v>
      </c>
      <c r="CJ497">
        <f t="shared" si="105"/>
        <v>40656</v>
      </c>
      <c r="CK497">
        <f t="shared" si="106"/>
        <v>63.10679611650486</v>
      </c>
      <c r="CO497" t="str">
        <f t="shared" si="107"/>
        <v/>
      </c>
      <c r="CP497" s="13" t="str">
        <f t="shared" si="108"/>
        <v/>
      </c>
      <c r="DR497" t="s">
        <v>546</v>
      </c>
      <c r="DS497">
        <v>7652</v>
      </c>
      <c r="DT497">
        <v>27409214</v>
      </c>
      <c r="DU497" t="str">
        <f t="shared" si="102"/>
        <v>MAC-0494</v>
      </c>
      <c r="DV497">
        <f t="shared" si="103"/>
        <v>7652</v>
      </c>
      <c r="DW497">
        <f t="shared" si="104"/>
        <v>27409214</v>
      </c>
      <c r="EL497" s="6" t="s">
        <v>546</v>
      </c>
      <c r="EM497">
        <v>499</v>
      </c>
      <c r="EN497">
        <v>1330</v>
      </c>
    </row>
    <row r="498" spans="24:144" x14ac:dyDescent="0.25">
      <c r="X498" s="4" t="s">
        <v>547</v>
      </c>
      <c r="Y498" s="2">
        <v>53</v>
      </c>
      <c r="BD498" s="6">
        <v>846</v>
      </c>
      <c r="BE498" s="26">
        <v>1.4771271384429874E-2</v>
      </c>
      <c r="BG498">
        <f t="shared" si="109"/>
        <v>846</v>
      </c>
      <c r="BH498">
        <f t="shared" si="99"/>
        <v>1.4771271384429874E-2</v>
      </c>
      <c r="BM498">
        <v>213</v>
      </c>
      <c r="BN498" t="s">
        <v>610</v>
      </c>
      <c r="BP498" s="6" t="s">
        <v>547</v>
      </c>
      <c r="BQ498">
        <v>53</v>
      </c>
      <c r="BR498" t="str">
        <f t="shared" si="100"/>
        <v>MAC-0495</v>
      </c>
      <c r="BS498">
        <f t="shared" si="101"/>
        <v>53</v>
      </c>
      <c r="CH498" s="6">
        <v>40761</v>
      </c>
      <c r="CI498" s="26">
        <v>47.896440129449836</v>
      </c>
      <c r="CJ498">
        <f t="shared" si="105"/>
        <v>40761</v>
      </c>
      <c r="CK498">
        <f t="shared" si="106"/>
        <v>47.896440129449836</v>
      </c>
      <c r="CO498" t="str">
        <f t="shared" si="107"/>
        <v/>
      </c>
      <c r="CP498" s="13" t="str">
        <f t="shared" si="108"/>
        <v/>
      </c>
      <c r="DR498" t="s">
        <v>547</v>
      </c>
      <c r="DS498">
        <v>1594</v>
      </c>
      <c r="DT498">
        <v>1917475</v>
      </c>
      <c r="DU498" t="str">
        <f t="shared" si="102"/>
        <v>MAC-0495</v>
      </c>
      <c r="DV498">
        <f t="shared" si="103"/>
        <v>1594</v>
      </c>
      <c r="DW498">
        <f t="shared" si="104"/>
        <v>1917475</v>
      </c>
      <c r="EL498" s="6" t="s">
        <v>547</v>
      </c>
      <c r="EM498">
        <v>549</v>
      </c>
      <c r="EN498">
        <v>458</v>
      </c>
    </row>
    <row r="499" spans="24:144" x14ac:dyDescent="0.25">
      <c r="X499" s="4" t="s">
        <v>548</v>
      </c>
      <c r="Y499" s="2">
        <v>171</v>
      </c>
      <c r="BD499" s="6">
        <v>847</v>
      </c>
      <c r="BE499" s="26">
        <v>1.3866907830281106E-2</v>
      </c>
      <c r="BG499">
        <f t="shared" si="109"/>
        <v>847</v>
      </c>
      <c r="BH499">
        <f t="shared" si="99"/>
        <v>1.3866907830281106E-2</v>
      </c>
      <c r="BM499">
        <v>213</v>
      </c>
      <c r="BN499" t="s">
        <v>672</v>
      </c>
      <c r="BP499" s="6" t="s">
        <v>548</v>
      </c>
      <c r="BQ499">
        <v>171</v>
      </c>
      <c r="BR499" t="str">
        <f t="shared" si="100"/>
        <v>MAC-0496</v>
      </c>
      <c r="BS499">
        <f t="shared" si="101"/>
        <v>171</v>
      </c>
      <c r="CH499" s="6">
        <v>40800</v>
      </c>
      <c r="CI499" s="26">
        <v>92.233009708737868</v>
      </c>
      <c r="CJ499">
        <f t="shared" si="105"/>
        <v>40800</v>
      </c>
      <c r="CK499">
        <f t="shared" si="106"/>
        <v>92.233009708737868</v>
      </c>
      <c r="CO499" t="str">
        <f t="shared" si="107"/>
        <v/>
      </c>
      <c r="CP499" s="13" t="str">
        <f t="shared" si="108"/>
        <v/>
      </c>
      <c r="DR499" t="s">
        <v>548</v>
      </c>
      <c r="DS499">
        <v>186</v>
      </c>
      <c r="DT499">
        <v>1866143</v>
      </c>
      <c r="DU499" t="str">
        <f t="shared" si="102"/>
        <v>MAC-0496</v>
      </c>
      <c r="DV499">
        <f t="shared" si="103"/>
        <v>186</v>
      </c>
      <c r="DW499">
        <f t="shared" si="104"/>
        <v>1866143</v>
      </c>
      <c r="EL499" s="6" t="s">
        <v>548</v>
      </c>
      <c r="EM499">
        <v>825</v>
      </c>
      <c r="EN499">
        <v>6358</v>
      </c>
    </row>
    <row r="500" spans="24:144" x14ac:dyDescent="0.25">
      <c r="X500" s="4" t="s">
        <v>549</v>
      </c>
      <c r="Y500" s="2">
        <v>55</v>
      </c>
      <c r="BD500" s="6">
        <v>850</v>
      </c>
      <c r="BE500" s="26">
        <v>6.2928630642851762E-3</v>
      </c>
      <c r="BG500">
        <f t="shared" si="109"/>
        <v>850</v>
      </c>
      <c r="BH500">
        <f t="shared" si="99"/>
        <v>6.2928630642851762E-3</v>
      </c>
      <c r="BM500">
        <v>214</v>
      </c>
      <c r="BN500" t="s">
        <v>715</v>
      </c>
      <c r="BP500" s="6" t="s">
        <v>549</v>
      </c>
      <c r="BQ500">
        <v>55</v>
      </c>
      <c r="BR500" t="str">
        <f t="shared" si="100"/>
        <v>MAC-0497</v>
      </c>
      <c r="BS500">
        <f t="shared" si="101"/>
        <v>55</v>
      </c>
      <c r="CH500" s="6">
        <v>40905</v>
      </c>
      <c r="CI500" s="26">
        <v>60.841423948220061</v>
      </c>
      <c r="CJ500">
        <f t="shared" si="105"/>
        <v>40905</v>
      </c>
      <c r="CK500">
        <f t="shared" si="106"/>
        <v>60.841423948220061</v>
      </c>
      <c r="CO500" t="str">
        <f t="shared" si="107"/>
        <v/>
      </c>
      <c r="CP500" s="13" t="str">
        <f t="shared" si="108"/>
        <v/>
      </c>
      <c r="DR500" t="s">
        <v>549</v>
      </c>
      <c r="DS500">
        <v>1237</v>
      </c>
      <c r="DT500">
        <v>3966229</v>
      </c>
      <c r="DU500" t="str">
        <f t="shared" si="102"/>
        <v>MAC-0497</v>
      </c>
      <c r="DV500">
        <f t="shared" si="103"/>
        <v>1237</v>
      </c>
      <c r="DW500">
        <f t="shared" si="104"/>
        <v>3966229</v>
      </c>
      <c r="EL500" s="6" t="s">
        <v>549</v>
      </c>
      <c r="EM500">
        <v>499</v>
      </c>
      <c r="EN500">
        <v>1429</v>
      </c>
    </row>
    <row r="501" spans="24:144" x14ac:dyDescent="0.25">
      <c r="X501" s="4" t="s">
        <v>550</v>
      </c>
      <c r="Y501" s="2">
        <v>163</v>
      </c>
      <c r="BD501" s="6">
        <v>851</v>
      </c>
      <c r="BE501" s="26">
        <v>1.266108975808275E-2</v>
      </c>
      <c r="BG501">
        <f t="shared" si="109"/>
        <v>851</v>
      </c>
      <c r="BH501">
        <f t="shared" si="99"/>
        <v>1.266108975808275E-2</v>
      </c>
      <c r="BM501">
        <v>215</v>
      </c>
      <c r="BN501" t="s">
        <v>609</v>
      </c>
      <c r="BP501" s="6" t="s">
        <v>550</v>
      </c>
      <c r="BQ501">
        <v>163</v>
      </c>
      <c r="BR501" t="str">
        <f t="shared" si="100"/>
        <v>MAC-0498</v>
      </c>
      <c r="BS501">
        <f t="shared" si="101"/>
        <v>163</v>
      </c>
      <c r="CH501" s="6">
        <v>40960</v>
      </c>
      <c r="CI501" s="26">
        <v>32.038834951456316</v>
      </c>
      <c r="CJ501">
        <f t="shared" si="105"/>
        <v>40960</v>
      </c>
      <c r="CK501">
        <f t="shared" si="106"/>
        <v>32.038834951456316</v>
      </c>
      <c r="CO501" t="str">
        <f t="shared" si="107"/>
        <v/>
      </c>
      <c r="CP501" s="13" t="str">
        <f t="shared" si="108"/>
        <v/>
      </c>
      <c r="DR501" t="s">
        <v>550</v>
      </c>
      <c r="DS501">
        <v>1563</v>
      </c>
      <c r="DT501">
        <v>2520319</v>
      </c>
      <c r="DU501" t="str">
        <f t="shared" si="102"/>
        <v>MAC-0498</v>
      </c>
      <c r="DV501">
        <f t="shared" si="103"/>
        <v>1563</v>
      </c>
      <c r="DW501">
        <f t="shared" si="104"/>
        <v>2520319</v>
      </c>
      <c r="EL501" s="6" t="s">
        <v>550</v>
      </c>
      <c r="EM501">
        <v>525</v>
      </c>
      <c r="EN501">
        <v>3640</v>
      </c>
    </row>
    <row r="502" spans="24:144" x14ac:dyDescent="0.25">
      <c r="X502" s="4" t="s">
        <v>551</v>
      </c>
      <c r="Y502" s="2">
        <v>768</v>
      </c>
      <c r="BD502" s="6">
        <v>853</v>
      </c>
      <c r="BE502" s="26">
        <v>1.8690180119074536E-2</v>
      </c>
      <c r="BG502">
        <f t="shared" si="109"/>
        <v>853</v>
      </c>
      <c r="BH502">
        <f t="shared" si="99"/>
        <v>1.8690180119074536E-2</v>
      </c>
      <c r="BM502">
        <v>215</v>
      </c>
      <c r="BN502" t="s">
        <v>1035</v>
      </c>
      <c r="BP502" s="6" t="s">
        <v>551</v>
      </c>
      <c r="BQ502">
        <v>768</v>
      </c>
      <c r="BR502" t="str">
        <f t="shared" si="100"/>
        <v>MAC-0499</v>
      </c>
      <c r="BS502">
        <f t="shared" si="101"/>
        <v>768</v>
      </c>
      <c r="CH502" s="6">
        <v>40980</v>
      </c>
      <c r="CI502" s="26">
        <v>70.873786407766985</v>
      </c>
      <c r="CJ502">
        <f t="shared" si="105"/>
        <v>40980</v>
      </c>
      <c r="CK502">
        <f t="shared" si="106"/>
        <v>70.873786407766985</v>
      </c>
      <c r="CO502" t="str">
        <f t="shared" si="107"/>
        <v/>
      </c>
      <c r="CP502" s="13" t="str">
        <f t="shared" si="108"/>
        <v/>
      </c>
      <c r="DR502" t="s">
        <v>551</v>
      </c>
      <c r="DS502">
        <v>7849</v>
      </c>
      <c r="DT502">
        <v>2904950</v>
      </c>
      <c r="DU502" t="str">
        <f t="shared" si="102"/>
        <v>MAC-0499</v>
      </c>
      <c r="DV502">
        <f t="shared" si="103"/>
        <v>7849</v>
      </c>
      <c r="DW502">
        <f t="shared" si="104"/>
        <v>2904950</v>
      </c>
      <c r="EL502" s="6" t="s">
        <v>551</v>
      </c>
      <c r="EM502">
        <v>280</v>
      </c>
      <c r="EN502">
        <v>2623</v>
      </c>
    </row>
    <row r="503" spans="24:144" x14ac:dyDescent="0.25">
      <c r="X503" s="4" t="s">
        <v>552</v>
      </c>
      <c r="Y503" s="2">
        <v>627</v>
      </c>
      <c r="BD503" s="6">
        <v>854</v>
      </c>
      <c r="BE503" s="26">
        <v>1.3753862386012511E-2</v>
      </c>
      <c r="BG503">
        <f t="shared" si="109"/>
        <v>854</v>
      </c>
      <c r="BH503">
        <f t="shared" si="99"/>
        <v>1.3753862386012511E-2</v>
      </c>
      <c r="BM503">
        <v>217</v>
      </c>
      <c r="BN503" t="s">
        <v>691</v>
      </c>
      <c r="BP503" s="6" t="s">
        <v>552</v>
      </c>
      <c r="BQ503">
        <v>627</v>
      </c>
      <c r="BR503" t="str">
        <f t="shared" si="100"/>
        <v>MAC-0500</v>
      </c>
      <c r="BS503">
        <f t="shared" si="101"/>
        <v>627</v>
      </c>
      <c r="CH503" s="6">
        <v>41256</v>
      </c>
      <c r="CI503" s="26">
        <v>80.258899676375407</v>
      </c>
      <c r="CJ503">
        <f t="shared" si="105"/>
        <v>41256</v>
      </c>
      <c r="CK503">
        <f t="shared" si="106"/>
        <v>80.258899676375407</v>
      </c>
      <c r="CO503" t="str">
        <f t="shared" si="107"/>
        <v/>
      </c>
      <c r="CP503" s="13" t="str">
        <f t="shared" si="108"/>
        <v/>
      </c>
      <c r="DR503" t="s">
        <v>552</v>
      </c>
      <c r="DS503">
        <v>4558</v>
      </c>
      <c r="DT503">
        <v>7151452</v>
      </c>
      <c r="DU503" t="str">
        <f t="shared" si="102"/>
        <v>MAC-0500</v>
      </c>
      <c r="DV503">
        <f t="shared" si="103"/>
        <v>4558</v>
      </c>
      <c r="DW503">
        <f t="shared" si="104"/>
        <v>7151452</v>
      </c>
      <c r="EL503" s="6" t="s">
        <v>552</v>
      </c>
      <c r="EM503">
        <v>197</v>
      </c>
      <c r="EN503">
        <v>533</v>
      </c>
    </row>
    <row r="504" spans="24:144" x14ac:dyDescent="0.25">
      <c r="X504" s="4" t="s">
        <v>553</v>
      </c>
      <c r="Y504" s="2">
        <v>639</v>
      </c>
      <c r="BD504" s="6">
        <v>857</v>
      </c>
      <c r="BE504" s="26">
        <v>1.2774135202351346E-2</v>
      </c>
      <c r="BG504">
        <f t="shared" si="109"/>
        <v>857</v>
      </c>
      <c r="BH504">
        <f t="shared" si="99"/>
        <v>1.2774135202351346E-2</v>
      </c>
      <c r="BM504">
        <v>217</v>
      </c>
      <c r="BN504" t="s">
        <v>757</v>
      </c>
      <c r="BP504" s="6" t="s">
        <v>553</v>
      </c>
      <c r="BQ504">
        <v>639</v>
      </c>
      <c r="BR504" t="str">
        <f t="shared" si="100"/>
        <v>MAC-0501</v>
      </c>
      <c r="BS504">
        <f t="shared" si="101"/>
        <v>639</v>
      </c>
      <c r="CH504" s="6">
        <v>41304</v>
      </c>
      <c r="CI504" s="26">
        <v>43.689320388349515</v>
      </c>
      <c r="CJ504">
        <f t="shared" si="105"/>
        <v>41304</v>
      </c>
      <c r="CK504">
        <f t="shared" si="106"/>
        <v>43.689320388349515</v>
      </c>
      <c r="CO504" t="str">
        <f t="shared" si="107"/>
        <v/>
      </c>
      <c r="CP504" s="13" t="str">
        <f t="shared" si="108"/>
        <v/>
      </c>
      <c r="DR504" t="s">
        <v>553</v>
      </c>
      <c r="DS504">
        <v>2136</v>
      </c>
      <c r="DT504">
        <v>9166148</v>
      </c>
      <c r="DU504" t="str">
        <f t="shared" si="102"/>
        <v>MAC-0501</v>
      </c>
      <c r="DV504">
        <f t="shared" si="103"/>
        <v>2136</v>
      </c>
      <c r="DW504">
        <f t="shared" si="104"/>
        <v>9166148</v>
      </c>
      <c r="EL504" s="6" t="s">
        <v>553</v>
      </c>
      <c r="EM504">
        <v>355</v>
      </c>
      <c r="EN504">
        <v>809</v>
      </c>
    </row>
    <row r="505" spans="24:144" x14ac:dyDescent="0.25">
      <c r="X505" s="4" t="s">
        <v>554</v>
      </c>
      <c r="Y505" s="2">
        <v>25</v>
      </c>
      <c r="BD505" s="6">
        <v>859</v>
      </c>
      <c r="BE505" s="26">
        <v>6.5566357675785666E-3</v>
      </c>
      <c r="BG505">
        <f t="shared" si="109"/>
        <v>859</v>
      </c>
      <c r="BH505">
        <f t="shared" si="99"/>
        <v>6.5566357675785666E-3</v>
      </c>
      <c r="BM505">
        <v>218</v>
      </c>
      <c r="BN505" t="s">
        <v>184</v>
      </c>
      <c r="BP505" s="6" t="s">
        <v>554</v>
      </c>
      <c r="BQ505">
        <v>25</v>
      </c>
      <c r="BR505" t="str">
        <f t="shared" si="100"/>
        <v>MAC-0502</v>
      </c>
      <c r="BS505">
        <f t="shared" si="101"/>
        <v>25</v>
      </c>
      <c r="CH505" s="6">
        <v>41379</v>
      </c>
      <c r="CI505" s="26">
        <v>40.129449838187703</v>
      </c>
      <c r="CJ505">
        <f t="shared" si="105"/>
        <v>41379</v>
      </c>
      <c r="CK505">
        <f t="shared" si="106"/>
        <v>40.129449838187703</v>
      </c>
      <c r="CO505" t="str">
        <f t="shared" si="107"/>
        <v/>
      </c>
      <c r="CP505" s="13" t="str">
        <f t="shared" si="108"/>
        <v/>
      </c>
      <c r="DR505" t="s">
        <v>554</v>
      </c>
      <c r="DS505">
        <v>140</v>
      </c>
      <c r="DT505">
        <v>1269967</v>
      </c>
      <c r="DU505" t="str">
        <f t="shared" si="102"/>
        <v>MAC-0502</v>
      </c>
      <c r="DV505">
        <f t="shared" si="103"/>
        <v>140</v>
      </c>
      <c r="DW505">
        <f t="shared" si="104"/>
        <v>1269967</v>
      </c>
      <c r="EL505" s="6" t="s">
        <v>554</v>
      </c>
      <c r="EM505">
        <v>963</v>
      </c>
      <c r="EN505">
        <v>7527</v>
      </c>
    </row>
    <row r="506" spans="24:144" x14ac:dyDescent="0.25">
      <c r="X506" s="4" t="s">
        <v>555</v>
      </c>
      <c r="Y506" s="2">
        <v>371</v>
      </c>
      <c r="BD506" s="6">
        <v>860</v>
      </c>
      <c r="BE506" s="26">
        <v>7.0464993594091495E-3</v>
      </c>
      <c r="BG506">
        <f t="shared" si="109"/>
        <v>860</v>
      </c>
      <c r="BH506">
        <f t="shared" si="99"/>
        <v>7.0464993594091495E-3</v>
      </c>
      <c r="BM506">
        <v>218</v>
      </c>
      <c r="BN506" t="s">
        <v>778</v>
      </c>
      <c r="BP506" s="6" t="s">
        <v>555</v>
      </c>
      <c r="BQ506">
        <v>371</v>
      </c>
      <c r="BR506" t="str">
        <f t="shared" si="100"/>
        <v>MAC-0503</v>
      </c>
      <c r="BS506">
        <f t="shared" si="101"/>
        <v>371</v>
      </c>
      <c r="CH506" s="6">
        <v>41484</v>
      </c>
      <c r="CI506" s="26">
        <v>36.245954692556637</v>
      </c>
      <c r="CJ506">
        <f t="shared" si="105"/>
        <v>41484</v>
      </c>
      <c r="CK506">
        <f t="shared" si="106"/>
        <v>36.245954692556637</v>
      </c>
      <c r="CO506" t="str">
        <f t="shared" si="107"/>
        <v/>
      </c>
      <c r="CP506" s="13" t="str">
        <f t="shared" si="108"/>
        <v/>
      </c>
      <c r="DR506" t="s">
        <v>555</v>
      </c>
      <c r="DS506">
        <v>3311</v>
      </c>
      <c r="DT506">
        <v>11876067</v>
      </c>
      <c r="DU506" t="str">
        <f t="shared" si="102"/>
        <v>MAC-0503</v>
      </c>
      <c r="DV506">
        <f t="shared" si="103"/>
        <v>3311</v>
      </c>
      <c r="DW506">
        <f t="shared" si="104"/>
        <v>11876067</v>
      </c>
      <c r="EL506" s="6" t="s">
        <v>555</v>
      </c>
      <c r="EM506">
        <v>534</v>
      </c>
      <c r="EN506">
        <v>966</v>
      </c>
    </row>
    <row r="507" spans="24:144" x14ac:dyDescent="0.25">
      <c r="X507" s="4" t="s">
        <v>556</v>
      </c>
      <c r="Y507" s="2">
        <v>202</v>
      </c>
      <c r="BD507" s="6">
        <v>862</v>
      </c>
      <c r="BE507" s="26">
        <v>1.2058180721983572E-2</v>
      </c>
      <c r="BG507">
        <f t="shared" si="109"/>
        <v>862</v>
      </c>
      <c r="BH507">
        <f t="shared" si="99"/>
        <v>1.2058180721983572E-2</v>
      </c>
      <c r="BM507">
        <v>219</v>
      </c>
      <c r="BN507" t="s">
        <v>284</v>
      </c>
      <c r="BP507" s="6" t="s">
        <v>556</v>
      </c>
      <c r="BQ507">
        <v>202</v>
      </c>
      <c r="BR507" t="str">
        <f t="shared" si="100"/>
        <v>MAC-0504</v>
      </c>
      <c r="BS507">
        <f t="shared" si="101"/>
        <v>202</v>
      </c>
      <c r="CH507" s="6">
        <v>41556</v>
      </c>
      <c r="CI507" s="26">
        <v>53.398058252427184</v>
      </c>
      <c r="CJ507">
        <f t="shared" si="105"/>
        <v>41556</v>
      </c>
      <c r="CK507">
        <f t="shared" si="106"/>
        <v>53.398058252427184</v>
      </c>
      <c r="CO507" t="str">
        <f t="shared" si="107"/>
        <v/>
      </c>
      <c r="CP507" s="13" t="str">
        <f t="shared" si="108"/>
        <v/>
      </c>
      <c r="DR507" t="s">
        <v>556</v>
      </c>
      <c r="DS507">
        <v>298</v>
      </c>
      <c r="DT507">
        <v>3829525</v>
      </c>
      <c r="DU507" t="str">
        <f t="shared" si="102"/>
        <v>MAC-0504</v>
      </c>
      <c r="DV507">
        <f t="shared" si="103"/>
        <v>298</v>
      </c>
      <c r="DW507">
        <f t="shared" si="104"/>
        <v>3829525</v>
      </c>
      <c r="EL507" s="6" t="s">
        <v>556</v>
      </c>
      <c r="EM507">
        <v>748</v>
      </c>
      <c r="EN507">
        <v>12159</v>
      </c>
    </row>
    <row r="508" spans="24:144" x14ac:dyDescent="0.25">
      <c r="X508" s="4" t="s">
        <v>557</v>
      </c>
      <c r="Y508" s="2">
        <v>37</v>
      </c>
      <c r="BD508" s="6">
        <v>863</v>
      </c>
      <c r="BE508" s="26">
        <v>6.1798176200165804E-3</v>
      </c>
      <c r="BG508">
        <f t="shared" si="109"/>
        <v>863</v>
      </c>
      <c r="BH508">
        <f t="shared" si="99"/>
        <v>6.1798176200165804E-3</v>
      </c>
      <c r="BM508">
        <v>219</v>
      </c>
      <c r="BN508" t="s">
        <v>511</v>
      </c>
      <c r="BP508" s="6" t="s">
        <v>557</v>
      </c>
      <c r="BQ508">
        <v>37</v>
      </c>
      <c r="BR508" t="str">
        <f t="shared" si="100"/>
        <v>MAC-0505</v>
      </c>
      <c r="BS508">
        <f t="shared" si="101"/>
        <v>37</v>
      </c>
      <c r="CH508" s="6">
        <v>41712</v>
      </c>
      <c r="CI508" s="26">
        <v>46.925566343042071</v>
      </c>
      <c r="CJ508">
        <f t="shared" si="105"/>
        <v>41712</v>
      </c>
      <c r="CK508">
        <f t="shared" si="106"/>
        <v>46.925566343042071</v>
      </c>
      <c r="CO508" t="str">
        <f t="shared" si="107"/>
        <v/>
      </c>
      <c r="CP508" s="13" t="str">
        <f t="shared" si="108"/>
        <v/>
      </c>
      <c r="DR508" t="s">
        <v>557</v>
      </c>
      <c r="DS508">
        <v>718</v>
      </c>
      <c r="DT508">
        <v>2554763</v>
      </c>
      <c r="DU508" t="str">
        <f t="shared" si="102"/>
        <v>MAC-0505</v>
      </c>
      <c r="DV508">
        <f t="shared" si="103"/>
        <v>718</v>
      </c>
      <c r="DW508">
        <f t="shared" si="104"/>
        <v>2554763</v>
      </c>
      <c r="EL508" s="6" t="s">
        <v>557</v>
      </c>
      <c r="EM508">
        <v>669</v>
      </c>
      <c r="EN508">
        <v>15109</v>
      </c>
    </row>
    <row r="509" spans="24:144" x14ac:dyDescent="0.25">
      <c r="X509" s="4" t="s">
        <v>558</v>
      </c>
      <c r="Y509" s="2">
        <v>587</v>
      </c>
      <c r="BD509" s="6">
        <v>864</v>
      </c>
      <c r="BE509" s="26">
        <v>4.9739995478182229E-3</v>
      </c>
      <c r="BG509">
        <f t="shared" si="109"/>
        <v>864</v>
      </c>
      <c r="BH509">
        <f t="shared" si="99"/>
        <v>4.9739995478182229E-3</v>
      </c>
      <c r="BM509">
        <v>221</v>
      </c>
      <c r="BN509" t="s">
        <v>688</v>
      </c>
      <c r="BP509" s="6" t="s">
        <v>558</v>
      </c>
      <c r="BQ509">
        <v>587</v>
      </c>
      <c r="BR509" t="str">
        <f t="shared" si="100"/>
        <v>MAC-0506</v>
      </c>
      <c r="BS509">
        <f t="shared" si="101"/>
        <v>587</v>
      </c>
      <c r="CH509" s="6">
        <v>41778</v>
      </c>
      <c r="CI509" s="26">
        <v>44.660194174757287</v>
      </c>
      <c r="CJ509">
        <f t="shared" si="105"/>
        <v>41778</v>
      </c>
      <c r="CK509">
        <f t="shared" si="106"/>
        <v>44.660194174757287</v>
      </c>
      <c r="CO509" t="str">
        <f t="shared" si="107"/>
        <v/>
      </c>
      <c r="CP509" s="13" t="str">
        <f t="shared" si="108"/>
        <v/>
      </c>
      <c r="DR509" t="s">
        <v>558</v>
      </c>
      <c r="DS509">
        <v>10031</v>
      </c>
      <c r="DT509">
        <v>32754558</v>
      </c>
      <c r="DU509" t="str">
        <f t="shared" si="102"/>
        <v>MAC-0506</v>
      </c>
      <c r="DV509">
        <f t="shared" si="103"/>
        <v>10031</v>
      </c>
      <c r="DW509">
        <f t="shared" si="104"/>
        <v>32754558</v>
      </c>
      <c r="EL509" s="6" t="s">
        <v>558</v>
      </c>
      <c r="EM509">
        <v>327</v>
      </c>
      <c r="EN509">
        <v>332</v>
      </c>
    </row>
    <row r="510" spans="24:144" x14ac:dyDescent="0.25">
      <c r="X510" s="4" t="s">
        <v>559</v>
      </c>
      <c r="Y510" s="2">
        <v>589</v>
      </c>
      <c r="BD510" s="6">
        <v>868</v>
      </c>
      <c r="BE510" s="26">
        <v>5.7653176576983947E-3</v>
      </c>
      <c r="BG510">
        <f t="shared" si="109"/>
        <v>868</v>
      </c>
      <c r="BH510">
        <f t="shared" si="99"/>
        <v>5.7653176576983947E-3</v>
      </c>
      <c r="BM510">
        <v>222</v>
      </c>
      <c r="BN510" t="s">
        <v>61</v>
      </c>
      <c r="BP510" s="6" t="s">
        <v>559</v>
      </c>
      <c r="BQ510">
        <v>589</v>
      </c>
      <c r="BR510" t="str">
        <f t="shared" si="100"/>
        <v>MAC-0507</v>
      </c>
      <c r="BS510">
        <f t="shared" si="101"/>
        <v>589</v>
      </c>
      <c r="CH510" s="6">
        <v>41841</v>
      </c>
      <c r="CI510" s="26">
        <v>34.3042071197411</v>
      </c>
      <c r="CJ510">
        <f t="shared" si="105"/>
        <v>41841</v>
      </c>
      <c r="CK510">
        <f t="shared" si="106"/>
        <v>34.3042071197411</v>
      </c>
      <c r="CO510" t="str">
        <f t="shared" si="107"/>
        <v/>
      </c>
      <c r="CP510" s="13" t="str">
        <f t="shared" si="108"/>
        <v/>
      </c>
      <c r="DR510" t="s">
        <v>559</v>
      </c>
      <c r="DS510">
        <v>2707</v>
      </c>
      <c r="DT510">
        <v>4552829</v>
      </c>
      <c r="DU510" t="str">
        <f t="shared" si="102"/>
        <v>MAC-0507</v>
      </c>
      <c r="DV510">
        <f t="shared" si="103"/>
        <v>2707</v>
      </c>
      <c r="DW510">
        <f t="shared" si="104"/>
        <v>4552829</v>
      </c>
      <c r="EL510" s="6" t="s">
        <v>559</v>
      </c>
      <c r="EM510">
        <v>392</v>
      </c>
      <c r="EN510">
        <v>163</v>
      </c>
    </row>
    <row r="511" spans="24:144" x14ac:dyDescent="0.25">
      <c r="X511" s="4" t="s">
        <v>560</v>
      </c>
      <c r="Y511" s="2">
        <v>54</v>
      </c>
      <c r="BD511" s="6">
        <v>869</v>
      </c>
      <c r="BE511" s="26">
        <v>6.1044539905041823E-3</v>
      </c>
      <c r="BG511">
        <f t="shared" si="109"/>
        <v>869</v>
      </c>
      <c r="BH511">
        <f t="shared" si="99"/>
        <v>6.1044539905041823E-3</v>
      </c>
      <c r="BM511">
        <v>222</v>
      </c>
      <c r="BN511" t="s">
        <v>355</v>
      </c>
      <c r="BP511" s="6" t="s">
        <v>560</v>
      </c>
      <c r="BQ511">
        <v>54</v>
      </c>
      <c r="BR511" t="str">
        <f t="shared" si="100"/>
        <v>MAC-0508</v>
      </c>
      <c r="BS511">
        <f t="shared" si="101"/>
        <v>54</v>
      </c>
      <c r="CH511" s="6">
        <v>41855</v>
      </c>
      <c r="CI511" s="26">
        <v>92.233009708737868</v>
      </c>
      <c r="CJ511">
        <f t="shared" si="105"/>
        <v>41855</v>
      </c>
      <c r="CK511">
        <f t="shared" si="106"/>
        <v>92.233009708737868</v>
      </c>
      <c r="CO511" t="str">
        <f t="shared" si="107"/>
        <v/>
      </c>
      <c r="CP511" s="13" t="str">
        <f t="shared" si="108"/>
        <v/>
      </c>
      <c r="DR511" t="s">
        <v>560</v>
      </c>
      <c r="DS511">
        <v>633</v>
      </c>
      <c r="DT511">
        <v>258536</v>
      </c>
      <c r="DU511" t="str">
        <f t="shared" si="102"/>
        <v>MAC-0508</v>
      </c>
      <c r="DV511">
        <f t="shared" si="103"/>
        <v>633</v>
      </c>
      <c r="DW511">
        <f t="shared" si="104"/>
        <v>258536</v>
      </c>
      <c r="EL511" s="6" t="s">
        <v>560</v>
      </c>
      <c r="EM511">
        <v>731</v>
      </c>
      <c r="EN511">
        <v>9094</v>
      </c>
    </row>
    <row r="512" spans="24:144" x14ac:dyDescent="0.25">
      <c r="X512" s="4" t="s">
        <v>561</v>
      </c>
      <c r="Y512" s="2">
        <v>17</v>
      </c>
      <c r="BD512" s="6">
        <v>870</v>
      </c>
      <c r="BE512" s="26">
        <v>4.9739995478182229E-3</v>
      </c>
      <c r="BG512">
        <f t="shared" si="109"/>
        <v>870</v>
      </c>
      <c r="BH512">
        <f t="shared" si="99"/>
        <v>4.9739995478182229E-3</v>
      </c>
      <c r="BM512">
        <v>223</v>
      </c>
      <c r="BN512" t="s">
        <v>606</v>
      </c>
      <c r="BP512" s="6" t="s">
        <v>561</v>
      </c>
      <c r="BQ512">
        <v>17</v>
      </c>
      <c r="BR512" t="str">
        <f t="shared" si="100"/>
        <v>MAC-0509</v>
      </c>
      <c r="BS512">
        <f t="shared" si="101"/>
        <v>17</v>
      </c>
      <c r="CH512" s="6">
        <v>41976</v>
      </c>
      <c r="CI512" s="26">
        <v>44.660194174757287</v>
      </c>
      <c r="CJ512">
        <f t="shared" si="105"/>
        <v>41976</v>
      </c>
      <c r="CK512">
        <f t="shared" si="106"/>
        <v>44.660194174757287</v>
      </c>
      <c r="CO512" t="str">
        <f t="shared" si="107"/>
        <v/>
      </c>
      <c r="CP512" s="13" t="str">
        <f t="shared" si="108"/>
        <v/>
      </c>
      <c r="DR512" t="s">
        <v>561</v>
      </c>
      <c r="DS512">
        <v>1010</v>
      </c>
      <c r="DT512">
        <v>5441604</v>
      </c>
      <c r="DU512" t="str">
        <f t="shared" si="102"/>
        <v>MAC-0509</v>
      </c>
      <c r="DV512">
        <f t="shared" si="103"/>
        <v>1010</v>
      </c>
      <c r="DW512">
        <f t="shared" si="104"/>
        <v>5441604</v>
      </c>
      <c r="EL512" s="6" t="s">
        <v>561</v>
      </c>
      <c r="EM512">
        <v>805</v>
      </c>
      <c r="EN512">
        <v>6337</v>
      </c>
    </row>
    <row r="513" spans="24:144" x14ac:dyDescent="0.25">
      <c r="X513" s="4" t="s">
        <v>562</v>
      </c>
      <c r="Y513" s="2">
        <v>104</v>
      </c>
      <c r="BD513" s="6">
        <v>871</v>
      </c>
      <c r="BE513" s="26">
        <v>6.4435903233099707E-3</v>
      </c>
      <c r="BG513">
        <f t="shared" si="109"/>
        <v>871</v>
      </c>
      <c r="BH513">
        <f t="shared" si="99"/>
        <v>6.4435903233099707E-3</v>
      </c>
      <c r="BM513">
        <v>223</v>
      </c>
      <c r="BN513" t="s">
        <v>859</v>
      </c>
      <c r="BP513" s="6" t="s">
        <v>562</v>
      </c>
      <c r="BQ513">
        <v>104</v>
      </c>
      <c r="BR513" t="str">
        <f t="shared" si="100"/>
        <v>MAC-0510</v>
      </c>
      <c r="BS513">
        <f t="shared" si="101"/>
        <v>104</v>
      </c>
      <c r="CH513" s="6">
        <v>42100</v>
      </c>
      <c r="CI513" s="26">
        <v>41.100323624595468</v>
      </c>
      <c r="CJ513">
        <f t="shared" si="105"/>
        <v>42100</v>
      </c>
      <c r="CK513">
        <f t="shared" si="106"/>
        <v>41.100323624595468</v>
      </c>
      <c r="CO513" t="str">
        <f t="shared" si="107"/>
        <v/>
      </c>
      <c r="CP513" s="13" t="str">
        <f t="shared" si="108"/>
        <v/>
      </c>
      <c r="DR513" t="s">
        <v>562</v>
      </c>
      <c r="DS513">
        <v>297</v>
      </c>
      <c r="DT513">
        <v>2274434</v>
      </c>
      <c r="DU513" t="str">
        <f t="shared" si="102"/>
        <v>MAC-0510</v>
      </c>
      <c r="DV513">
        <f t="shared" si="103"/>
        <v>297</v>
      </c>
      <c r="DW513">
        <f t="shared" si="104"/>
        <v>2274434</v>
      </c>
      <c r="EL513" s="6" t="s">
        <v>562</v>
      </c>
      <c r="EM513">
        <v>726</v>
      </c>
      <c r="EN513">
        <v>12102</v>
      </c>
    </row>
    <row r="514" spans="24:144" x14ac:dyDescent="0.25">
      <c r="X514" s="4" t="s">
        <v>563</v>
      </c>
      <c r="Y514" s="2">
        <v>68</v>
      </c>
      <c r="BD514" s="6">
        <v>872</v>
      </c>
      <c r="BE514" s="26">
        <v>5.2377722511116132E-3</v>
      </c>
      <c r="BG514">
        <f t="shared" si="109"/>
        <v>872</v>
      </c>
      <c r="BH514">
        <f t="shared" si="99"/>
        <v>5.2377722511116132E-3</v>
      </c>
      <c r="BM514">
        <v>225</v>
      </c>
      <c r="BN514" t="s">
        <v>37</v>
      </c>
      <c r="BP514" s="6" t="s">
        <v>563</v>
      </c>
      <c r="BQ514">
        <v>68</v>
      </c>
      <c r="BR514" t="str">
        <f t="shared" si="100"/>
        <v>MAC-0511</v>
      </c>
      <c r="BS514">
        <f t="shared" si="101"/>
        <v>68</v>
      </c>
      <c r="CH514" s="6">
        <v>42138</v>
      </c>
      <c r="CI514" s="26">
        <v>27.508090614886733</v>
      </c>
      <c r="CJ514">
        <f t="shared" si="105"/>
        <v>42138</v>
      </c>
      <c r="CK514">
        <f t="shared" si="106"/>
        <v>27.508090614886733</v>
      </c>
      <c r="CO514" t="str">
        <f t="shared" si="107"/>
        <v/>
      </c>
      <c r="CP514" s="13" t="str">
        <f t="shared" si="108"/>
        <v/>
      </c>
      <c r="DR514" t="s">
        <v>563</v>
      </c>
      <c r="DS514">
        <v>0</v>
      </c>
      <c r="DT514">
        <v>1549623</v>
      </c>
      <c r="DU514" t="str">
        <f t="shared" si="102"/>
        <v>MAC-0511</v>
      </c>
      <c r="DV514">
        <f t="shared" si="103"/>
        <v>0</v>
      </c>
      <c r="DW514">
        <f t="shared" si="104"/>
        <v>1549623</v>
      </c>
      <c r="EL514" s="6" t="s">
        <v>563</v>
      </c>
      <c r="EM514">
        <v>903</v>
      </c>
      <c r="EN514">
        <v>7099</v>
      </c>
    </row>
    <row r="515" spans="24:144" x14ac:dyDescent="0.25">
      <c r="X515" s="4" t="s">
        <v>564</v>
      </c>
      <c r="Y515" s="2">
        <v>138</v>
      </c>
      <c r="BD515" s="6">
        <v>875</v>
      </c>
      <c r="BE515" s="26">
        <v>6.4059085085537721E-3</v>
      </c>
      <c r="BG515">
        <f t="shared" si="109"/>
        <v>875</v>
      </c>
      <c r="BH515">
        <f t="shared" si="99"/>
        <v>6.4059085085537721E-3</v>
      </c>
      <c r="BM515">
        <v>226</v>
      </c>
      <c r="BN515" t="s">
        <v>255</v>
      </c>
      <c r="BP515" s="6" t="s">
        <v>564</v>
      </c>
      <c r="BQ515">
        <v>138</v>
      </c>
      <c r="BR515" t="str">
        <f t="shared" si="100"/>
        <v>MAC-0512</v>
      </c>
      <c r="BS515">
        <f t="shared" si="101"/>
        <v>138</v>
      </c>
      <c r="CH515" s="6">
        <v>42174</v>
      </c>
      <c r="CI515" s="26">
        <v>32.686084142394819</v>
      </c>
      <c r="CJ515">
        <f t="shared" si="105"/>
        <v>42174</v>
      </c>
      <c r="CK515">
        <f t="shared" si="106"/>
        <v>32.686084142394819</v>
      </c>
      <c r="CO515" t="str">
        <f t="shared" si="107"/>
        <v/>
      </c>
      <c r="CP515" s="13" t="str">
        <f t="shared" si="108"/>
        <v/>
      </c>
      <c r="DR515" t="s">
        <v>564</v>
      </c>
      <c r="DS515">
        <v>2160</v>
      </c>
      <c r="DT515">
        <v>298152</v>
      </c>
      <c r="DU515" t="str">
        <f t="shared" si="102"/>
        <v>MAC-0512</v>
      </c>
      <c r="DV515">
        <f t="shared" si="103"/>
        <v>2160</v>
      </c>
      <c r="DW515">
        <f t="shared" si="104"/>
        <v>298152</v>
      </c>
      <c r="EL515" s="6" t="s">
        <v>564</v>
      </c>
      <c r="EM515">
        <v>360</v>
      </c>
      <c r="EN515">
        <v>5165</v>
      </c>
    </row>
    <row r="516" spans="24:144" x14ac:dyDescent="0.25">
      <c r="X516" s="4" t="s">
        <v>565</v>
      </c>
      <c r="Y516" s="2">
        <v>304</v>
      </c>
      <c r="BD516" s="6">
        <v>880</v>
      </c>
      <c r="BE516" s="26">
        <v>1.066395357600422E-2</v>
      </c>
      <c r="BG516">
        <f t="shared" si="109"/>
        <v>880</v>
      </c>
      <c r="BH516">
        <f t="shared" ref="BH516:BH554" si="110">IFERROR(VLOOKUP(BG516,$BD$3:$BE$552,2,FALSE),"")</f>
        <v>1.066395357600422E-2</v>
      </c>
      <c r="BM516">
        <v>229</v>
      </c>
      <c r="BN516" t="s">
        <v>329</v>
      </c>
      <c r="BP516" s="6" t="s">
        <v>565</v>
      </c>
      <c r="BQ516">
        <v>304</v>
      </c>
      <c r="BR516" t="str">
        <f t="shared" ref="BR516:BR579" si="111">IF(OR(BP516="",BP516="Genel Toplam",BP516="(blank)"),"",BP516)</f>
        <v>MAC-0513</v>
      </c>
      <c r="BS516">
        <f t="shared" ref="BS516:BS579" si="112">IFERROR(VLOOKUP(BR516,$BP$3:$BQ$1004,2,FALSE),"")</f>
        <v>304</v>
      </c>
      <c r="CH516" s="6">
        <v>42250</v>
      </c>
      <c r="CI516" s="26">
        <v>38.834951456310677</v>
      </c>
      <c r="CJ516">
        <f t="shared" si="105"/>
        <v>42250</v>
      </c>
      <c r="CK516">
        <f t="shared" si="106"/>
        <v>38.834951456310677</v>
      </c>
      <c r="CO516" t="str">
        <f t="shared" si="107"/>
        <v/>
      </c>
      <c r="CP516" s="13" t="str">
        <f t="shared" si="108"/>
        <v/>
      </c>
      <c r="DR516" t="s">
        <v>565</v>
      </c>
      <c r="DS516">
        <v>33324</v>
      </c>
      <c r="DT516">
        <v>16972540</v>
      </c>
      <c r="DU516" t="str">
        <f t="shared" ref="DU516:DU579" si="113">IF(OR(DR516="",DR516="Genel Toplam",DR516="(blank)"),"",DR516)</f>
        <v>MAC-0513</v>
      </c>
      <c r="DV516">
        <f t="shared" ref="DV516:DV579" si="114">IFERROR(VLOOKUP(DU516,$DR$3:$DT$1004,2,FALSE),"")</f>
        <v>33324</v>
      </c>
      <c r="DW516">
        <f t="shared" ref="DW516:DW579" si="115">IFERROR(VLOOKUP(DU516,$DR$3:$DT$1004,3,FALSE),"")</f>
        <v>16972540</v>
      </c>
      <c r="EL516" s="6" t="s">
        <v>565</v>
      </c>
      <c r="EM516">
        <v>458</v>
      </c>
      <c r="EN516">
        <v>423</v>
      </c>
    </row>
    <row r="517" spans="24:144" x14ac:dyDescent="0.25">
      <c r="X517" s="4" t="s">
        <v>566</v>
      </c>
      <c r="Y517" s="2">
        <v>599</v>
      </c>
      <c r="BD517" s="6">
        <v>882</v>
      </c>
      <c r="BE517" s="26">
        <v>1.379154420076871E-2</v>
      </c>
      <c r="BG517">
        <f t="shared" si="109"/>
        <v>882</v>
      </c>
      <c r="BH517">
        <f t="shared" si="110"/>
        <v>1.379154420076871E-2</v>
      </c>
      <c r="BM517">
        <v>229</v>
      </c>
      <c r="BN517" t="s">
        <v>1020</v>
      </c>
      <c r="BP517" s="6" t="s">
        <v>566</v>
      </c>
      <c r="BQ517">
        <v>599</v>
      </c>
      <c r="BR517" t="str">
        <f t="shared" si="111"/>
        <v>MAC-0514</v>
      </c>
      <c r="BS517">
        <f t="shared" si="112"/>
        <v>599</v>
      </c>
      <c r="CH517" s="6">
        <v>42614</v>
      </c>
      <c r="CI517" s="26">
        <v>37.216828478964402</v>
      </c>
      <c r="CJ517">
        <f t="shared" ref="CJ517:CJ580" si="116">IF(OR(CH517="",CH517="Grand Total",CH517="(blank)"),"",CH517)</f>
        <v>42614</v>
      </c>
      <c r="CK517">
        <f t="shared" ref="CK517:CK580" si="117">IFERROR(VLOOKUP(CJ517,$CH$3:$CI$983,2,FALSE),"")</f>
        <v>37.216828478964402</v>
      </c>
      <c r="CO517" t="str">
        <f t="shared" ref="CO517:CO580" si="118">IF(OR(CM517="",CM517="Grand Total",CM517="(blank)"),"",CM517)</f>
        <v/>
      </c>
      <c r="CP517" s="13" t="str">
        <f t="shared" ref="CP517:CP580" si="119">IFERROR(VLOOKUP(CO517,$CM$3:$CN$983,2,FALSE),"")</f>
        <v/>
      </c>
      <c r="DR517" t="s">
        <v>566</v>
      </c>
      <c r="DS517">
        <v>52949</v>
      </c>
      <c r="DT517">
        <v>57040602</v>
      </c>
      <c r="DU517" t="str">
        <f t="shared" si="113"/>
        <v>MAC-0514</v>
      </c>
      <c r="DV517">
        <f t="shared" si="114"/>
        <v>52949</v>
      </c>
      <c r="DW517">
        <f t="shared" si="115"/>
        <v>57040602</v>
      </c>
      <c r="EL517" s="6" t="s">
        <v>566</v>
      </c>
      <c r="EM517">
        <v>489</v>
      </c>
      <c r="EN517">
        <v>428</v>
      </c>
    </row>
    <row r="518" spans="24:144" x14ac:dyDescent="0.25">
      <c r="X518" s="4" t="s">
        <v>567</v>
      </c>
      <c r="Y518" s="2">
        <v>442</v>
      </c>
      <c r="BD518" s="6">
        <v>887</v>
      </c>
      <c r="BE518" s="26">
        <v>4.8986359183058256E-3</v>
      </c>
      <c r="BG518">
        <f t="shared" si="109"/>
        <v>887</v>
      </c>
      <c r="BH518">
        <f t="shared" si="110"/>
        <v>4.8986359183058256E-3</v>
      </c>
      <c r="BM518">
        <v>229</v>
      </c>
      <c r="BN518" t="s">
        <v>1041</v>
      </c>
      <c r="BP518" s="6" t="s">
        <v>567</v>
      </c>
      <c r="BQ518">
        <v>442</v>
      </c>
      <c r="BR518" t="str">
        <f t="shared" si="111"/>
        <v>MAC-0515</v>
      </c>
      <c r="BS518">
        <f t="shared" si="112"/>
        <v>442</v>
      </c>
      <c r="CH518" s="6">
        <v>42615</v>
      </c>
      <c r="CI518" s="26">
        <v>44.336569579288025</v>
      </c>
      <c r="CJ518">
        <f t="shared" si="116"/>
        <v>42615</v>
      </c>
      <c r="CK518">
        <f t="shared" si="117"/>
        <v>44.336569579288025</v>
      </c>
      <c r="CO518" t="str">
        <f t="shared" si="118"/>
        <v/>
      </c>
      <c r="CP518" s="13" t="str">
        <f t="shared" si="119"/>
        <v/>
      </c>
      <c r="DR518" t="s">
        <v>567</v>
      </c>
      <c r="DS518">
        <v>2893</v>
      </c>
      <c r="DT518">
        <v>12382021</v>
      </c>
      <c r="DU518" t="str">
        <f t="shared" si="113"/>
        <v>MAC-0515</v>
      </c>
      <c r="DV518">
        <f t="shared" si="114"/>
        <v>2893</v>
      </c>
      <c r="DW518">
        <f t="shared" si="115"/>
        <v>12382021</v>
      </c>
      <c r="EL518" s="6" t="s">
        <v>567</v>
      </c>
      <c r="EM518">
        <v>534</v>
      </c>
      <c r="EN518">
        <v>3627</v>
      </c>
    </row>
    <row r="519" spans="24:144" x14ac:dyDescent="0.25">
      <c r="X519" s="4" t="s">
        <v>568</v>
      </c>
      <c r="Y519" s="2">
        <v>175</v>
      </c>
      <c r="BD519" s="6">
        <v>889</v>
      </c>
      <c r="BE519" s="26">
        <v>9.834953651367849E-3</v>
      </c>
      <c r="BG519">
        <f t="shared" si="109"/>
        <v>889</v>
      </c>
      <c r="BH519">
        <f t="shared" si="110"/>
        <v>9.834953651367849E-3</v>
      </c>
      <c r="BM519">
        <v>230</v>
      </c>
      <c r="BN519" t="s">
        <v>605</v>
      </c>
      <c r="BP519" s="6" t="s">
        <v>568</v>
      </c>
      <c r="BQ519">
        <v>175</v>
      </c>
      <c r="BR519" t="str">
        <f t="shared" si="111"/>
        <v>MAC-0516</v>
      </c>
      <c r="BS519">
        <f t="shared" si="112"/>
        <v>175</v>
      </c>
      <c r="CH519" s="6">
        <v>42728</v>
      </c>
      <c r="CI519" s="26">
        <v>62.459546925566343</v>
      </c>
      <c r="CJ519">
        <f t="shared" si="116"/>
        <v>42728</v>
      </c>
      <c r="CK519">
        <f t="shared" si="117"/>
        <v>62.459546925566343</v>
      </c>
      <c r="CO519" t="str">
        <f t="shared" si="118"/>
        <v/>
      </c>
      <c r="CP519" s="13" t="str">
        <f t="shared" si="119"/>
        <v/>
      </c>
      <c r="DR519" t="s">
        <v>568</v>
      </c>
      <c r="DS519">
        <v>2881</v>
      </c>
      <c r="DT519">
        <v>4449231</v>
      </c>
      <c r="DU519" t="str">
        <f t="shared" si="113"/>
        <v>MAC-0516</v>
      </c>
      <c r="DV519">
        <f t="shared" si="114"/>
        <v>2881</v>
      </c>
      <c r="DW519">
        <f t="shared" si="115"/>
        <v>4449231</v>
      </c>
      <c r="EL519" s="6" t="s">
        <v>568</v>
      </c>
      <c r="EM519">
        <v>477</v>
      </c>
      <c r="EN519">
        <v>1364</v>
      </c>
    </row>
    <row r="520" spans="24:144" x14ac:dyDescent="0.25">
      <c r="X520" s="4" t="s">
        <v>569</v>
      </c>
      <c r="Y520" s="2">
        <v>698</v>
      </c>
      <c r="BD520" s="6">
        <v>890</v>
      </c>
      <c r="BE520" s="26">
        <v>5.4638631396488058E-3</v>
      </c>
      <c r="BG520">
        <f t="shared" si="109"/>
        <v>890</v>
      </c>
      <c r="BH520">
        <f t="shared" si="110"/>
        <v>5.4638631396488058E-3</v>
      </c>
      <c r="BM520">
        <v>230</v>
      </c>
      <c r="BN520" t="s">
        <v>838</v>
      </c>
      <c r="BP520" s="6" t="s">
        <v>569</v>
      </c>
      <c r="BQ520">
        <v>698</v>
      </c>
      <c r="BR520" t="str">
        <f t="shared" si="111"/>
        <v>MAC-0517</v>
      </c>
      <c r="BS520">
        <f t="shared" si="112"/>
        <v>698</v>
      </c>
      <c r="CH520" s="6">
        <v>42741</v>
      </c>
      <c r="CI520" s="26">
        <v>62.783171521035598</v>
      </c>
      <c r="CJ520">
        <f t="shared" si="116"/>
        <v>42741</v>
      </c>
      <c r="CK520">
        <f t="shared" si="117"/>
        <v>62.783171521035598</v>
      </c>
      <c r="CO520" t="str">
        <f t="shared" si="118"/>
        <v/>
      </c>
      <c r="CP520" s="13" t="str">
        <f t="shared" si="119"/>
        <v/>
      </c>
      <c r="DR520" t="s">
        <v>569</v>
      </c>
      <c r="DS520">
        <v>1690</v>
      </c>
      <c r="DT520">
        <v>6080542</v>
      </c>
      <c r="DU520" t="str">
        <f t="shared" si="113"/>
        <v>MAC-0517</v>
      </c>
      <c r="DV520">
        <f t="shared" si="114"/>
        <v>1690</v>
      </c>
      <c r="DW520">
        <f t="shared" si="115"/>
        <v>6080542</v>
      </c>
      <c r="EL520" s="6" t="s">
        <v>569</v>
      </c>
      <c r="EM520">
        <v>333</v>
      </c>
      <c r="EN520">
        <v>4047</v>
      </c>
    </row>
    <row r="521" spans="24:144" x14ac:dyDescent="0.25">
      <c r="X521" s="4" t="s">
        <v>570</v>
      </c>
      <c r="Y521" s="2">
        <v>374</v>
      </c>
      <c r="BD521" s="6">
        <v>891</v>
      </c>
      <c r="BE521" s="26">
        <v>5.6522722134297989E-3</v>
      </c>
      <c r="BG521">
        <f t="shared" ref="BG521:BG554" si="120">IF(OR(BD521="",BD521="Grand Total",BD521="(blank)"),"",BD521)</f>
        <v>891</v>
      </c>
      <c r="BH521">
        <f t="shared" si="110"/>
        <v>5.6522722134297989E-3</v>
      </c>
      <c r="BM521">
        <v>231</v>
      </c>
      <c r="BN521" t="s">
        <v>222</v>
      </c>
      <c r="BP521" s="6" t="s">
        <v>570</v>
      </c>
      <c r="BQ521">
        <v>374</v>
      </c>
      <c r="BR521" t="str">
        <f t="shared" si="111"/>
        <v>MAC-0518</v>
      </c>
      <c r="BS521">
        <f t="shared" si="112"/>
        <v>374</v>
      </c>
      <c r="CH521" s="6">
        <v>42921</v>
      </c>
      <c r="CI521" s="26">
        <v>29.449838187702266</v>
      </c>
      <c r="CJ521">
        <f t="shared" si="116"/>
        <v>42921</v>
      </c>
      <c r="CK521">
        <f t="shared" si="117"/>
        <v>29.449838187702266</v>
      </c>
      <c r="CO521" t="str">
        <f t="shared" si="118"/>
        <v/>
      </c>
      <c r="CP521" s="13" t="str">
        <f t="shared" si="119"/>
        <v/>
      </c>
      <c r="DR521" t="s">
        <v>570</v>
      </c>
      <c r="DS521">
        <v>869</v>
      </c>
      <c r="DT521">
        <v>5666795</v>
      </c>
      <c r="DU521" t="str">
        <f t="shared" si="113"/>
        <v>MAC-0518</v>
      </c>
      <c r="DV521">
        <f t="shared" si="114"/>
        <v>869</v>
      </c>
      <c r="DW521">
        <f t="shared" si="115"/>
        <v>5666795</v>
      </c>
      <c r="EL521" s="6" t="s">
        <v>570</v>
      </c>
      <c r="EM521">
        <v>564</v>
      </c>
      <c r="EN521">
        <v>9791</v>
      </c>
    </row>
    <row r="522" spans="24:144" x14ac:dyDescent="0.25">
      <c r="X522" s="4" t="s">
        <v>571</v>
      </c>
      <c r="Y522" s="2">
        <v>291</v>
      </c>
      <c r="BD522" s="6">
        <v>892</v>
      </c>
      <c r="BE522" s="26">
        <v>4.5218177707438394E-3</v>
      </c>
      <c r="BG522">
        <f t="shared" si="120"/>
        <v>892</v>
      </c>
      <c r="BH522">
        <f t="shared" si="110"/>
        <v>4.5218177707438394E-3</v>
      </c>
      <c r="BM522">
        <v>231</v>
      </c>
      <c r="BN522" t="s">
        <v>753</v>
      </c>
      <c r="BP522" s="6" t="s">
        <v>571</v>
      </c>
      <c r="BQ522">
        <v>291</v>
      </c>
      <c r="BR522" t="str">
        <f t="shared" si="111"/>
        <v>MAC-0519</v>
      </c>
      <c r="BS522">
        <f t="shared" si="112"/>
        <v>291</v>
      </c>
      <c r="CH522" s="6">
        <v>42991</v>
      </c>
      <c r="CI522" s="26">
        <v>66.666666666666657</v>
      </c>
      <c r="CJ522">
        <f t="shared" si="116"/>
        <v>42991</v>
      </c>
      <c r="CK522">
        <f t="shared" si="117"/>
        <v>66.666666666666657</v>
      </c>
      <c r="CO522" t="str">
        <f t="shared" si="118"/>
        <v/>
      </c>
      <c r="CP522" s="13" t="str">
        <f t="shared" si="119"/>
        <v/>
      </c>
      <c r="DR522" t="s">
        <v>571</v>
      </c>
      <c r="DS522">
        <v>4371</v>
      </c>
      <c r="DT522">
        <v>1705390</v>
      </c>
      <c r="DU522" t="str">
        <f t="shared" si="113"/>
        <v>MAC-0519</v>
      </c>
      <c r="DV522">
        <f t="shared" si="114"/>
        <v>4371</v>
      </c>
      <c r="DW522">
        <f t="shared" si="115"/>
        <v>1705390</v>
      </c>
      <c r="EL522" s="6" t="s">
        <v>571</v>
      </c>
      <c r="EM522">
        <v>733</v>
      </c>
      <c r="EN522">
        <v>6941</v>
      </c>
    </row>
    <row r="523" spans="24:144" x14ac:dyDescent="0.25">
      <c r="X523" s="4" t="s">
        <v>572</v>
      </c>
      <c r="Y523" s="2">
        <v>48</v>
      </c>
      <c r="BD523" s="6">
        <v>896</v>
      </c>
      <c r="BE523" s="26">
        <v>9.2320446152686711E-3</v>
      </c>
      <c r="BG523">
        <f t="shared" si="120"/>
        <v>896</v>
      </c>
      <c r="BH523">
        <f t="shared" si="110"/>
        <v>9.2320446152686711E-3</v>
      </c>
      <c r="BM523">
        <v>231</v>
      </c>
      <c r="BN523" t="s">
        <v>926</v>
      </c>
      <c r="BP523" s="6" t="s">
        <v>572</v>
      </c>
      <c r="BQ523">
        <v>48</v>
      </c>
      <c r="BR523" t="str">
        <f t="shared" si="111"/>
        <v>MAC-0520</v>
      </c>
      <c r="BS523">
        <f t="shared" si="112"/>
        <v>48</v>
      </c>
      <c r="CH523" s="6">
        <v>43176</v>
      </c>
      <c r="CI523" s="26">
        <v>43.689320388349515</v>
      </c>
      <c r="CJ523">
        <f t="shared" si="116"/>
        <v>43176</v>
      </c>
      <c r="CK523">
        <f t="shared" si="117"/>
        <v>43.689320388349515</v>
      </c>
      <c r="CO523" t="str">
        <f t="shared" si="118"/>
        <v/>
      </c>
      <c r="CP523" s="13" t="str">
        <f t="shared" si="119"/>
        <v/>
      </c>
      <c r="DR523" t="s">
        <v>572</v>
      </c>
      <c r="DS523">
        <v>170</v>
      </c>
      <c r="DT523">
        <v>939988</v>
      </c>
      <c r="DU523" t="str">
        <f t="shared" si="113"/>
        <v>MAC-0520</v>
      </c>
      <c r="DV523">
        <f t="shared" si="114"/>
        <v>170</v>
      </c>
      <c r="DW523">
        <f t="shared" si="115"/>
        <v>939988</v>
      </c>
      <c r="EL523" s="6" t="s">
        <v>572</v>
      </c>
      <c r="EM523">
        <v>756</v>
      </c>
      <c r="EN523">
        <v>14243</v>
      </c>
    </row>
    <row r="524" spans="24:144" x14ac:dyDescent="0.25">
      <c r="X524" s="4" t="s">
        <v>573</v>
      </c>
      <c r="Y524" s="2">
        <v>114</v>
      </c>
      <c r="BD524" s="6">
        <v>900</v>
      </c>
      <c r="BE524" s="26">
        <v>3.4667269575702764E-3</v>
      </c>
      <c r="BG524">
        <f t="shared" si="120"/>
        <v>900</v>
      </c>
      <c r="BH524">
        <f t="shared" si="110"/>
        <v>3.4667269575702764E-3</v>
      </c>
      <c r="BM524">
        <v>232</v>
      </c>
      <c r="BN524" t="s">
        <v>588</v>
      </c>
      <c r="BP524" s="6" t="s">
        <v>573</v>
      </c>
      <c r="BQ524">
        <v>114</v>
      </c>
      <c r="BR524" t="str">
        <f t="shared" si="111"/>
        <v>MAC-0521</v>
      </c>
      <c r="BS524">
        <f t="shared" si="112"/>
        <v>114</v>
      </c>
      <c r="CH524" s="6">
        <v>43342</v>
      </c>
      <c r="CI524" s="26">
        <v>60.194174757281552</v>
      </c>
      <c r="CJ524">
        <f t="shared" si="116"/>
        <v>43342</v>
      </c>
      <c r="CK524">
        <f t="shared" si="117"/>
        <v>60.194174757281552</v>
      </c>
      <c r="CO524" t="str">
        <f t="shared" si="118"/>
        <v/>
      </c>
      <c r="CP524" s="13" t="str">
        <f t="shared" si="119"/>
        <v/>
      </c>
      <c r="DR524" t="s">
        <v>573</v>
      </c>
      <c r="DS524">
        <v>2549</v>
      </c>
      <c r="DT524">
        <v>3688633</v>
      </c>
      <c r="DU524" t="str">
        <f t="shared" si="113"/>
        <v>MAC-0521</v>
      </c>
      <c r="DV524">
        <f t="shared" si="114"/>
        <v>2549</v>
      </c>
      <c r="DW524">
        <f t="shared" si="115"/>
        <v>3688633</v>
      </c>
      <c r="EL524" s="6" t="s">
        <v>573</v>
      </c>
      <c r="EM524">
        <v>649</v>
      </c>
      <c r="EN524">
        <v>3571</v>
      </c>
    </row>
    <row r="525" spans="24:144" x14ac:dyDescent="0.25">
      <c r="X525" s="4" t="s">
        <v>574</v>
      </c>
      <c r="Y525" s="2">
        <v>386</v>
      </c>
      <c r="BD525" s="6">
        <v>902</v>
      </c>
      <c r="BE525" s="26">
        <v>4.8232722887934284E-3</v>
      </c>
      <c r="BG525">
        <f t="shared" si="120"/>
        <v>902</v>
      </c>
      <c r="BH525">
        <f t="shared" si="110"/>
        <v>4.8232722887934284E-3</v>
      </c>
      <c r="BM525">
        <v>233</v>
      </c>
      <c r="BN525" t="s">
        <v>281</v>
      </c>
      <c r="BP525" s="6" t="s">
        <v>574</v>
      </c>
      <c r="BQ525">
        <v>386</v>
      </c>
      <c r="BR525" t="str">
        <f t="shared" si="111"/>
        <v>MAC-0522</v>
      </c>
      <c r="BS525">
        <f t="shared" si="112"/>
        <v>386</v>
      </c>
      <c r="CH525" s="6">
        <v>43404</v>
      </c>
      <c r="CI525" s="26">
        <v>56.634304207119747</v>
      </c>
      <c r="CJ525">
        <f t="shared" si="116"/>
        <v>43404</v>
      </c>
      <c r="CK525">
        <f t="shared" si="117"/>
        <v>56.634304207119747</v>
      </c>
      <c r="CO525" t="str">
        <f t="shared" si="118"/>
        <v/>
      </c>
      <c r="CP525" s="13" t="str">
        <f t="shared" si="119"/>
        <v/>
      </c>
      <c r="DR525" t="s">
        <v>574</v>
      </c>
      <c r="DS525">
        <v>3546</v>
      </c>
      <c r="DT525">
        <v>5936295</v>
      </c>
      <c r="DU525" t="str">
        <f t="shared" si="113"/>
        <v>MAC-0522</v>
      </c>
      <c r="DV525">
        <f t="shared" si="114"/>
        <v>3546</v>
      </c>
      <c r="DW525">
        <f t="shared" si="115"/>
        <v>5936295</v>
      </c>
      <c r="EL525" s="6" t="s">
        <v>574</v>
      </c>
      <c r="EM525">
        <v>323</v>
      </c>
      <c r="EN525">
        <v>327</v>
      </c>
    </row>
    <row r="526" spans="24:144" x14ac:dyDescent="0.25">
      <c r="X526" s="4" t="s">
        <v>575</v>
      </c>
      <c r="Y526" s="2">
        <v>62</v>
      </c>
      <c r="BD526" s="6">
        <v>903</v>
      </c>
      <c r="BE526" s="26">
        <v>9.0813173562438766E-3</v>
      </c>
      <c r="BG526">
        <f t="shared" si="120"/>
        <v>903</v>
      </c>
      <c r="BH526">
        <f t="shared" si="110"/>
        <v>9.0813173562438766E-3</v>
      </c>
      <c r="BM526">
        <v>234</v>
      </c>
      <c r="BN526" t="s">
        <v>60</v>
      </c>
      <c r="BP526" s="6" t="s">
        <v>575</v>
      </c>
      <c r="BQ526">
        <v>62</v>
      </c>
      <c r="BR526" t="str">
        <f t="shared" si="111"/>
        <v>MAC-0523</v>
      </c>
      <c r="BS526">
        <f t="shared" si="112"/>
        <v>62</v>
      </c>
      <c r="CH526" s="6">
        <v>43420</v>
      </c>
      <c r="CI526" s="26">
        <v>54.045307443365701</v>
      </c>
      <c r="CJ526">
        <f t="shared" si="116"/>
        <v>43420</v>
      </c>
      <c r="CK526">
        <f t="shared" si="117"/>
        <v>54.045307443365701</v>
      </c>
      <c r="CO526" t="str">
        <f t="shared" si="118"/>
        <v/>
      </c>
      <c r="CP526" s="13" t="str">
        <f t="shared" si="119"/>
        <v/>
      </c>
      <c r="DR526" t="s">
        <v>575</v>
      </c>
      <c r="DS526">
        <v>0</v>
      </c>
      <c r="DT526">
        <v>1398103</v>
      </c>
      <c r="DU526" t="str">
        <f t="shared" si="113"/>
        <v>MAC-0523</v>
      </c>
      <c r="DV526">
        <f t="shared" si="114"/>
        <v>0</v>
      </c>
      <c r="DW526">
        <f t="shared" si="115"/>
        <v>1398103</v>
      </c>
      <c r="EL526" s="6" t="s">
        <v>575</v>
      </c>
      <c r="EM526">
        <v>816</v>
      </c>
      <c r="EN526">
        <v>14481</v>
      </c>
    </row>
    <row r="527" spans="24:144" x14ac:dyDescent="0.25">
      <c r="X527" s="4" t="s">
        <v>576</v>
      </c>
      <c r="Y527" s="2">
        <v>255</v>
      </c>
      <c r="BD527" s="6">
        <v>906</v>
      </c>
      <c r="BE527" s="26">
        <v>4.8986359183058256E-3</v>
      </c>
      <c r="BG527">
        <f t="shared" si="120"/>
        <v>906</v>
      </c>
      <c r="BH527">
        <f t="shared" si="110"/>
        <v>4.8986359183058256E-3</v>
      </c>
      <c r="BM527">
        <v>235</v>
      </c>
      <c r="BN527" t="s">
        <v>813</v>
      </c>
      <c r="BP527" s="6" t="s">
        <v>576</v>
      </c>
      <c r="BQ527">
        <v>255</v>
      </c>
      <c r="BR527" t="str">
        <f t="shared" si="111"/>
        <v>MAC-0524</v>
      </c>
      <c r="BS527">
        <f t="shared" si="112"/>
        <v>255</v>
      </c>
      <c r="CH527" s="6">
        <v>43494</v>
      </c>
      <c r="CI527" s="26">
        <v>38.834951456310677</v>
      </c>
      <c r="CJ527">
        <f t="shared" si="116"/>
        <v>43494</v>
      </c>
      <c r="CK527">
        <f t="shared" si="117"/>
        <v>38.834951456310677</v>
      </c>
      <c r="CO527" t="str">
        <f t="shared" si="118"/>
        <v/>
      </c>
      <c r="CP527" s="13" t="str">
        <f t="shared" si="119"/>
        <v/>
      </c>
      <c r="DR527" t="s">
        <v>576</v>
      </c>
      <c r="DS527">
        <v>2606</v>
      </c>
      <c r="DT527">
        <v>9887462</v>
      </c>
      <c r="DU527" t="str">
        <f t="shared" si="113"/>
        <v>MAC-0524</v>
      </c>
      <c r="DV527">
        <f t="shared" si="114"/>
        <v>2606</v>
      </c>
      <c r="DW527">
        <f t="shared" si="115"/>
        <v>9887462</v>
      </c>
      <c r="EL527" s="6" t="s">
        <v>576</v>
      </c>
      <c r="EM527">
        <v>619</v>
      </c>
      <c r="EN527">
        <v>4074</v>
      </c>
    </row>
    <row r="528" spans="24:144" x14ac:dyDescent="0.25">
      <c r="X528" s="4" t="s">
        <v>577</v>
      </c>
      <c r="Y528" s="2">
        <v>72</v>
      </c>
      <c r="BD528" s="6">
        <v>907</v>
      </c>
      <c r="BE528" s="26">
        <v>4.2203632526942496E-3</v>
      </c>
      <c r="BG528">
        <f t="shared" si="120"/>
        <v>907</v>
      </c>
      <c r="BH528">
        <f t="shared" si="110"/>
        <v>4.2203632526942496E-3</v>
      </c>
      <c r="BM528">
        <v>235</v>
      </c>
      <c r="BN528" t="s">
        <v>983</v>
      </c>
      <c r="BP528" s="6" t="s">
        <v>577</v>
      </c>
      <c r="BQ528">
        <v>72</v>
      </c>
      <c r="BR528" t="str">
        <f t="shared" si="111"/>
        <v>MAC-0525</v>
      </c>
      <c r="BS528">
        <f t="shared" si="112"/>
        <v>72</v>
      </c>
      <c r="CH528" s="6">
        <v>43650</v>
      </c>
      <c r="CI528" s="26">
        <v>43.042071197411005</v>
      </c>
      <c r="CJ528">
        <f t="shared" si="116"/>
        <v>43650</v>
      </c>
      <c r="CK528">
        <f t="shared" si="117"/>
        <v>43.042071197411005</v>
      </c>
      <c r="CO528" t="str">
        <f t="shared" si="118"/>
        <v/>
      </c>
      <c r="CP528" s="13" t="str">
        <f t="shared" si="119"/>
        <v/>
      </c>
      <c r="DR528" t="s">
        <v>577</v>
      </c>
      <c r="DS528">
        <v>1119</v>
      </c>
      <c r="DT528">
        <v>4108919</v>
      </c>
      <c r="DU528" t="str">
        <f t="shared" si="113"/>
        <v>MAC-0525</v>
      </c>
      <c r="DV528">
        <f t="shared" si="114"/>
        <v>1119</v>
      </c>
      <c r="DW528">
        <f t="shared" si="115"/>
        <v>4108919</v>
      </c>
      <c r="EL528" s="6" t="s">
        <v>577</v>
      </c>
      <c r="EM528">
        <v>650</v>
      </c>
      <c r="EN528">
        <v>6213</v>
      </c>
    </row>
    <row r="529" spans="24:144" x14ac:dyDescent="0.25">
      <c r="X529" s="4" t="s">
        <v>578</v>
      </c>
      <c r="Y529" s="2">
        <v>77</v>
      </c>
      <c r="BD529" s="6">
        <v>909</v>
      </c>
      <c r="BE529" s="26">
        <v>5.4638631396488058E-3</v>
      </c>
      <c r="BG529">
        <f t="shared" si="120"/>
        <v>909</v>
      </c>
      <c r="BH529">
        <f t="shared" si="110"/>
        <v>5.4638631396488058E-3</v>
      </c>
      <c r="BM529">
        <v>236</v>
      </c>
      <c r="BN529" t="s">
        <v>218</v>
      </c>
      <c r="BP529" s="6" t="s">
        <v>578</v>
      </c>
      <c r="BQ529">
        <v>77</v>
      </c>
      <c r="BR529" t="str">
        <f t="shared" si="111"/>
        <v>MAC-0526</v>
      </c>
      <c r="BS529">
        <f t="shared" si="112"/>
        <v>77</v>
      </c>
      <c r="CH529" s="6">
        <v>43740</v>
      </c>
      <c r="CI529" s="26">
        <v>80.258899676375407</v>
      </c>
      <c r="CJ529">
        <f t="shared" si="116"/>
        <v>43740</v>
      </c>
      <c r="CK529">
        <f t="shared" si="117"/>
        <v>80.258899676375407</v>
      </c>
      <c r="CO529" t="str">
        <f t="shared" si="118"/>
        <v/>
      </c>
      <c r="CP529" s="13" t="str">
        <f t="shared" si="119"/>
        <v/>
      </c>
      <c r="DR529" t="s">
        <v>578</v>
      </c>
      <c r="DS529">
        <v>7436</v>
      </c>
      <c r="DT529">
        <v>37493896</v>
      </c>
      <c r="DU529" t="str">
        <f t="shared" si="113"/>
        <v>MAC-0526</v>
      </c>
      <c r="DV529">
        <f t="shared" si="114"/>
        <v>7436</v>
      </c>
      <c r="DW529">
        <f t="shared" si="115"/>
        <v>37493896</v>
      </c>
      <c r="EL529" s="6" t="s">
        <v>578</v>
      </c>
      <c r="EM529">
        <v>314</v>
      </c>
      <c r="EN529">
        <v>1441</v>
      </c>
    </row>
    <row r="530" spans="24:144" x14ac:dyDescent="0.25">
      <c r="X530" s="4" t="s">
        <v>579</v>
      </c>
      <c r="Y530" s="2">
        <v>67</v>
      </c>
      <c r="BD530" s="6">
        <v>912</v>
      </c>
      <c r="BE530" s="26">
        <v>4.182681437938051E-3</v>
      </c>
      <c r="BG530">
        <f t="shared" si="120"/>
        <v>912</v>
      </c>
      <c r="BH530">
        <f t="shared" si="110"/>
        <v>4.182681437938051E-3</v>
      </c>
      <c r="BM530">
        <v>236</v>
      </c>
      <c r="BN530" t="s">
        <v>456</v>
      </c>
      <c r="BP530" s="6" t="s">
        <v>579</v>
      </c>
      <c r="BQ530">
        <v>67</v>
      </c>
      <c r="BR530" t="str">
        <f t="shared" si="111"/>
        <v>MAC-0527</v>
      </c>
      <c r="BS530">
        <f t="shared" si="112"/>
        <v>67</v>
      </c>
      <c r="CH530" s="6">
        <v>43770</v>
      </c>
      <c r="CI530" s="26">
        <v>51.456310679611647</v>
      </c>
      <c r="CJ530">
        <f t="shared" si="116"/>
        <v>43770</v>
      </c>
      <c r="CK530">
        <f t="shared" si="117"/>
        <v>51.456310679611647</v>
      </c>
      <c r="CO530" t="str">
        <f t="shared" si="118"/>
        <v/>
      </c>
      <c r="CP530" s="13" t="str">
        <f t="shared" si="119"/>
        <v/>
      </c>
      <c r="DR530" t="s">
        <v>579</v>
      </c>
      <c r="DS530">
        <v>0</v>
      </c>
      <c r="DT530">
        <v>1145946</v>
      </c>
      <c r="DU530" t="str">
        <f t="shared" si="113"/>
        <v>MAC-0527</v>
      </c>
      <c r="DV530">
        <f t="shared" si="114"/>
        <v>0</v>
      </c>
      <c r="DW530">
        <f t="shared" si="115"/>
        <v>1145946</v>
      </c>
      <c r="EL530" s="6" t="s">
        <v>579</v>
      </c>
      <c r="EM530">
        <v>882</v>
      </c>
      <c r="EN530">
        <v>11182</v>
      </c>
    </row>
    <row r="531" spans="24:144" x14ac:dyDescent="0.25">
      <c r="X531" s="4" t="s">
        <v>580</v>
      </c>
      <c r="Y531" s="2">
        <v>61</v>
      </c>
      <c r="BD531" s="6">
        <v>926</v>
      </c>
      <c r="BE531" s="26">
        <v>3.4667269575702764E-3</v>
      </c>
      <c r="BG531">
        <f t="shared" si="120"/>
        <v>926</v>
      </c>
      <c r="BH531">
        <f t="shared" si="110"/>
        <v>3.4667269575702764E-3</v>
      </c>
      <c r="BM531">
        <v>236</v>
      </c>
      <c r="BN531" t="s">
        <v>477</v>
      </c>
      <c r="BP531" s="6" t="s">
        <v>580</v>
      </c>
      <c r="BQ531">
        <v>61</v>
      </c>
      <c r="BR531" t="str">
        <f t="shared" si="111"/>
        <v>MAC-0528</v>
      </c>
      <c r="BS531">
        <f t="shared" si="112"/>
        <v>61</v>
      </c>
      <c r="CH531" s="6">
        <v>43830</v>
      </c>
      <c r="CI531" s="26">
        <v>44.983818770226534</v>
      </c>
      <c r="CJ531">
        <f t="shared" si="116"/>
        <v>43830</v>
      </c>
      <c r="CK531">
        <f t="shared" si="117"/>
        <v>44.983818770226534</v>
      </c>
      <c r="CO531" t="str">
        <f t="shared" si="118"/>
        <v/>
      </c>
      <c r="CP531" s="13" t="str">
        <f t="shared" si="119"/>
        <v/>
      </c>
      <c r="DR531" t="s">
        <v>580</v>
      </c>
      <c r="DS531">
        <v>24364</v>
      </c>
      <c r="DT531">
        <v>73477627</v>
      </c>
      <c r="DU531" t="str">
        <f t="shared" si="113"/>
        <v>MAC-0528</v>
      </c>
      <c r="DV531">
        <f t="shared" si="114"/>
        <v>24364</v>
      </c>
      <c r="DW531">
        <f t="shared" si="115"/>
        <v>73477627</v>
      </c>
      <c r="EL531" s="6" t="s">
        <v>580</v>
      </c>
      <c r="EM531">
        <v>431</v>
      </c>
      <c r="EN531">
        <v>301</v>
      </c>
    </row>
    <row r="532" spans="24:144" x14ac:dyDescent="0.25">
      <c r="X532" s="4" t="s">
        <v>581</v>
      </c>
      <c r="Y532" s="2">
        <v>203</v>
      </c>
      <c r="BD532" s="6">
        <v>930</v>
      </c>
      <c r="BE532" s="26">
        <v>2.4493179591529128E-3</v>
      </c>
      <c r="BG532">
        <f t="shared" si="120"/>
        <v>930</v>
      </c>
      <c r="BH532">
        <f t="shared" si="110"/>
        <v>2.4493179591529128E-3</v>
      </c>
      <c r="BM532">
        <v>236</v>
      </c>
      <c r="BN532" t="s">
        <v>656</v>
      </c>
      <c r="BP532" s="6" t="s">
        <v>581</v>
      </c>
      <c r="BQ532">
        <v>203</v>
      </c>
      <c r="BR532" t="str">
        <f t="shared" si="111"/>
        <v>MAC-0529</v>
      </c>
      <c r="BS532">
        <f t="shared" si="112"/>
        <v>203</v>
      </c>
      <c r="CH532" s="6">
        <v>43880</v>
      </c>
      <c r="CI532" s="26">
        <v>31.715210355987054</v>
      </c>
      <c r="CJ532">
        <f t="shared" si="116"/>
        <v>43880</v>
      </c>
      <c r="CK532">
        <f t="shared" si="117"/>
        <v>31.715210355987054</v>
      </c>
      <c r="CO532" t="str">
        <f t="shared" si="118"/>
        <v/>
      </c>
      <c r="CP532" s="13" t="str">
        <f t="shared" si="119"/>
        <v/>
      </c>
      <c r="DR532" t="s">
        <v>581</v>
      </c>
      <c r="DS532">
        <v>3146</v>
      </c>
      <c r="DT532">
        <v>10361415</v>
      </c>
      <c r="DU532" t="str">
        <f t="shared" si="113"/>
        <v>MAC-0529</v>
      </c>
      <c r="DV532">
        <f t="shared" si="114"/>
        <v>3146</v>
      </c>
      <c r="DW532">
        <f t="shared" si="115"/>
        <v>10361415</v>
      </c>
      <c r="EL532" s="6" t="s">
        <v>581</v>
      </c>
      <c r="EM532">
        <v>359</v>
      </c>
      <c r="EN532">
        <v>645</v>
      </c>
    </row>
    <row r="533" spans="24:144" x14ac:dyDescent="0.25">
      <c r="X533" s="4" t="s">
        <v>582</v>
      </c>
      <c r="Y533" s="2">
        <v>442</v>
      </c>
      <c r="BD533" s="6">
        <v>931</v>
      </c>
      <c r="BE533" s="26">
        <v>4.4087723264752427E-3</v>
      </c>
      <c r="BG533">
        <f t="shared" si="120"/>
        <v>931</v>
      </c>
      <c r="BH533">
        <f t="shared" si="110"/>
        <v>4.4087723264752427E-3</v>
      </c>
      <c r="BM533">
        <v>236</v>
      </c>
      <c r="BN533" t="s">
        <v>1052</v>
      </c>
      <c r="BP533" s="6" t="s">
        <v>582</v>
      </c>
      <c r="BQ533">
        <v>442</v>
      </c>
      <c r="BR533" t="str">
        <f t="shared" si="111"/>
        <v>MAC-0530</v>
      </c>
      <c r="BS533">
        <f t="shared" si="112"/>
        <v>442</v>
      </c>
      <c r="CH533" s="6">
        <v>43901</v>
      </c>
      <c r="CI533" s="26">
        <v>36.893203883495147</v>
      </c>
      <c r="CJ533">
        <f t="shared" si="116"/>
        <v>43901</v>
      </c>
      <c r="CK533">
        <f t="shared" si="117"/>
        <v>36.893203883495147</v>
      </c>
      <c r="CO533" t="str">
        <f t="shared" si="118"/>
        <v/>
      </c>
      <c r="CP533" s="13" t="str">
        <f t="shared" si="119"/>
        <v/>
      </c>
      <c r="DR533" t="s">
        <v>582</v>
      </c>
      <c r="DS533">
        <v>3639</v>
      </c>
      <c r="DT533">
        <v>1254851</v>
      </c>
      <c r="DU533" t="str">
        <f t="shared" si="113"/>
        <v>MAC-0530</v>
      </c>
      <c r="DV533">
        <f t="shared" si="114"/>
        <v>3639</v>
      </c>
      <c r="DW533">
        <f t="shared" si="115"/>
        <v>1254851</v>
      </c>
      <c r="EL533" s="6" t="s">
        <v>582</v>
      </c>
      <c r="EM533">
        <v>306</v>
      </c>
      <c r="EN533">
        <v>1192</v>
      </c>
    </row>
    <row r="534" spans="24:144" x14ac:dyDescent="0.25">
      <c r="X534" s="4" t="s">
        <v>583</v>
      </c>
      <c r="Y534" s="2">
        <v>298</v>
      </c>
      <c r="BD534" s="6">
        <v>934</v>
      </c>
      <c r="BE534" s="26">
        <v>4.0696359936694551E-3</v>
      </c>
      <c r="BG534">
        <f t="shared" si="120"/>
        <v>934</v>
      </c>
      <c r="BH534">
        <f t="shared" si="110"/>
        <v>4.0696359936694551E-3</v>
      </c>
      <c r="BM534">
        <v>237</v>
      </c>
      <c r="BN534" t="s">
        <v>51</v>
      </c>
      <c r="BP534" s="6" t="s">
        <v>583</v>
      </c>
      <c r="BQ534">
        <v>298</v>
      </c>
      <c r="BR534" t="str">
        <f t="shared" si="111"/>
        <v>MAC-0531</v>
      </c>
      <c r="BS534">
        <f t="shared" si="112"/>
        <v>298</v>
      </c>
      <c r="CH534" s="6">
        <v>43944</v>
      </c>
      <c r="CI534" s="26">
        <v>58.899676375404532</v>
      </c>
      <c r="CJ534">
        <f t="shared" si="116"/>
        <v>43944</v>
      </c>
      <c r="CK534">
        <f t="shared" si="117"/>
        <v>58.899676375404532</v>
      </c>
      <c r="CO534" t="str">
        <f t="shared" si="118"/>
        <v/>
      </c>
      <c r="CP534" s="13" t="str">
        <f t="shared" si="119"/>
        <v/>
      </c>
      <c r="DR534" t="s">
        <v>583</v>
      </c>
      <c r="DS534">
        <v>3079</v>
      </c>
      <c r="DT534">
        <v>10125404</v>
      </c>
      <c r="DU534" t="str">
        <f t="shared" si="113"/>
        <v>MAC-0531</v>
      </c>
      <c r="DV534">
        <f t="shared" si="114"/>
        <v>3079</v>
      </c>
      <c r="DW534">
        <f t="shared" si="115"/>
        <v>10125404</v>
      </c>
      <c r="EL534" s="6" t="s">
        <v>583</v>
      </c>
      <c r="EM534">
        <v>353</v>
      </c>
      <c r="EN534">
        <v>1909</v>
      </c>
    </row>
    <row r="535" spans="24:144" x14ac:dyDescent="0.25">
      <c r="X535" s="4" t="s">
        <v>584</v>
      </c>
      <c r="Y535" s="2">
        <v>332</v>
      </c>
      <c r="BD535" s="6">
        <v>938</v>
      </c>
      <c r="BE535" s="26">
        <v>3.6551360313512699E-3</v>
      </c>
      <c r="BG535">
        <f t="shared" si="120"/>
        <v>938</v>
      </c>
      <c r="BH535">
        <f t="shared" si="110"/>
        <v>3.6551360313512699E-3</v>
      </c>
      <c r="BM535">
        <v>237</v>
      </c>
      <c r="BN535" t="s">
        <v>412</v>
      </c>
      <c r="BP535" s="6" t="s">
        <v>584</v>
      </c>
      <c r="BQ535">
        <v>332</v>
      </c>
      <c r="BR535" t="str">
        <f t="shared" si="111"/>
        <v>MAC-0532</v>
      </c>
      <c r="BS535">
        <f t="shared" si="112"/>
        <v>332</v>
      </c>
      <c r="CH535" s="6">
        <v>43978</v>
      </c>
      <c r="CI535" s="26">
        <v>48.220064724919091</v>
      </c>
      <c r="CJ535">
        <f t="shared" si="116"/>
        <v>43978</v>
      </c>
      <c r="CK535">
        <f t="shared" si="117"/>
        <v>48.220064724919091</v>
      </c>
      <c r="CO535" t="str">
        <f t="shared" si="118"/>
        <v/>
      </c>
      <c r="CP535" s="13" t="str">
        <f t="shared" si="119"/>
        <v/>
      </c>
      <c r="DR535" t="s">
        <v>584</v>
      </c>
      <c r="DS535">
        <v>1816</v>
      </c>
      <c r="DT535">
        <v>3361763</v>
      </c>
      <c r="DU535" t="str">
        <f t="shared" si="113"/>
        <v>MAC-0532</v>
      </c>
      <c r="DV535">
        <f t="shared" si="114"/>
        <v>1816</v>
      </c>
      <c r="DW535">
        <f t="shared" si="115"/>
        <v>3361763</v>
      </c>
      <c r="EL535" s="6" t="s">
        <v>584</v>
      </c>
      <c r="EM535">
        <v>234</v>
      </c>
      <c r="EN535">
        <v>3475</v>
      </c>
    </row>
    <row r="536" spans="24:144" x14ac:dyDescent="0.25">
      <c r="X536" s="4" t="s">
        <v>585</v>
      </c>
      <c r="Y536" s="2">
        <v>302</v>
      </c>
      <c r="BD536" s="6">
        <v>940</v>
      </c>
      <c r="BE536" s="26">
        <v>2.6000452181777073E-3</v>
      </c>
      <c r="BG536">
        <f t="shared" si="120"/>
        <v>940</v>
      </c>
      <c r="BH536">
        <f t="shared" si="110"/>
        <v>2.6000452181777073E-3</v>
      </c>
      <c r="BM536">
        <v>237</v>
      </c>
      <c r="BN536" t="s">
        <v>532</v>
      </c>
      <c r="BP536" s="6" t="s">
        <v>585</v>
      </c>
      <c r="BQ536">
        <v>302</v>
      </c>
      <c r="BR536" t="str">
        <f t="shared" si="111"/>
        <v>MAC-0533</v>
      </c>
      <c r="BS536">
        <f t="shared" si="112"/>
        <v>302</v>
      </c>
      <c r="CH536" s="6">
        <v>43988</v>
      </c>
      <c r="CI536" s="26">
        <v>43.042071197411005</v>
      </c>
      <c r="CJ536">
        <f t="shared" si="116"/>
        <v>43988</v>
      </c>
      <c r="CK536">
        <f t="shared" si="117"/>
        <v>43.042071197411005</v>
      </c>
      <c r="CO536" t="str">
        <f t="shared" si="118"/>
        <v/>
      </c>
      <c r="CP536" s="13" t="str">
        <f t="shared" si="119"/>
        <v/>
      </c>
      <c r="DR536" t="s">
        <v>585</v>
      </c>
      <c r="DS536">
        <v>1743</v>
      </c>
      <c r="DT536">
        <v>3984124</v>
      </c>
      <c r="DU536" t="str">
        <f t="shared" si="113"/>
        <v>MAC-0533</v>
      </c>
      <c r="DV536">
        <f t="shared" si="114"/>
        <v>1743</v>
      </c>
      <c r="DW536">
        <f t="shared" si="115"/>
        <v>3984124</v>
      </c>
      <c r="EL536" s="6" t="s">
        <v>585</v>
      </c>
      <c r="EM536">
        <v>471</v>
      </c>
      <c r="EN536">
        <v>861</v>
      </c>
    </row>
    <row r="537" spans="24:144" x14ac:dyDescent="0.25">
      <c r="X537" s="4" t="s">
        <v>586</v>
      </c>
      <c r="Y537" s="2">
        <v>272</v>
      </c>
      <c r="BD537" s="6">
        <v>947</v>
      </c>
      <c r="BE537" s="26">
        <v>6.895772100384355E-3</v>
      </c>
      <c r="BG537">
        <f t="shared" si="120"/>
        <v>947</v>
      </c>
      <c r="BH537">
        <f t="shared" si="110"/>
        <v>6.895772100384355E-3</v>
      </c>
      <c r="BM537">
        <v>237</v>
      </c>
      <c r="BN537" t="s">
        <v>1048</v>
      </c>
      <c r="BP537" s="6" t="s">
        <v>586</v>
      </c>
      <c r="BQ537">
        <v>272</v>
      </c>
      <c r="BR537" t="str">
        <f t="shared" si="111"/>
        <v>MAC-0534</v>
      </c>
      <c r="BS537">
        <f t="shared" si="112"/>
        <v>272</v>
      </c>
      <c r="CH537" s="6">
        <v>44018</v>
      </c>
      <c r="CI537" s="26">
        <v>50.485436893203882</v>
      </c>
      <c r="CJ537">
        <f t="shared" si="116"/>
        <v>44018</v>
      </c>
      <c r="CK537">
        <f t="shared" si="117"/>
        <v>50.485436893203882</v>
      </c>
      <c r="CO537" t="str">
        <f t="shared" si="118"/>
        <v/>
      </c>
      <c r="CP537" s="13" t="str">
        <f t="shared" si="119"/>
        <v/>
      </c>
      <c r="DR537" t="s">
        <v>586</v>
      </c>
      <c r="DS537">
        <v>1669</v>
      </c>
      <c r="DT537">
        <v>10090053</v>
      </c>
      <c r="DU537" t="str">
        <f t="shared" si="113"/>
        <v>MAC-0534</v>
      </c>
      <c r="DV537">
        <f t="shared" si="114"/>
        <v>1669</v>
      </c>
      <c r="DW537">
        <f t="shared" si="115"/>
        <v>10090053</v>
      </c>
      <c r="EL537" s="6" t="s">
        <v>586</v>
      </c>
      <c r="EM537">
        <v>549</v>
      </c>
      <c r="EN537">
        <v>6721</v>
      </c>
    </row>
    <row r="538" spans="24:144" x14ac:dyDescent="0.25">
      <c r="X538" s="4" t="s">
        <v>587</v>
      </c>
      <c r="Y538" s="2">
        <v>383</v>
      </c>
      <c r="BD538" s="6">
        <v>949</v>
      </c>
      <c r="BE538" s="26">
        <v>3.2783178837892833E-3</v>
      </c>
      <c r="BG538">
        <f t="shared" si="120"/>
        <v>949</v>
      </c>
      <c r="BH538">
        <f t="shared" si="110"/>
        <v>3.2783178837892833E-3</v>
      </c>
      <c r="BM538">
        <v>238</v>
      </c>
      <c r="BN538" t="s">
        <v>227</v>
      </c>
      <c r="BP538" s="6" t="s">
        <v>587</v>
      </c>
      <c r="BQ538">
        <v>383</v>
      </c>
      <c r="BR538" t="str">
        <f t="shared" si="111"/>
        <v>MAC-0535</v>
      </c>
      <c r="BS538">
        <f t="shared" si="112"/>
        <v>383</v>
      </c>
      <c r="CH538" s="6">
        <v>44020</v>
      </c>
      <c r="CI538" s="26">
        <v>44.336569579288025</v>
      </c>
      <c r="CJ538">
        <f t="shared" si="116"/>
        <v>44020</v>
      </c>
      <c r="CK538">
        <f t="shared" si="117"/>
        <v>44.336569579288025</v>
      </c>
      <c r="CO538" t="str">
        <f t="shared" si="118"/>
        <v/>
      </c>
      <c r="CP538" s="13" t="str">
        <f t="shared" si="119"/>
        <v/>
      </c>
      <c r="DR538" t="s">
        <v>587</v>
      </c>
      <c r="DS538">
        <v>1186</v>
      </c>
      <c r="DT538">
        <v>3087723</v>
      </c>
      <c r="DU538" t="str">
        <f t="shared" si="113"/>
        <v>MAC-0535</v>
      </c>
      <c r="DV538">
        <f t="shared" si="114"/>
        <v>1186</v>
      </c>
      <c r="DW538">
        <f t="shared" si="115"/>
        <v>3087723</v>
      </c>
      <c r="EL538" s="6" t="s">
        <v>587</v>
      </c>
      <c r="EM538">
        <v>549</v>
      </c>
      <c r="EN538">
        <v>7005</v>
      </c>
    </row>
    <row r="539" spans="24:144" x14ac:dyDescent="0.25">
      <c r="X539" s="4" t="s">
        <v>588</v>
      </c>
      <c r="Y539" s="2">
        <v>232</v>
      </c>
      <c r="BD539" s="6">
        <v>951</v>
      </c>
      <c r="BE539" s="26">
        <v>1.997136182078529E-3</v>
      </c>
      <c r="BG539">
        <f t="shared" si="120"/>
        <v>951</v>
      </c>
      <c r="BH539">
        <f t="shared" si="110"/>
        <v>1.997136182078529E-3</v>
      </c>
      <c r="BM539">
        <v>238</v>
      </c>
      <c r="BN539" t="s">
        <v>618</v>
      </c>
      <c r="BP539" s="6" t="s">
        <v>588</v>
      </c>
      <c r="BQ539">
        <v>232</v>
      </c>
      <c r="BR539" t="str">
        <f t="shared" si="111"/>
        <v>MAC-0536</v>
      </c>
      <c r="BS539">
        <f t="shared" si="112"/>
        <v>232</v>
      </c>
      <c r="CH539" s="6">
        <v>44086</v>
      </c>
      <c r="CI539" s="26">
        <v>68.608414239482201</v>
      </c>
      <c r="CJ539">
        <f t="shared" si="116"/>
        <v>44086</v>
      </c>
      <c r="CK539">
        <f t="shared" si="117"/>
        <v>68.608414239482201</v>
      </c>
      <c r="CO539" t="str">
        <f t="shared" si="118"/>
        <v/>
      </c>
      <c r="CP539" s="13" t="str">
        <f t="shared" si="119"/>
        <v/>
      </c>
      <c r="DR539" t="s">
        <v>588</v>
      </c>
      <c r="DS539">
        <v>425</v>
      </c>
      <c r="DT539">
        <v>3959596</v>
      </c>
      <c r="DU539" t="str">
        <f t="shared" si="113"/>
        <v>MAC-0536</v>
      </c>
      <c r="DV539">
        <f t="shared" si="114"/>
        <v>425</v>
      </c>
      <c r="DW539">
        <f t="shared" si="115"/>
        <v>3959596</v>
      </c>
      <c r="EL539" s="6" t="s">
        <v>588</v>
      </c>
      <c r="EM539">
        <v>732</v>
      </c>
      <c r="EN539">
        <v>10206</v>
      </c>
    </row>
    <row r="540" spans="24:144" x14ac:dyDescent="0.25">
      <c r="X540" s="4" t="s">
        <v>589</v>
      </c>
      <c r="Y540" s="2">
        <v>165</v>
      </c>
      <c r="BD540" s="6">
        <v>954</v>
      </c>
      <c r="BE540" s="26">
        <v>3.4667269575702764E-3</v>
      </c>
      <c r="BG540">
        <f t="shared" si="120"/>
        <v>954</v>
      </c>
      <c r="BH540">
        <f t="shared" si="110"/>
        <v>3.4667269575702764E-3</v>
      </c>
      <c r="BM540">
        <v>238</v>
      </c>
      <c r="BN540" t="s">
        <v>869</v>
      </c>
      <c r="BP540" s="6" t="s">
        <v>589</v>
      </c>
      <c r="BQ540">
        <v>165</v>
      </c>
      <c r="BR540" t="str">
        <f t="shared" si="111"/>
        <v>MAC-0537</v>
      </c>
      <c r="BS540">
        <f t="shared" si="112"/>
        <v>165</v>
      </c>
      <c r="CH540" s="6">
        <v>44160</v>
      </c>
      <c r="CI540" s="26">
        <v>51.456310679611647</v>
      </c>
      <c r="CJ540">
        <f t="shared" si="116"/>
        <v>44160</v>
      </c>
      <c r="CK540">
        <f t="shared" si="117"/>
        <v>51.456310679611647</v>
      </c>
      <c r="CO540" t="str">
        <f t="shared" si="118"/>
        <v/>
      </c>
      <c r="CP540" s="13" t="str">
        <f t="shared" si="119"/>
        <v/>
      </c>
      <c r="DR540" t="s">
        <v>589</v>
      </c>
      <c r="DS540">
        <v>0</v>
      </c>
      <c r="DT540">
        <v>2101594</v>
      </c>
      <c r="DU540" t="str">
        <f t="shared" si="113"/>
        <v>MAC-0537</v>
      </c>
      <c r="DV540">
        <f t="shared" si="114"/>
        <v>0</v>
      </c>
      <c r="DW540">
        <f t="shared" si="115"/>
        <v>2101594</v>
      </c>
      <c r="EL540" s="6" t="s">
        <v>589</v>
      </c>
      <c r="EM540">
        <v>747</v>
      </c>
      <c r="EN540">
        <v>9458</v>
      </c>
    </row>
    <row r="541" spans="24:144" x14ac:dyDescent="0.25">
      <c r="X541" s="4" t="s">
        <v>590</v>
      </c>
      <c r="Y541" s="2">
        <v>592</v>
      </c>
      <c r="BD541" s="6">
        <v>956</v>
      </c>
      <c r="BE541" s="26">
        <v>4.3710905117190441E-3</v>
      </c>
      <c r="BG541">
        <f t="shared" si="120"/>
        <v>956</v>
      </c>
      <c r="BH541">
        <f t="shared" si="110"/>
        <v>4.3710905117190441E-3</v>
      </c>
      <c r="BM541">
        <v>238</v>
      </c>
      <c r="BN541" t="s">
        <v>1010</v>
      </c>
      <c r="BP541" s="6" t="s">
        <v>590</v>
      </c>
      <c r="BQ541">
        <v>592</v>
      </c>
      <c r="BR541" t="str">
        <f t="shared" si="111"/>
        <v>MAC-0538</v>
      </c>
      <c r="BS541">
        <f t="shared" si="112"/>
        <v>592</v>
      </c>
      <c r="CH541" s="6">
        <v>44280</v>
      </c>
      <c r="CI541" s="26">
        <v>47.572815533980581</v>
      </c>
      <c r="CJ541">
        <f t="shared" si="116"/>
        <v>44280</v>
      </c>
      <c r="CK541">
        <f t="shared" si="117"/>
        <v>47.572815533980581</v>
      </c>
      <c r="CO541" t="str">
        <f t="shared" si="118"/>
        <v/>
      </c>
      <c r="CP541" s="13" t="str">
        <f t="shared" si="119"/>
        <v/>
      </c>
      <c r="DR541" t="s">
        <v>590</v>
      </c>
      <c r="DS541">
        <v>36811</v>
      </c>
      <c r="DT541">
        <v>40354939</v>
      </c>
      <c r="DU541" t="str">
        <f t="shared" si="113"/>
        <v>MAC-0538</v>
      </c>
      <c r="DV541">
        <f t="shared" si="114"/>
        <v>36811</v>
      </c>
      <c r="DW541">
        <f t="shared" si="115"/>
        <v>40354939</v>
      </c>
      <c r="EL541" s="6" t="s">
        <v>590</v>
      </c>
      <c r="EM541">
        <v>211</v>
      </c>
      <c r="EN541">
        <v>447</v>
      </c>
    </row>
    <row r="542" spans="24:144" x14ac:dyDescent="0.25">
      <c r="X542" s="4" t="s">
        <v>591</v>
      </c>
      <c r="Y542" s="2">
        <v>67</v>
      </c>
      <c r="BD542" s="6">
        <v>963</v>
      </c>
      <c r="BE542" s="26">
        <v>1.5449544050041451E-3</v>
      </c>
      <c r="BG542">
        <f t="shared" si="120"/>
        <v>963</v>
      </c>
      <c r="BH542">
        <f t="shared" si="110"/>
        <v>1.5449544050041451E-3</v>
      </c>
      <c r="BM542">
        <v>239</v>
      </c>
      <c r="BN542" t="s">
        <v>77</v>
      </c>
      <c r="BP542" s="6" t="s">
        <v>591</v>
      </c>
      <c r="BQ542">
        <v>67</v>
      </c>
      <c r="BR542" t="str">
        <f t="shared" si="111"/>
        <v>MAC-0539</v>
      </c>
      <c r="BS542">
        <f t="shared" si="112"/>
        <v>67</v>
      </c>
      <c r="CH542" s="6">
        <v>44300</v>
      </c>
      <c r="CI542" s="26">
        <v>33.009708737864081</v>
      </c>
      <c r="CJ542">
        <f t="shared" si="116"/>
        <v>44300</v>
      </c>
      <c r="CK542">
        <f t="shared" si="117"/>
        <v>33.009708737864081</v>
      </c>
      <c r="CO542" t="str">
        <f t="shared" si="118"/>
        <v/>
      </c>
      <c r="CP542" s="13" t="str">
        <f t="shared" si="119"/>
        <v/>
      </c>
      <c r="DR542" t="s">
        <v>591</v>
      </c>
      <c r="DS542">
        <v>5373</v>
      </c>
      <c r="DT542">
        <v>5887494</v>
      </c>
      <c r="DU542" t="str">
        <f t="shared" si="113"/>
        <v>MAC-0539</v>
      </c>
      <c r="DV542">
        <f t="shared" si="114"/>
        <v>5373</v>
      </c>
      <c r="DW542">
        <f t="shared" si="115"/>
        <v>5887494</v>
      </c>
      <c r="EL542" s="6" t="s">
        <v>591</v>
      </c>
      <c r="EM542">
        <v>383</v>
      </c>
      <c r="EN542">
        <v>1595</v>
      </c>
    </row>
    <row r="543" spans="24:144" x14ac:dyDescent="0.25">
      <c r="X543" s="4" t="s">
        <v>592</v>
      </c>
      <c r="Y543" s="2">
        <v>451</v>
      </c>
      <c r="BD543" s="6">
        <v>965</v>
      </c>
      <c r="BE543" s="26">
        <v>1.6956816640289396E-3</v>
      </c>
      <c r="BG543">
        <f t="shared" si="120"/>
        <v>965</v>
      </c>
      <c r="BH543">
        <f t="shared" si="110"/>
        <v>1.6956816640289396E-3</v>
      </c>
      <c r="BM543">
        <v>239</v>
      </c>
      <c r="BN543" t="s">
        <v>927</v>
      </c>
      <c r="BP543" s="6" t="s">
        <v>592</v>
      </c>
      <c r="BQ543">
        <v>451</v>
      </c>
      <c r="BR543" t="str">
        <f t="shared" si="111"/>
        <v>MAC-0540</v>
      </c>
      <c r="BS543">
        <f t="shared" si="112"/>
        <v>451</v>
      </c>
      <c r="CH543" s="6">
        <v>44424</v>
      </c>
      <c r="CI543" s="26">
        <v>37.540453074433657</v>
      </c>
      <c r="CJ543">
        <f t="shared" si="116"/>
        <v>44424</v>
      </c>
      <c r="CK543">
        <f t="shared" si="117"/>
        <v>37.540453074433657</v>
      </c>
      <c r="CO543" t="str">
        <f t="shared" si="118"/>
        <v/>
      </c>
      <c r="CP543" s="13" t="str">
        <f t="shared" si="119"/>
        <v/>
      </c>
      <c r="DR543" t="s">
        <v>592</v>
      </c>
      <c r="DS543">
        <v>53780</v>
      </c>
      <c r="DT543">
        <v>164823843</v>
      </c>
      <c r="DU543" t="str">
        <f t="shared" si="113"/>
        <v>MAC-0540</v>
      </c>
      <c r="DV543">
        <f t="shared" si="114"/>
        <v>53780</v>
      </c>
      <c r="DW543">
        <f t="shared" si="115"/>
        <v>164823843</v>
      </c>
      <c r="EL543" s="6" t="s">
        <v>592</v>
      </c>
      <c r="EM543">
        <v>157</v>
      </c>
      <c r="EN543">
        <v>320</v>
      </c>
    </row>
    <row r="544" spans="24:144" x14ac:dyDescent="0.25">
      <c r="X544" s="4" t="s">
        <v>593</v>
      </c>
      <c r="Y544" s="2">
        <v>453</v>
      </c>
      <c r="BD544" s="6">
        <v>968</v>
      </c>
      <c r="BE544" s="26">
        <v>1.997136182078529E-3</v>
      </c>
      <c r="BG544">
        <f t="shared" si="120"/>
        <v>968</v>
      </c>
      <c r="BH544">
        <f t="shared" si="110"/>
        <v>1.997136182078529E-3</v>
      </c>
      <c r="BM544">
        <v>241</v>
      </c>
      <c r="BN544" t="s">
        <v>384</v>
      </c>
      <c r="BP544" s="6" t="s">
        <v>593</v>
      </c>
      <c r="BQ544">
        <v>453</v>
      </c>
      <c r="BR544" t="str">
        <f t="shared" si="111"/>
        <v>MAC-0541</v>
      </c>
      <c r="BS544">
        <f t="shared" si="112"/>
        <v>453</v>
      </c>
      <c r="CH544" s="6">
        <v>44622</v>
      </c>
      <c r="CI544" s="26">
        <v>44.01294498381877</v>
      </c>
      <c r="CJ544">
        <f t="shared" si="116"/>
        <v>44622</v>
      </c>
      <c r="CK544">
        <f t="shared" si="117"/>
        <v>44.01294498381877</v>
      </c>
      <c r="CO544" t="str">
        <f t="shared" si="118"/>
        <v/>
      </c>
      <c r="CP544" s="13" t="str">
        <f t="shared" si="119"/>
        <v/>
      </c>
      <c r="DR544" t="s">
        <v>593</v>
      </c>
      <c r="DS544">
        <v>1522</v>
      </c>
      <c r="DT544">
        <v>8099882</v>
      </c>
      <c r="DU544" t="str">
        <f t="shared" si="113"/>
        <v>MAC-0541</v>
      </c>
      <c r="DV544">
        <f t="shared" si="114"/>
        <v>1522</v>
      </c>
      <c r="DW544">
        <f t="shared" si="115"/>
        <v>8099882</v>
      </c>
      <c r="EL544" s="6" t="s">
        <v>593</v>
      </c>
      <c r="EM544">
        <v>540</v>
      </c>
      <c r="EN544">
        <v>5819</v>
      </c>
    </row>
    <row r="545" spans="24:144" x14ac:dyDescent="0.25">
      <c r="X545" s="4" t="s">
        <v>594</v>
      </c>
      <c r="Y545" s="2">
        <v>72</v>
      </c>
      <c r="BD545" s="6">
        <v>972</v>
      </c>
      <c r="BE545" s="26">
        <v>3.4290451428140778E-3</v>
      </c>
      <c r="BG545">
        <f t="shared" si="120"/>
        <v>972</v>
      </c>
      <c r="BH545">
        <f t="shared" si="110"/>
        <v>3.4290451428140778E-3</v>
      </c>
      <c r="BM545">
        <v>242</v>
      </c>
      <c r="BN545" t="s">
        <v>743</v>
      </c>
      <c r="BP545" s="6" t="s">
        <v>594</v>
      </c>
      <c r="BQ545">
        <v>72</v>
      </c>
      <c r="BR545" t="str">
        <f t="shared" si="111"/>
        <v>MAC-0542</v>
      </c>
      <c r="BS545">
        <f t="shared" si="112"/>
        <v>72</v>
      </c>
      <c r="CH545" s="6">
        <v>44640</v>
      </c>
      <c r="CI545" s="26">
        <v>60.517799352750814</v>
      </c>
      <c r="CJ545">
        <f t="shared" si="116"/>
        <v>44640</v>
      </c>
      <c r="CK545">
        <f t="shared" si="117"/>
        <v>60.517799352750814</v>
      </c>
      <c r="CO545" t="str">
        <f t="shared" si="118"/>
        <v/>
      </c>
      <c r="CP545" s="13" t="str">
        <f t="shared" si="119"/>
        <v/>
      </c>
      <c r="DR545" t="s">
        <v>594</v>
      </c>
      <c r="DS545">
        <v>4910</v>
      </c>
      <c r="DT545">
        <v>5453874</v>
      </c>
      <c r="DU545" t="str">
        <f t="shared" si="113"/>
        <v>MAC-0542</v>
      </c>
      <c r="DV545">
        <f t="shared" si="114"/>
        <v>4910</v>
      </c>
      <c r="DW545">
        <f t="shared" si="115"/>
        <v>5453874</v>
      </c>
      <c r="EL545" s="6" t="s">
        <v>594</v>
      </c>
      <c r="EM545">
        <v>350</v>
      </c>
      <c r="EN545">
        <v>2014</v>
      </c>
    </row>
    <row r="546" spans="24:144" x14ac:dyDescent="0.25">
      <c r="X546" s="4" t="s">
        <v>595</v>
      </c>
      <c r="Y546" s="2">
        <v>55</v>
      </c>
      <c r="BD546" s="6">
        <v>974</v>
      </c>
      <c r="BE546" s="26">
        <v>1.771045293541337E-3</v>
      </c>
      <c r="BG546">
        <f t="shared" si="120"/>
        <v>974</v>
      </c>
      <c r="BH546">
        <f t="shared" si="110"/>
        <v>1.771045293541337E-3</v>
      </c>
      <c r="BM546">
        <v>242</v>
      </c>
      <c r="BN546" t="s">
        <v>779</v>
      </c>
      <c r="BP546" s="6" t="s">
        <v>595</v>
      </c>
      <c r="BQ546">
        <v>55</v>
      </c>
      <c r="BR546" t="str">
        <f t="shared" si="111"/>
        <v>MAC-0543</v>
      </c>
      <c r="BS546">
        <f t="shared" si="112"/>
        <v>55</v>
      </c>
      <c r="CH546" s="6">
        <v>44724</v>
      </c>
      <c r="CI546" s="26">
        <v>38.511326860841422</v>
      </c>
      <c r="CJ546">
        <f t="shared" si="116"/>
        <v>44724</v>
      </c>
      <c r="CK546">
        <f t="shared" si="117"/>
        <v>38.511326860841422</v>
      </c>
      <c r="CO546" t="str">
        <f t="shared" si="118"/>
        <v/>
      </c>
      <c r="CP546" s="13" t="str">
        <f t="shared" si="119"/>
        <v/>
      </c>
      <c r="DR546" t="s">
        <v>595</v>
      </c>
      <c r="DS546">
        <v>1929</v>
      </c>
      <c r="DT546">
        <v>6206001</v>
      </c>
      <c r="DU546" t="str">
        <f t="shared" si="113"/>
        <v>MAC-0543</v>
      </c>
      <c r="DV546">
        <f t="shared" si="114"/>
        <v>1929</v>
      </c>
      <c r="DW546">
        <f t="shared" si="115"/>
        <v>6206001</v>
      </c>
      <c r="EL546" s="6" t="s">
        <v>595</v>
      </c>
      <c r="EM546">
        <v>516</v>
      </c>
      <c r="EN546">
        <v>1824</v>
      </c>
    </row>
    <row r="547" spans="24:144" x14ac:dyDescent="0.25">
      <c r="X547" s="4" t="s">
        <v>596</v>
      </c>
      <c r="Y547" s="2">
        <v>445</v>
      </c>
      <c r="BD547" s="6">
        <v>976</v>
      </c>
      <c r="BE547" s="26">
        <v>1.6956816640289396E-3</v>
      </c>
      <c r="BG547">
        <f t="shared" si="120"/>
        <v>976</v>
      </c>
      <c r="BH547">
        <f t="shared" si="110"/>
        <v>1.6956816640289396E-3</v>
      </c>
      <c r="BM547">
        <v>243</v>
      </c>
      <c r="BN547" t="s">
        <v>673</v>
      </c>
      <c r="BP547" s="6" t="s">
        <v>596</v>
      </c>
      <c r="BQ547">
        <v>445</v>
      </c>
      <c r="BR547" t="str">
        <f t="shared" si="111"/>
        <v>MAC-0544</v>
      </c>
      <c r="BS547">
        <f t="shared" si="112"/>
        <v>445</v>
      </c>
      <c r="CH547" s="6">
        <v>44814</v>
      </c>
      <c r="CI547" s="26">
        <v>58.576051779935277</v>
      </c>
      <c r="CJ547">
        <f t="shared" si="116"/>
        <v>44814</v>
      </c>
      <c r="CK547">
        <f t="shared" si="117"/>
        <v>58.576051779935277</v>
      </c>
      <c r="CO547" t="str">
        <f t="shared" si="118"/>
        <v/>
      </c>
      <c r="CP547" s="13" t="str">
        <f t="shared" si="119"/>
        <v/>
      </c>
      <c r="DR547" t="s">
        <v>596</v>
      </c>
      <c r="DS547">
        <v>3405</v>
      </c>
      <c r="DT547">
        <v>5621348</v>
      </c>
      <c r="DU547" t="str">
        <f t="shared" si="113"/>
        <v>MAC-0544</v>
      </c>
      <c r="DV547">
        <f t="shared" si="114"/>
        <v>3405</v>
      </c>
      <c r="DW547">
        <f t="shared" si="115"/>
        <v>5621348</v>
      </c>
      <c r="EL547" s="6" t="s">
        <v>596</v>
      </c>
      <c r="EM547">
        <v>299</v>
      </c>
      <c r="EN547">
        <v>1858</v>
      </c>
    </row>
    <row r="548" spans="24:144" x14ac:dyDescent="0.25">
      <c r="X548" s="4" t="s">
        <v>597</v>
      </c>
      <c r="Y548" s="2">
        <v>210</v>
      </c>
      <c r="BD548" s="6">
        <v>977</v>
      </c>
      <c r="BE548" s="26">
        <v>2.1101816263471248E-3</v>
      </c>
      <c r="BG548">
        <f t="shared" si="120"/>
        <v>977</v>
      </c>
      <c r="BH548">
        <f t="shared" si="110"/>
        <v>2.1101816263471248E-3</v>
      </c>
      <c r="BM548">
        <v>244</v>
      </c>
      <c r="BN548" t="s">
        <v>178</v>
      </c>
      <c r="BP548" s="6" t="s">
        <v>597</v>
      </c>
      <c r="BQ548">
        <v>210</v>
      </c>
      <c r="BR548" t="str">
        <f t="shared" si="111"/>
        <v>MAC-0545</v>
      </c>
      <c r="BS548">
        <f t="shared" si="112"/>
        <v>210</v>
      </c>
      <c r="CH548" s="6">
        <v>44910</v>
      </c>
      <c r="CI548" s="26">
        <v>50.161812297734635</v>
      </c>
      <c r="CJ548">
        <f t="shared" si="116"/>
        <v>44910</v>
      </c>
      <c r="CK548">
        <f t="shared" si="117"/>
        <v>50.161812297734635</v>
      </c>
      <c r="CO548" t="str">
        <f t="shared" si="118"/>
        <v/>
      </c>
      <c r="CP548" s="13" t="str">
        <f t="shared" si="119"/>
        <v/>
      </c>
      <c r="DR548" t="s">
        <v>597</v>
      </c>
      <c r="DS548">
        <v>169</v>
      </c>
      <c r="DT548">
        <v>2980603</v>
      </c>
      <c r="DU548" t="str">
        <f t="shared" si="113"/>
        <v>MAC-0545</v>
      </c>
      <c r="DV548">
        <f t="shared" si="114"/>
        <v>169</v>
      </c>
      <c r="DW548">
        <f t="shared" si="115"/>
        <v>2980603</v>
      </c>
      <c r="EL548" s="6" t="s">
        <v>597</v>
      </c>
      <c r="EM548">
        <v>687</v>
      </c>
      <c r="EN548">
        <v>12239</v>
      </c>
    </row>
    <row r="549" spans="24:144" x14ac:dyDescent="0.25">
      <c r="X549" s="4" t="s">
        <v>598</v>
      </c>
      <c r="Y549" s="2">
        <v>42</v>
      </c>
      <c r="BD549" s="6">
        <v>989</v>
      </c>
      <c r="BE549" s="26">
        <v>1.2058180721983571E-3</v>
      </c>
      <c r="BG549">
        <f t="shared" si="120"/>
        <v>989</v>
      </c>
      <c r="BH549">
        <f t="shared" si="110"/>
        <v>1.2058180721983571E-3</v>
      </c>
      <c r="BM549">
        <v>244</v>
      </c>
      <c r="BN549" t="s">
        <v>467</v>
      </c>
      <c r="BP549" s="6" t="s">
        <v>598</v>
      </c>
      <c r="BQ549">
        <v>42</v>
      </c>
      <c r="BR549" t="str">
        <f t="shared" si="111"/>
        <v>MAC-0546</v>
      </c>
      <c r="BS549">
        <f t="shared" si="112"/>
        <v>42</v>
      </c>
      <c r="CH549" s="6">
        <v>44926</v>
      </c>
      <c r="CI549" s="26">
        <v>59.546925566343049</v>
      </c>
      <c r="CJ549">
        <f t="shared" si="116"/>
        <v>44926</v>
      </c>
      <c r="CK549">
        <f t="shared" si="117"/>
        <v>59.546925566343049</v>
      </c>
      <c r="CO549" t="str">
        <f t="shared" si="118"/>
        <v/>
      </c>
      <c r="CP549" s="13" t="str">
        <f t="shared" si="119"/>
        <v/>
      </c>
      <c r="DR549" t="s">
        <v>598</v>
      </c>
      <c r="DS549">
        <v>708</v>
      </c>
      <c r="DT549">
        <v>2522978</v>
      </c>
      <c r="DU549" t="str">
        <f t="shared" si="113"/>
        <v>MAC-0546</v>
      </c>
      <c r="DV549">
        <f t="shared" si="114"/>
        <v>708</v>
      </c>
      <c r="DW549">
        <f t="shared" si="115"/>
        <v>2522978</v>
      </c>
      <c r="EL549" s="6" t="s">
        <v>598</v>
      </c>
      <c r="EM549">
        <v>630</v>
      </c>
      <c r="EN549">
        <v>9100</v>
      </c>
    </row>
    <row r="550" spans="24:144" x14ac:dyDescent="0.25">
      <c r="X550" s="4" t="s">
        <v>599</v>
      </c>
      <c r="Y550" s="2">
        <v>436</v>
      </c>
      <c r="BD550" s="6">
        <v>994</v>
      </c>
      <c r="BE550" s="26">
        <v>8.6668173939256909E-4</v>
      </c>
      <c r="BG550">
        <f t="shared" si="120"/>
        <v>994</v>
      </c>
      <c r="BH550">
        <f t="shared" si="110"/>
        <v>8.6668173939256909E-4</v>
      </c>
      <c r="BM550">
        <v>245</v>
      </c>
      <c r="BN550" t="s">
        <v>132</v>
      </c>
      <c r="BP550" s="6" t="s">
        <v>599</v>
      </c>
      <c r="BQ550">
        <v>436</v>
      </c>
      <c r="BR550" t="str">
        <f t="shared" si="111"/>
        <v>MAC-0547</v>
      </c>
      <c r="BS550">
        <f t="shared" si="112"/>
        <v>436</v>
      </c>
      <c r="CH550" s="6">
        <v>44937</v>
      </c>
      <c r="CI550" s="26">
        <v>38.511326860841422</v>
      </c>
      <c r="CJ550">
        <f t="shared" si="116"/>
        <v>44937</v>
      </c>
      <c r="CK550">
        <f t="shared" si="117"/>
        <v>38.511326860841422</v>
      </c>
      <c r="CO550" t="str">
        <f t="shared" si="118"/>
        <v/>
      </c>
      <c r="CP550" s="13" t="str">
        <f t="shared" si="119"/>
        <v/>
      </c>
      <c r="DR550" t="s">
        <v>599</v>
      </c>
      <c r="DS550">
        <v>3503</v>
      </c>
      <c r="DT550">
        <v>13671321</v>
      </c>
      <c r="DU550" t="str">
        <f t="shared" si="113"/>
        <v>MAC-0547</v>
      </c>
      <c r="DV550">
        <f t="shared" si="114"/>
        <v>3503</v>
      </c>
      <c r="DW550">
        <f t="shared" si="115"/>
        <v>13671321</v>
      </c>
      <c r="EL550" s="6" t="s">
        <v>599</v>
      </c>
      <c r="EM550">
        <v>516</v>
      </c>
      <c r="EN550">
        <v>1496</v>
      </c>
    </row>
    <row r="551" spans="24:144" x14ac:dyDescent="0.25">
      <c r="X551" s="4" t="s">
        <v>600</v>
      </c>
      <c r="Y551" s="2">
        <v>163</v>
      </c>
      <c r="BD551" s="6">
        <v>1000</v>
      </c>
      <c r="BE551" s="26">
        <v>7.5363629512397313E-4</v>
      </c>
      <c r="BG551">
        <f t="shared" si="120"/>
        <v>1000</v>
      </c>
      <c r="BH551">
        <f t="shared" si="110"/>
        <v>7.5363629512397313E-4</v>
      </c>
      <c r="BM551">
        <v>245</v>
      </c>
      <c r="BN551" t="s">
        <v>148</v>
      </c>
      <c r="BP551" s="6" t="s">
        <v>600</v>
      </c>
      <c r="BQ551">
        <v>163</v>
      </c>
      <c r="BR551" t="str">
        <f t="shared" si="111"/>
        <v>MAC-0548</v>
      </c>
      <c r="BS551">
        <f t="shared" si="112"/>
        <v>163</v>
      </c>
      <c r="CH551" s="6">
        <v>45012</v>
      </c>
      <c r="CI551" s="26">
        <v>58.252427184466015</v>
      </c>
      <c r="CJ551">
        <f t="shared" si="116"/>
        <v>45012</v>
      </c>
      <c r="CK551">
        <f t="shared" si="117"/>
        <v>58.252427184466015</v>
      </c>
      <c r="CO551" t="str">
        <f t="shared" si="118"/>
        <v/>
      </c>
      <c r="CP551" s="13" t="str">
        <f t="shared" si="119"/>
        <v/>
      </c>
      <c r="DR551" t="s">
        <v>600</v>
      </c>
      <c r="DS551">
        <v>434</v>
      </c>
      <c r="DT551">
        <v>2245459</v>
      </c>
      <c r="DU551" t="str">
        <f t="shared" si="113"/>
        <v>MAC-0548</v>
      </c>
      <c r="DV551">
        <f t="shared" si="114"/>
        <v>434</v>
      </c>
      <c r="DW551">
        <f t="shared" si="115"/>
        <v>2245459</v>
      </c>
      <c r="EL551" s="6" t="s">
        <v>600</v>
      </c>
      <c r="EM551">
        <v>773</v>
      </c>
      <c r="EN551">
        <v>11421</v>
      </c>
    </row>
    <row r="552" spans="24:144" x14ac:dyDescent="0.25">
      <c r="X552" s="4" t="s">
        <v>601</v>
      </c>
      <c r="Y552" s="2">
        <v>77</v>
      </c>
      <c r="BD552" s="6" t="s">
        <v>1198</v>
      </c>
      <c r="BE552" s="26">
        <v>18.324214334162313</v>
      </c>
      <c r="BG552" t="str">
        <f t="shared" si="120"/>
        <v>Genel Toplam</v>
      </c>
      <c r="BH552">
        <f t="shared" si="110"/>
        <v>18.324214334162313</v>
      </c>
      <c r="BM552">
        <v>245</v>
      </c>
      <c r="BN552" t="s">
        <v>701</v>
      </c>
      <c r="BP552" s="6" t="s">
        <v>601</v>
      </c>
      <c r="BQ552">
        <v>77</v>
      </c>
      <c r="BR552" t="str">
        <f t="shared" si="111"/>
        <v>MAC-0549</v>
      </c>
      <c r="BS552">
        <f t="shared" si="112"/>
        <v>77</v>
      </c>
      <c r="CH552" s="6">
        <v>45221</v>
      </c>
      <c r="CI552" s="26">
        <v>43.689320388349515</v>
      </c>
      <c r="CJ552">
        <f t="shared" si="116"/>
        <v>45221</v>
      </c>
      <c r="CK552">
        <f t="shared" si="117"/>
        <v>43.689320388349515</v>
      </c>
      <c r="CO552" t="str">
        <f t="shared" si="118"/>
        <v/>
      </c>
      <c r="CP552" s="13" t="str">
        <f t="shared" si="119"/>
        <v/>
      </c>
      <c r="DR552" t="s">
        <v>601</v>
      </c>
      <c r="DS552">
        <v>79</v>
      </c>
      <c r="DT552">
        <v>1263369</v>
      </c>
      <c r="DU552" t="str">
        <f t="shared" si="113"/>
        <v>MAC-0549</v>
      </c>
      <c r="DV552">
        <f t="shared" si="114"/>
        <v>79</v>
      </c>
      <c r="DW552">
        <f t="shared" si="115"/>
        <v>1263369</v>
      </c>
      <c r="EL552" s="6" t="s">
        <v>601</v>
      </c>
      <c r="EM552">
        <v>819</v>
      </c>
      <c r="EN552">
        <v>12782</v>
      </c>
    </row>
    <row r="553" spans="24:144" x14ac:dyDescent="0.25">
      <c r="X553" s="4" t="s">
        <v>602</v>
      </c>
      <c r="Y553" s="2">
        <v>36</v>
      </c>
      <c r="BG553" t="str">
        <f t="shared" si="120"/>
        <v/>
      </c>
      <c r="BH553" t="str">
        <f t="shared" si="110"/>
        <v/>
      </c>
      <c r="BM553">
        <v>246</v>
      </c>
      <c r="BN553" t="s">
        <v>860</v>
      </c>
      <c r="BP553" s="6" t="s">
        <v>602</v>
      </c>
      <c r="BQ553">
        <v>36</v>
      </c>
      <c r="BR553" t="str">
        <f t="shared" si="111"/>
        <v>MAC-0550</v>
      </c>
      <c r="BS553">
        <f t="shared" si="112"/>
        <v>36</v>
      </c>
      <c r="CH553" s="6">
        <v>45331</v>
      </c>
      <c r="CI553" s="26">
        <v>43.36569579288026</v>
      </c>
      <c r="CJ553">
        <f t="shared" si="116"/>
        <v>45331</v>
      </c>
      <c r="CK553">
        <f t="shared" si="117"/>
        <v>43.36569579288026</v>
      </c>
      <c r="CO553" t="str">
        <f t="shared" si="118"/>
        <v/>
      </c>
      <c r="CP553" s="13" t="str">
        <f t="shared" si="119"/>
        <v/>
      </c>
      <c r="DR553" t="s">
        <v>602</v>
      </c>
      <c r="DS553">
        <v>1341</v>
      </c>
      <c r="DT553">
        <v>4664789</v>
      </c>
      <c r="DU553" t="str">
        <f t="shared" si="113"/>
        <v>MAC-0550</v>
      </c>
      <c r="DV553">
        <f t="shared" si="114"/>
        <v>1341</v>
      </c>
      <c r="DW553">
        <f t="shared" si="115"/>
        <v>4664789</v>
      </c>
      <c r="EL553" s="6" t="s">
        <v>602</v>
      </c>
      <c r="EM553">
        <v>658</v>
      </c>
      <c r="EN553">
        <v>7461</v>
      </c>
    </row>
    <row r="554" spans="24:144" x14ac:dyDescent="0.25">
      <c r="X554" s="4" t="s">
        <v>603</v>
      </c>
      <c r="Y554" s="2">
        <v>207</v>
      </c>
      <c r="BG554" t="str">
        <f t="shared" si="120"/>
        <v/>
      </c>
      <c r="BH554" t="str">
        <f t="shared" si="110"/>
        <v/>
      </c>
      <c r="BM554">
        <v>247</v>
      </c>
      <c r="BN554" t="s">
        <v>191</v>
      </c>
      <c r="BP554" s="6" t="s">
        <v>603</v>
      </c>
      <c r="BQ554">
        <v>207</v>
      </c>
      <c r="BR554" t="str">
        <f t="shared" si="111"/>
        <v>MAC-0551</v>
      </c>
      <c r="BS554">
        <f t="shared" si="112"/>
        <v>207</v>
      </c>
      <c r="CH554" s="6">
        <v>45374</v>
      </c>
      <c r="CI554" s="26">
        <v>52.427184466019419</v>
      </c>
      <c r="CJ554">
        <f t="shared" si="116"/>
        <v>45374</v>
      </c>
      <c r="CK554">
        <f t="shared" si="117"/>
        <v>52.427184466019419</v>
      </c>
      <c r="CO554" t="str">
        <f t="shared" si="118"/>
        <v/>
      </c>
      <c r="CP554" s="13" t="str">
        <f t="shared" si="119"/>
        <v/>
      </c>
      <c r="DR554" t="s">
        <v>603</v>
      </c>
      <c r="DS554">
        <v>689</v>
      </c>
      <c r="DT554">
        <v>4222253</v>
      </c>
      <c r="DU554" t="str">
        <f t="shared" si="113"/>
        <v>MAC-0551</v>
      </c>
      <c r="DV554">
        <f t="shared" si="114"/>
        <v>689</v>
      </c>
      <c r="DW554">
        <f t="shared" si="115"/>
        <v>4222253</v>
      </c>
      <c r="EL554" s="6" t="s">
        <v>603</v>
      </c>
      <c r="EM554">
        <v>622</v>
      </c>
      <c r="EN554">
        <v>12684</v>
      </c>
    </row>
    <row r="555" spans="24:144" x14ac:dyDescent="0.25">
      <c r="X555" s="4" t="s">
        <v>604</v>
      </c>
      <c r="Y555" s="2">
        <v>130</v>
      </c>
      <c r="BM555">
        <v>247</v>
      </c>
      <c r="BN555" t="s">
        <v>476</v>
      </c>
      <c r="BP555" s="6" t="s">
        <v>604</v>
      </c>
      <c r="BQ555">
        <v>130</v>
      </c>
      <c r="BR555" t="str">
        <f t="shared" si="111"/>
        <v>MAC-0552</v>
      </c>
      <c r="BS555">
        <f t="shared" si="112"/>
        <v>130</v>
      </c>
      <c r="CH555" s="6">
        <v>45485</v>
      </c>
      <c r="CI555" s="26">
        <v>41.747572815533978</v>
      </c>
      <c r="CJ555">
        <f t="shared" si="116"/>
        <v>45485</v>
      </c>
      <c r="CK555">
        <f t="shared" si="117"/>
        <v>41.747572815533978</v>
      </c>
      <c r="CO555" t="str">
        <f t="shared" si="118"/>
        <v/>
      </c>
      <c r="CP555" s="13" t="str">
        <f t="shared" si="119"/>
        <v/>
      </c>
      <c r="DR555" t="s">
        <v>604</v>
      </c>
      <c r="DS555">
        <v>44</v>
      </c>
      <c r="DT555">
        <v>175995</v>
      </c>
      <c r="DU555" t="str">
        <f t="shared" si="113"/>
        <v>MAC-0552</v>
      </c>
      <c r="DV555">
        <f t="shared" si="114"/>
        <v>44</v>
      </c>
      <c r="DW555">
        <f t="shared" si="115"/>
        <v>175995</v>
      </c>
      <c r="EL555" s="6" t="s">
        <v>604</v>
      </c>
      <c r="EM555">
        <v>906</v>
      </c>
      <c r="EN555">
        <v>11655</v>
      </c>
    </row>
    <row r="556" spans="24:144" x14ac:dyDescent="0.25">
      <c r="X556" s="4" t="s">
        <v>605</v>
      </c>
      <c r="Y556" s="2">
        <v>230</v>
      </c>
      <c r="BM556">
        <v>248</v>
      </c>
      <c r="BN556" t="s">
        <v>164</v>
      </c>
      <c r="BP556" s="6" t="s">
        <v>605</v>
      </c>
      <c r="BQ556">
        <v>230</v>
      </c>
      <c r="BR556" t="str">
        <f t="shared" si="111"/>
        <v>MAC-0553</v>
      </c>
      <c r="BS556">
        <f t="shared" si="112"/>
        <v>230</v>
      </c>
      <c r="CH556" s="6">
        <v>45525</v>
      </c>
      <c r="CI556" s="26">
        <v>63.10679611650486</v>
      </c>
      <c r="CJ556">
        <f t="shared" si="116"/>
        <v>45525</v>
      </c>
      <c r="CK556">
        <f t="shared" si="117"/>
        <v>63.10679611650486</v>
      </c>
      <c r="CO556" t="str">
        <f t="shared" si="118"/>
        <v/>
      </c>
      <c r="CP556" s="13" t="str">
        <f t="shared" si="119"/>
        <v/>
      </c>
      <c r="DR556" t="s">
        <v>605</v>
      </c>
      <c r="DS556">
        <v>1844</v>
      </c>
      <c r="DT556">
        <v>7512555</v>
      </c>
      <c r="DU556" t="str">
        <f t="shared" si="113"/>
        <v>MAC-0553</v>
      </c>
      <c r="DV556">
        <f t="shared" si="114"/>
        <v>1844</v>
      </c>
      <c r="DW556">
        <f t="shared" si="115"/>
        <v>7512555</v>
      </c>
      <c r="EL556" s="6" t="s">
        <v>605</v>
      </c>
      <c r="EM556">
        <v>596</v>
      </c>
      <c r="EN556">
        <v>5767</v>
      </c>
    </row>
    <row r="557" spans="24:144" x14ac:dyDescent="0.25">
      <c r="X557" s="4" t="s">
        <v>606</v>
      </c>
      <c r="Y557" s="2">
        <v>223</v>
      </c>
      <c r="BM557">
        <v>248</v>
      </c>
      <c r="BN557" t="s">
        <v>419</v>
      </c>
      <c r="BP557" s="6" t="s">
        <v>606</v>
      </c>
      <c r="BQ557">
        <v>223</v>
      </c>
      <c r="BR557" t="str">
        <f t="shared" si="111"/>
        <v>MAC-0554</v>
      </c>
      <c r="BS557">
        <f t="shared" si="112"/>
        <v>223</v>
      </c>
      <c r="CH557" s="6">
        <v>45735</v>
      </c>
      <c r="CI557" s="26">
        <v>53.074433656957929</v>
      </c>
      <c r="CJ557">
        <f t="shared" si="116"/>
        <v>45735</v>
      </c>
      <c r="CK557">
        <f t="shared" si="117"/>
        <v>53.074433656957929</v>
      </c>
      <c r="CO557" t="str">
        <f t="shared" si="118"/>
        <v/>
      </c>
      <c r="CP557" s="13" t="str">
        <f t="shared" si="119"/>
        <v/>
      </c>
      <c r="DR557" t="s">
        <v>606</v>
      </c>
      <c r="DS557">
        <v>1315</v>
      </c>
      <c r="DT557">
        <v>7821635</v>
      </c>
      <c r="DU557" t="str">
        <f t="shared" si="113"/>
        <v>MAC-0554</v>
      </c>
      <c r="DV557">
        <f t="shared" si="114"/>
        <v>1315</v>
      </c>
      <c r="DW557">
        <f t="shared" si="115"/>
        <v>7821635</v>
      </c>
      <c r="EL557" s="6" t="s">
        <v>606</v>
      </c>
      <c r="EM557">
        <v>745</v>
      </c>
      <c r="EN557">
        <v>6210</v>
      </c>
    </row>
    <row r="558" spans="24:144" x14ac:dyDescent="0.25">
      <c r="X558" s="4" t="s">
        <v>607</v>
      </c>
      <c r="Y558" s="2">
        <v>620</v>
      </c>
      <c r="BM558">
        <v>248</v>
      </c>
      <c r="BN558" t="s">
        <v>611</v>
      </c>
      <c r="BP558" s="6" t="s">
        <v>607</v>
      </c>
      <c r="BQ558">
        <v>620</v>
      </c>
      <c r="BR558" t="str">
        <f t="shared" si="111"/>
        <v>MAC-0555</v>
      </c>
      <c r="BS558">
        <f t="shared" si="112"/>
        <v>620</v>
      </c>
      <c r="CH558" s="6">
        <v>45780</v>
      </c>
      <c r="CI558" s="26">
        <v>56.634304207119747</v>
      </c>
      <c r="CJ558">
        <f t="shared" si="116"/>
        <v>45780</v>
      </c>
      <c r="CK558">
        <f t="shared" si="117"/>
        <v>56.634304207119747</v>
      </c>
      <c r="CO558" t="str">
        <f t="shared" si="118"/>
        <v/>
      </c>
      <c r="CP558" s="13" t="str">
        <f t="shared" si="119"/>
        <v/>
      </c>
      <c r="DR558" t="s">
        <v>607</v>
      </c>
      <c r="DS558">
        <v>3587</v>
      </c>
      <c r="DT558">
        <v>6915204</v>
      </c>
      <c r="DU558" t="str">
        <f t="shared" si="113"/>
        <v>MAC-0555</v>
      </c>
      <c r="DV558">
        <f t="shared" si="114"/>
        <v>3587</v>
      </c>
      <c r="DW558">
        <f t="shared" si="115"/>
        <v>6915204</v>
      </c>
      <c r="EL558" s="6" t="s">
        <v>607</v>
      </c>
      <c r="EM558">
        <v>442</v>
      </c>
      <c r="EN558">
        <v>195</v>
      </c>
    </row>
    <row r="559" spans="24:144" x14ac:dyDescent="0.25">
      <c r="X559" s="4" t="s">
        <v>608</v>
      </c>
      <c r="Y559" s="2">
        <v>96</v>
      </c>
      <c r="BM559">
        <v>249</v>
      </c>
      <c r="BN559" t="s">
        <v>102</v>
      </c>
      <c r="BP559" s="6" t="s">
        <v>608</v>
      </c>
      <c r="BQ559">
        <v>96</v>
      </c>
      <c r="BR559" t="str">
        <f t="shared" si="111"/>
        <v>MAC-0556</v>
      </c>
      <c r="BS559">
        <f t="shared" si="112"/>
        <v>96</v>
      </c>
      <c r="CH559" s="6">
        <v>45816</v>
      </c>
      <c r="CI559" s="26">
        <v>37.540453074433657</v>
      </c>
      <c r="CJ559">
        <f t="shared" si="116"/>
        <v>45816</v>
      </c>
      <c r="CK559">
        <f t="shared" si="117"/>
        <v>37.540453074433657</v>
      </c>
      <c r="CO559" t="str">
        <f t="shared" si="118"/>
        <v/>
      </c>
      <c r="CP559" s="13" t="str">
        <f t="shared" si="119"/>
        <v/>
      </c>
      <c r="DR559" t="s">
        <v>608</v>
      </c>
      <c r="DS559">
        <v>455</v>
      </c>
      <c r="DT559">
        <v>3616242</v>
      </c>
      <c r="DU559" t="str">
        <f t="shared" si="113"/>
        <v>MAC-0556</v>
      </c>
      <c r="DV559">
        <f t="shared" si="114"/>
        <v>455</v>
      </c>
      <c r="DW559">
        <f t="shared" si="115"/>
        <v>3616242</v>
      </c>
      <c r="EL559" s="6" t="s">
        <v>608</v>
      </c>
      <c r="EM559">
        <v>892</v>
      </c>
      <c r="EN559">
        <v>4744</v>
      </c>
    </row>
    <row r="560" spans="24:144" x14ac:dyDescent="0.25">
      <c r="X560" s="4" t="s">
        <v>609</v>
      </c>
      <c r="Y560" s="2">
        <v>215</v>
      </c>
      <c r="BM560">
        <v>250</v>
      </c>
      <c r="BN560" t="s">
        <v>340</v>
      </c>
      <c r="BP560" s="6" t="s">
        <v>609</v>
      </c>
      <c r="BQ560">
        <v>215</v>
      </c>
      <c r="BR560" t="str">
        <f t="shared" si="111"/>
        <v>MAC-0557</v>
      </c>
      <c r="BS560">
        <f t="shared" si="112"/>
        <v>215</v>
      </c>
      <c r="CH560" s="6">
        <v>45860</v>
      </c>
      <c r="CI560" s="26">
        <v>49.838187702265373</v>
      </c>
      <c r="CJ560">
        <f t="shared" si="116"/>
        <v>45860</v>
      </c>
      <c r="CK560">
        <f t="shared" si="117"/>
        <v>49.838187702265373</v>
      </c>
      <c r="CO560" t="str">
        <f t="shared" si="118"/>
        <v/>
      </c>
      <c r="CP560" s="13" t="str">
        <f t="shared" si="119"/>
        <v/>
      </c>
      <c r="DR560" t="s">
        <v>609</v>
      </c>
      <c r="DS560">
        <v>1039</v>
      </c>
      <c r="DT560">
        <v>6050321</v>
      </c>
      <c r="DU560" t="str">
        <f t="shared" si="113"/>
        <v>MAC-0557</v>
      </c>
      <c r="DV560">
        <f t="shared" si="114"/>
        <v>1039</v>
      </c>
      <c r="DW560">
        <f t="shared" si="115"/>
        <v>6050321</v>
      </c>
      <c r="EL560" s="6" t="s">
        <v>609</v>
      </c>
      <c r="EM560">
        <v>698</v>
      </c>
      <c r="EN560">
        <v>8635</v>
      </c>
    </row>
    <row r="561" spans="24:144" x14ac:dyDescent="0.25">
      <c r="X561" s="4" t="s">
        <v>610</v>
      </c>
      <c r="Y561" s="2">
        <v>213</v>
      </c>
      <c r="BM561">
        <v>252</v>
      </c>
      <c r="BN561" t="s">
        <v>506</v>
      </c>
      <c r="BP561" s="6" t="s">
        <v>610</v>
      </c>
      <c r="BQ561">
        <v>213</v>
      </c>
      <c r="BR561" t="str">
        <f t="shared" si="111"/>
        <v>MAC-0558</v>
      </c>
      <c r="BS561">
        <f t="shared" si="112"/>
        <v>213</v>
      </c>
      <c r="CH561" s="6">
        <v>45980</v>
      </c>
      <c r="CI561" s="26">
        <v>29.773462783171524</v>
      </c>
      <c r="CJ561">
        <f t="shared" si="116"/>
        <v>45980</v>
      </c>
      <c r="CK561">
        <f t="shared" si="117"/>
        <v>29.773462783171524</v>
      </c>
      <c r="CO561" t="str">
        <f t="shared" si="118"/>
        <v/>
      </c>
      <c r="CP561" s="13" t="str">
        <f t="shared" si="119"/>
        <v/>
      </c>
      <c r="DR561" t="s">
        <v>610</v>
      </c>
      <c r="DS561">
        <v>2291</v>
      </c>
      <c r="DT561">
        <v>12318369</v>
      </c>
      <c r="DU561" t="str">
        <f t="shared" si="113"/>
        <v>MAC-0558</v>
      </c>
      <c r="DV561">
        <f t="shared" si="114"/>
        <v>2291</v>
      </c>
      <c r="DW561">
        <f t="shared" si="115"/>
        <v>12318369</v>
      </c>
      <c r="EL561" s="6" t="s">
        <v>610</v>
      </c>
      <c r="EM561">
        <v>354</v>
      </c>
      <c r="EN561">
        <v>634</v>
      </c>
    </row>
    <row r="562" spans="24:144" x14ac:dyDescent="0.25">
      <c r="X562" s="4" t="s">
        <v>611</v>
      </c>
      <c r="Y562" s="2">
        <v>248</v>
      </c>
      <c r="BM562">
        <v>252</v>
      </c>
      <c r="BN562" t="s">
        <v>850</v>
      </c>
      <c r="BP562" s="6" t="s">
        <v>611</v>
      </c>
      <c r="BQ562">
        <v>248</v>
      </c>
      <c r="BR562" t="str">
        <f t="shared" si="111"/>
        <v>MAC-0559</v>
      </c>
      <c r="BS562">
        <f t="shared" si="112"/>
        <v>248</v>
      </c>
      <c r="CH562" s="6">
        <v>46056</v>
      </c>
      <c r="CI562" s="26">
        <v>57.928802588996767</v>
      </c>
      <c r="CJ562">
        <f t="shared" si="116"/>
        <v>46056</v>
      </c>
      <c r="CK562">
        <f t="shared" si="117"/>
        <v>57.928802588996767</v>
      </c>
      <c r="CO562" t="str">
        <f t="shared" si="118"/>
        <v/>
      </c>
      <c r="CP562" s="13" t="str">
        <f t="shared" si="119"/>
        <v/>
      </c>
      <c r="DR562" t="s">
        <v>611</v>
      </c>
      <c r="DS562">
        <v>28992</v>
      </c>
      <c r="DT562">
        <v>88611022</v>
      </c>
      <c r="DU562" t="str">
        <f t="shared" si="113"/>
        <v>MAC-0559</v>
      </c>
      <c r="DV562">
        <f t="shared" si="114"/>
        <v>28992</v>
      </c>
      <c r="DW562">
        <f t="shared" si="115"/>
        <v>88611022</v>
      </c>
      <c r="EL562" s="6" t="s">
        <v>611</v>
      </c>
      <c r="EM562">
        <v>426</v>
      </c>
      <c r="EN562">
        <v>405</v>
      </c>
    </row>
    <row r="563" spans="24:144" x14ac:dyDescent="0.25">
      <c r="X563" s="4" t="s">
        <v>612</v>
      </c>
      <c r="Y563" s="2">
        <v>283</v>
      </c>
      <c r="BM563">
        <v>253</v>
      </c>
      <c r="BN563" t="s">
        <v>374</v>
      </c>
      <c r="BP563" s="6" t="s">
        <v>612</v>
      </c>
      <c r="BQ563">
        <v>283</v>
      </c>
      <c r="BR563" t="str">
        <f t="shared" si="111"/>
        <v>MAC-0560</v>
      </c>
      <c r="BS563">
        <f t="shared" si="112"/>
        <v>283</v>
      </c>
      <c r="CH563" s="6">
        <v>46150</v>
      </c>
      <c r="CI563" s="26">
        <v>47.572815533980581</v>
      </c>
      <c r="CJ563">
        <f t="shared" si="116"/>
        <v>46150</v>
      </c>
      <c r="CK563">
        <f t="shared" si="117"/>
        <v>47.572815533980581</v>
      </c>
      <c r="CO563" t="str">
        <f t="shared" si="118"/>
        <v/>
      </c>
      <c r="CP563" s="13" t="str">
        <f t="shared" si="119"/>
        <v/>
      </c>
      <c r="DR563" t="s">
        <v>612</v>
      </c>
      <c r="DS563">
        <v>3537</v>
      </c>
      <c r="DT563">
        <v>13636504</v>
      </c>
      <c r="DU563" t="str">
        <f t="shared" si="113"/>
        <v>MAC-0560</v>
      </c>
      <c r="DV563">
        <f t="shared" si="114"/>
        <v>3537</v>
      </c>
      <c r="DW563">
        <f t="shared" si="115"/>
        <v>13636504</v>
      </c>
      <c r="EL563" s="6" t="s">
        <v>612</v>
      </c>
      <c r="EM563">
        <v>581</v>
      </c>
      <c r="EN563">
        <v>4304</v>
      </c>
    </row>
    <row r="564" spans="24:144" x14ac:dyDescent="0.25">
      <c r="X564" s="4" t="s">
        <v>613</v>
      </c>
      <c r="Y564" s="2">
        <v>125</v>
      </c>
      <c r="BM564">
        <v>253</v>
      </c>
      <c r="BN564" t="s">
        <v>716</v>
      </c>
      <c r="BP564" s="6" t="s">
        <v>613</v>
      </c>
      <c r="BQ564">
        <v>125</v>
      </c>
      <c r="BR564" t="str">
        <f t="shared" si="111"/>
        <v>MAC-0561</v>
      </c>
      <c r="BS564">
        <f t="shared" si="112"/>
        <v>125</v>
      </c>
      <c r="CH564" s="6">
        <v>46152</v>
      </c>
      <c r="CI564" s="26">
        <v>61.488673139158578</v>
      </c>
      <c r="CJ564">
        <f t="shared" si="116"/>
        <v>46152</v>
      </c>
      <c r="CK564">
        <f t="shared" si="117"/>
        <v>61.488673139158578</v>
      </c>
      <c r="CO564" t="str">
        <f t="shared" si="118"/>
        <v/>
      </c>
      <c r="CP564" s="13" t="str">
        <f t="shared" si="119"/>
        <v/>
      </c>
      <c r="DR564" t="s">
        <v>613</v>
      </c>
      <c r="DS564">
        <v>591</v>
      </c>
      <c r="DT564">
        <v>4033151</v>
      </c>
      <c r="DU564" t="str">
        <f t="shared" si="113"/>
        <v>MAC-0561</v>
      </c>
      <c r="DV564">
        <f t="shared" si="114"/>
        <v>591</v>
      </c>
      <c r="DW564">
        <f t="shared" si="115"/>
        <v>4033151</v>
      </c>
      <c r="EL564" s="6" t="s">
        <v>613</v>
      </c>
      <c r="EM564">
        <v>787</v>
      </c>
      <c r="EN564">
        <v>6338</v>
      </c>
    </row>
    <row r="565" spans="24:144" x14ac:dyDescent="0.25">
      <c r="X565" s="4" t="s">
        <v>614</v>
      </c>
      <c r="Y565" s="2">
        <v>435</v>
      </c>
      <c r="BM565">
        <v>254</v>
      </c>
      <c r="BN565" t="s">
        <v>85</v>
      </c>
      <c r="BP565" s="6" t="s">
        <v>614</v>
      </c>
      <c r="BQ565">
        <v>435</v>
      </c>
      <c r="BR565" t="str">
        <f t="shared" si="111"/>
        <v>MAC-0562</v>
      </c>
      <c r="BS565">
        <f t="shared" si="112"/>
        <v>435</v>
      </c>
      <c r="CH565" s="6">
        <v>46176</v>
      </c>
      <c r="CI565" s="26">
        <v>40.453074433656958</v>
      </c>
      <c r="CJ565">
        <f t="shared" si="116"/>
        <v>46176</v>
      </c>
      <c r="CK565">
        <f t="shared" si="117"/>
        <v>40.453074433656958</v>
      </c>
      <c r="CO565" t="str">
        <f t="shared" si="118"/>
        <v/>
      </c>
      <c r="CP565" s="13" t="str">
        <f t="shared" si="119"/>
        <v/>
      </c>
      <c r="DR565" t="s">
        <v>614</v>
      </c>
      <c r="DS565">
        <v>1364</v>
      </c>
      <c r="DT565">
        <v>7235213</v>
      </c>
      <c r="DU565" t="str">
        <f t="shared" si="113"/>
        <v>MAC-0562</v>
      </c>
      <c r="DV565">
        <f t="shared" si="114"/>
        <v>1364</v>
      </c>
      <c r="DW565">
        <f t="shared" si="115"/>
        <v>7235213</v>
      </c>
      <c r="EL565" s="6" t="s">
        <v>614</v>
      </c>
      <c r="EM565">
        <v>615</v>
      </c>
      <c r="EN565">
        <v>8332</v>
      </c>
    </row>
    <row r="566" spans="24:144" x14ac:dyDescent="0.25">
      <c r="X566" s="4" t="s">
        <v>615</v>
      </c>
      <c r="Y566" s="2">
        <v>97</v>
      </c>
      <c r="BM566">
        <v>254</v>
      </c>
      <c r="BN566" t="s">
        <v>125</v>
      </c>
      <c r="BP566" s="6" t="s">
        <v>615</v>
      </c>
      <c r="BQ566">
        <v>97</v>
      </c>
      <c r="BR566" t="str">
        <f t="shared" si="111"/>
        <v>MAC-0563</v>
      </c>
      <c r="BS566">
        <f t="shared" si="112"/>
        <v>97</v>
      </c>
      <c r="CH566" s="6">
        <v>46250</v>
      </c>
      <c r="CI566" s="26">
        <v>51.132686084142399</v>
      </c>
      <c r="CJ566">
        <f t="shared" si="116"/>
        <v>46250</v>
      </c>
      <c r="CK566">
        <f t="shared" si="117"/>
        <v>51.132686084142399</v>
      </c>
      <c r="CO566" t="str">
        <f t="shared" si="118"/>
        <v/>
      </c>
      <c r="CP566" s="13" t="str">
        <f t="shared" si="119"/>
        <v/>
      </c>
      <c r="DR566" t="s">
        <v>615</v>
      </c>
      <c r="DS566">
        <v>1758</v>
      </c>
      <c r="DT566">
        <v>2186508</v>
      </c>
      <c r="DU566" t="str">
        <f t="shared" si="113"/>
        <v>MAC-0563</v>
      </c>
      <c r="DV566">
        <f t="shared" si="114"/>
        <v>1758</v>
      </c>
      <c r="DW566">
        <f t="shared" si="115"/>
        <v>2186508</v>
      </c>
      <c r="EL566" s="6" t="s">
        <v>615</v>
      </c>
      <c r="EM566">
        <v>588</v>
      </c>
      <c r="EN566">
        <v>7240</v>
      </c>
    </row>
    <row r="567" spans="24:144" x14ac:dyDescent="0.25">
      <c r="X567" s="4" t="s">
        <v>616</v>
      </c>
      <c r="Y567" s="2">
        <v>272</v>
      </c>
      <c r="BM567">
        <v>254</v>
      </c>
      <c r="BN567" t="s">
        <v>156</v>
      </c>
      <c r="BP567" s="6" t="s">
        <v>616</v>
      </c>
      <c r="BQ567">
        <v>272</v>
      </c>
      <c r="BR567" t="str">
        <f t="shared" si="111"/>
        <v>MAC-0564</v>
      </c>
      <c r="BS567">
        <f t="shared" si="112"/>
        <v>272</v>
      </c>
      <c r="CH567" s="6">
        <v>46392</v>
      </c>
      <c r="CI567" s="26">
        <v>41.100323624595468</v>
      </c>
      <c r="CJ567">
        <f t="shared" si="116"/>
        <v>46392</v>
      </c>
      <c r="CK567">
        <f t="shared" si="117"/>
        <v>41.100323624595468</v>
      </c>
      <c r="CO567" t="str">
        <f t="shared" si="118"/>
        <v/>
      </c>
      <c r="CP567" s="13" t="str">
        <f t="shared" si="119"/>
        <v/>
      </c>
      <c r="DR567" t="s">
        <v>616</v>
      </c>
      <c r="DS567">
        <v>652</v>
      </c>
      <c r="DT567">
        <v>6647331</v>
      </c>
      <c r="DU567" t="str">
        <f t="shared" si="113"/>
        <v>MAC-0564</v>
      </c>
      <c r="DV567">
        <f t="shared" si="114"/>
        <v>652</v>
      </c>
      <c r="DW567">
        <f t="shared" si="115"/>
        <v>6647331</v>
      </c>
      <c r="EL567" s="6" t="s">
        <v>616</v>
      </c>
      <c r="EM567">
        <v>739</v>
      </c>
      <c r="EN567">
        <v>9707</v>
      </c>
    </row>
    <row r="568" spans="24:144" x14ac:dyDescent="0.25">
      <c r="X568" s="4" t="s">
        <v>617</v>
      </c>
      <c r="Y568" s="2">
        <v>340</v>
      </c>
      <c r="BM568">
        <v>254</v>
      </c>
      <c r="BN568" t="s">
        <v>225</v>
      </c>
      <c r="BP568" s="6" t="s">
        <v>617</v>
      </c>
      <c r="BQ568">
        <v>340</v>
      </c>
      <c r="BR568" t="str">
        <f t="shared" si="111"/>
        <v>MAC-0565</v>
      </c>
      <c r="BS568">
        <f t="shared" si="112"/>
        <v>340</v>
      </c>
      <c r="CH568" s="6">
        <v>46480</v>
      </c>
      <c r="CI568" s="26">
        <v>32.686084142394819</v>
      </c>
      <c r="CJ568">
        <f t="shared" si="116"/>
        <v>46480</v>
      </c>
      <c r="CK568">
        <f t="shared" si="117"/>
        <v>32.686084142394819</v>
      </c>
      <c r="CO568" t="str">
        <f t="shared" si="118"/>
        <v/>
      </c>
      <c r="CP568" s="13" t="str">
        <f t="shared" si="119"/>
        <v/>
      </c>
      <c r="DR568" t="s">
        <v>617</v>
      </c>
      <c r="DS568">
        <v>1157</v>
      </c>
      <c r="DT568">
        <v>8120399</v>
      </c>
      <c r="DU568" t="str">
        <f t="shared" si="113"/>
        <v>MAC-0565</v>
      </c>
      <c r="DV568">
        <f t="shared" si="114"/>
        <v>1157</v>
      </c>
      <c r="DW568">
        <f t="shared" si="115"/>
        <v>8120399</v>
      </c>
      <c r="EL568" s="6" t="s">
        <v>617</v>
      </c>
      <c r="EM568">
        <v>614</v>
      </c>
      <c r="EN568">
        <v>6026</v>
      </c>
    </row>
    <row r="569" spans="24:144" x14ac:dyDescent="0.25">
      <c r="X569" s="4" t="s">
        <v>618</v>
      </c>
      <c r="Y569" s="2">
        <v>238</v>
      </c>
      <c r="BM569">
        <v>255</v>
      </c>
      <c r="BN569" t="s">
        <v>348</v>
      </c>
      <c r="BP569" s="6" t="s">
        <v>618</v>
      </c>
      <c r="BQ569">
        <v>238</v>
      </c>
      <c r="BR569" t="str">
        <f t="shared" si="111"/>
        <v>MAC-0566</v>
      </c>
      <c r="BS569">
        <f t="shared" si="112"/>
        <v>238</v>
      </c>
      <c r="CH569" s="6">
        <v>46772</v>
      </c>
      <c r="CI569" s="26">
        <v>37.216828478964402</v>
      </c>
      <c r="CJ569">
        <f t="shared" si="116"/>
        <v>46772</v>
      </c>
      <c r="CK569">
        <f t="shared" si="117"/>
        <v>37.216828478964402</v>
      </c>
      <c r="CO569" t="str">
        <f t="shared" si="118"/>
        <v/>
      </c>
      <c r="CP569" s="13" t="str">
        <f t="shared" si="119"/>
        <v/>
      </c>
      <c r="DR569" t="s">
        <v>618</v>
      </c>
      <c r="DS569">
        <v>2722</v>
      </c>
      <c r="DT569">
        <v>11056155</v>
      </c>
      <c r="DU569" t="str">
        <f t="shared" si="113"/>
        <v>MAC-0566</v>
      </c>
      <c r="DV569">
        <f t="shared" si="114"/>
        <v>2722</v>
      </c>
      <c r="DW569">
        <f t="shared" si="115"/>
        <v>11056155</v>
      </c>
      <c r="EL569" s="6" t="s">
        <v>618</v>
      </c>
      <c r="EM569">
        <v>627</v>
      </c>
      <c r="EN569">
        <v>3326</v>
      </c>
    </row>
    <row r="570" spans="24:144" x14ac:dyDescent="0.25">
      <c r="X570" s="4" t="s">
        <v>619</v>
      </c>
      <c r="Y570" s="2">
        <v>772</v>
      </c>
      <c r="BM570">
        <v>255</v>
      </c>
      <c r="BN570" t="s">
        <v>537</v>
      </c>
      <c r="BP570" s="6" t="s">
        <v>619</v>
      </c>
      <c r="BQ570">
        <v>772</v>
      </c>
      <c r="BR570" t="str">
        <f t="shared" si="111"/>
        <v>MAC-0567</v>
      </c>
      <c r="BS570">
        <f t="shared" si="112"/>
        <v>772</v>
      </c>
      <c r="CH570" s="6">
        <v>46830</v>
      </c>
      <c r="CI570" s="26">
        <v>59.870550161812297</v>
      </c>
      <c r="CJ570">
        <f t="shared" si="116"/>
        <v>46830</v>
      </c>
      <c r="CK570">
        <f t="shared" si="117"/>
        <v>59.870550161812297</v>
      </c>
      <c r="CO570" t="str">
        <f t="shared" si="118"/>
        <v/>
      </c>
      <c r="CP570" s="13" t="str">
        <f t="shared" si="119"/>
        <v/>
      </c>
      <c r="DR570" t="s">
        <v>619</v>
      </c>
      <c r="DS570">
        <v>6973</v>
      </c>
      <c r="DT570">
        <v>10379371</v>
      </c>
      <c r="DU570" t="str">
        <f t="shared" si="113"/>
        <v>MAC-0567</v>
      </c>
      <c r="DV570">
        <f t="shared" si="114"/>
        <v>6973</v>
      </c>
      <c r="DW570">
        <f t="shared" si="115"/>
        <v>10379371</v>
      </c>
      <c r="EL570" s="6" t="s">
        <v>619</v>
      </c>
      <c r="EM570">
        <v>128</v>
      </c>
      <c r="EN570">
        <v>2161</v>
      </c>
    </row>
    <row r="571" spans="24:144" x14ac:dyDescent="0.25">
      <c r="X571" s="4" t="s">
        <v>620</v>
      </c>
      <c r="Y571" s="2">
        <v>39</v>
      </c>
      <c r="BM571">
        <v>255</v>
      </c>
      <c r="BN571" t="s">
        <v>576</v>
      </c>
      <c r="BP571" s="6" t="s">
        <v>620</v>
      </c>
      <c r="BQ571">
        <v>39</v>
      </c>
      <c r="BR571" t="str">
        <f t="shared" si="111"/>
        <v>MAC-0568</v>
      </c>
      <c r="BS571">
        <f t="shared" si="112"/>
        <v>39</v>
      </c>
      <c r="CH571" s="6">
        <v>46917</v>
      </c>
      <c r="CI571" s="26">
        <v>47.572815533980581</v>
      </c>
      <c r="CJ571">
        <f t="shared" si="116"/>
        <v>46917</v>
      </c>
      <c r="CK571">
        <f t="shared" si="117"/>
        <v>47.572815533980581</v>
      </c>
      <c r="CO571" t="str">
        <f t="shared" si="118"/>
        <v/>
      </c>
      <c r="CP571" s="13" t="str">
        <f t="shared" si="119"/>
        <v/>
      </c>
      <c r="DR571" t="s">
        <v>620</v>
      </c>
      <c r="DS571">
        <v>0</v>
      </c>
      <c r="DT571">
        <v>1839614</v>
      </c>
      <c r="DU571" t="str">
        <f t="shared" si="113"/>
        <v>MAC-0568</v>
      </c>
      <c r="DV571">
        <f t="shared" si="114"/>
        <v>0</v>
      </c>
      <c r="DW571">
        <f t="shared" si="115"/>
        <v>1839614</v>
      </c>
      <c r="EL571" s="6" t="s">
        <v>620</v>
      </c>
      <c r="EM571">
        <v>956</v>
      </c>
      <c r="EN571">
        <v>7846</v>
      </c>
    </row>
    <row r="572" spans="24:144" x14ac:dyDescent="0.25">
      <c r="X572" s="4" t="s">
        <v>621</v>
      </c>
      <c r="Y572" s="2">
        <v>137</v>
      </c>
      <c r="BM572">
        <v>256</v>
      </c>
      <c r="BN572" t="s">
        <v>631</v>
      </c>
      <c r="BP572" s="6" t="s">
        <v>621</v>
      </c>
      <c r="BQ572">
        <v>137</v>
      </c>
      <c r="BR572" t="str">
        <f t="shared" si="111"/>
        <v>MAC-0569</v>
      </c>
      <c r="BS572">
        <f t="shared" si="112"/>
        <v>137</v>
      </c>
      <c r="CH572" s="6">
        <v>46928</v>
      </c>
      <c r="CI572" s="26">
        <v>57.28155339805825</v>
      </c>
      <c r="CJ572">
        <f t="shared" si="116"/>
        <v>46928</v>
      </c>
      <c r="CK572">
        <f t="shared" si="117"/>
        <v>57.28155339805825</v>
      </c>
      <c r="CO572" t="str">
        <f t="shared" si="118"/>
        <v/>
      </c>
      <c r="CP572" s="13" t="str">
        <f t="shared" si="119"/>
        <v/>
      </c>
      <c r="DR572" t="s">
        <v>621</v>
      </c>
      <c r="DS572">
        <v>21368</v>
      </c>
      <c r="DT572">
        <v>64930876</v>
      </c>
      <c r="DU572" t="str">
        <f t="shared" si="113"/>
        <v>MAC-0569</v>
      </c>
      <c r="DV572">
        <f t="shared" si="114"/>
        <v>21368</v>
      </c>
      <c r="DW572">
        <f t="shared" si="115"/>
        <v>64930876</v>
      </c>
      <c r="EL572" s="6" t="s">
        <v>621</v>
      </c>
      <c r="EM572">
        <v>439</v>
      </c>
      <c r="EN572">
        <v>404</v>
      </c>
    </row>
    <row r="573" spans="24:144" x14ac:dyDescent="0.25">
      <c r="X573" s="4" t="s">
        <v>622</v>
      </c>
      <c r="Y573" s="2">
        <v>279</v>
      </c>
      <c r="BM573">
        <v>256</v>
      </c>
      <c r="BN573" t="s">
        <v>654</v>
      </c>
      <c r="BP573" s="6" t="s">
        <v>622</v>
      </c>
      <c r="BQ573">
        <v>279</v>
      </c>
      <c r="BR573" t="str">
        <f t="shared" si="111"/>
        <v>MAC-0570</v>
      </c>
      <c r="BS573">
        <f t="shared" si="112"/>
        <v>279</v>
      </c>
      <c r="CH573" s="6">
        <v>47216</v>
      </c>
      <c r="CI573" s="26">
        <v>47.896440129449836</v>
      </c>
      <c r="CJ573">
        <f t="shared" si="116"/>
        <v>47216</v>
      </c>
      <c r="CK573">
        <f t="shared" si="117"/>
        <v>47.896440129449836</v>
      </c>
      <c r="CO573" t="str">
        <f t="shared" si="118"/>
        <v/>
      </c>
      <c r="CP573" s="13" t="str">
        <f t="shared" si="119"/>
        <v/>
      </c>
      <c r="DR573" t="s">
        <v>622</v>
      </c>
      <c r="DS573">
        <v>2816</v>
      </c>
      <c r="DT573">
        <v>17194617</v>
      </c>
      <c r="DU573" t="str">
        <f t="shared" si="113"/>
        <v>MAC-0570</v>
      </c>
      <c r="DV573">
        <f t="shared" si="114"/>
        <v>2816</v>
      </c>
      <c r="DW573">
        <f t="shared" si="115"/>
        <v>17194617</v>
      </c>
      <c r="EL573" s="6" t="s">
        <v>622</v>
      </c>
      <c r="EM573">
        <v>685</v>
      </c>
      <c r="EN573">
        <v>4821</v>
      </c>
    </row>
    <row r="574" spans="24:144" x14ac:dyDescent="0.25">
      <c r="X574" s="4" t="s">
        <v>623</v>
      </c>
      <c r="Y574" s="2">
        <v>50</v>
      </c>
      <c r="BM574">
        <v>258</v>
      </c>
      <c r="BN574" t="s">
        <v>241</v>
      </c>
      <c r="BP574" s="6" t="s">
        <v>623</v>
      </c>
      <c r="BQ574">
        <v>50</v>
      </c>
      <c r="BR574" t="str">
        <f t="shared" si="111"/>
        <v>MAC-0571</v>
      </c>
      <c r="BS574">
        <f t="shared" si="112"/>
        <v>50</v>
      </c>
      <c r="CH574" s="6">
        <v>47250</v>
      </c>
      <c r="CI574" s="26">
        <v>47.572815533980581</v>
      </c>
      <c r="CJ574">
        <f t="shared" si="116"/>
        <v>47250</v>
      </c>
      <c r="CK574">
        <f t="shared" si="117"/>
        <v>47.572815533980581</v>
      </c>
      <c r="CO574" t="str">
        <f t="shared" si="118"/>
        <v/>
      </c>
      <c r="CP574" s="13" t="str">
        <f t="shared" si="119"/>
        <v/>
      </c>
      <c r="DR574" t="s">
        <v>623</v>
      </c>
      <c r="DS574">
        <v>1602</v>
      </c>
      <c r="DT574">
        <v>5560973</v>
      </c>
      <c r="DU574" t="str">
        <f t="shared" si="113"/>
        <v>MAC-0571</v>
      </c>
      <c r="DV574">
        <f t="shared" si="114"/>
        <v>1602</v>
      </c>
      <c r="DW574">
        <f t="shared" si="115"/>
        <v>5560973</v>
      </c>
      <c r="EL574" s="6" t="s">
        <v>623</v>
      </c>
      <c r="EM574">
        <v>810</v>
      </c>
      <c r="EN574">
        <v>6658</v>
      </c>
    </row>
    <row r="575" spans="24:144" x14ac:dyDescent="0.25">
      <c r="X575" s="4" t="s">
        <v>624</v>
      </c>
      <c r="Y575" s="2">
        <v>750</v>
      </c>
      <c r="BM575">
        <v>258</v>
      </c>
      <c r="BN575" t="s">
        <v>814</v>
      </c>
      <c r="BP575" s="6" t="s">
        <v>624</v>
      </c>
      <c r="BQ575">
        <v>750</v>
      </c>
      <c r="BR575" t="str">
        <f t="shared" si="111"/>
        <v>MAC-0572</v>
      </c>
      <c r="BS575">
        <f t="shared" si="112"/>
        <v>750</v>
      </c>
      <c r="CH575" s="6">
        <v>47294</v>
      </c>
      <c r="CI575" s="26">
        <v>68.932038834951456</v>
      </c>
      <c r="CJ575">
        <f t="shared" si="116"/>
        <v>47294</v>
      </c>
      <c r="CK575">
        <f t="shared" si="117"/>
        <v>68.932038834951456</v>
      </c>
      <c r="CO575" t="str">
        <f t="shared" si="118"/>
        <v/>
      </c>
      <c r="CP575" s="13" t="str">
        <f t="shared" si="119"/>
        <v/>
      </c>
      <c r="DR575" t="s">
        <v>624</v>
      </c>
      <c r="DS575">
        <v>18513</v>
      </c>
      <c r="DT575">
        <v>59766423</v>
      </c>
      <c r="DU575" t="str">
        <f t="shared" si="113"/>
        <v>MAC-0572</v>
      </c>
      <c r="DV575">
        <f t="shared" si="114"/>
        <v>18513</v>
      </c>
      <c r="DW575">
        <f t="shared" si="115"/>
        <v>59766423</v>
      </c>
      <c r="EL575" s="6" t="s">
        <v>624</v>
      </c>
      <c r="EM575">
        <v>198</v>
      </c>
      <c r="EN575">
        <v>475</v>
      </c>
    </row>
    <row r="576" spans="24:144" x14ac:dyDescent="0.25">
      <c r="X576" s="4" t="s">
        <v>625</v>
      </c>
      <c r="Y576" s="2">
        <v>344</v>
      </c>
      <c r="BM576">
        <v>259</v>
      </c>
      <c r="BN576" t="s">
        <v>159</v>
      </c>
      <c r="BP576" s="6" t="s">
        <v>625</v>
      </c>
      <c r="BQ576">
        <v>344</v>
      </c>
      <c r="BR576" t="str">
        <f t="shared" si="111"/>
        <v>MAC-0573</v>
      </c>
      <c r="BS576">
        <f t="shared" si="112"/>
        <v>344</v>
      </c>
      <c r="CH576" s="6">
        <v>47328</v>
      </c>
      <c r="CI576" s="26">
        <v>55.663430420711975</v>
      </c>
      <c r="CJ576">
        <f t="shared" si="116"/>
        <v>47328</v>
      </c>
      <c r="CK576">
        <f t="shared" si="117"/>
        <v>55.663430420711975</v>
      </c>
      <c r="CO576" t="str">
        <f t="shared" si="118"/>
        <v/>
      </c>
      <c r="CP576" s="13" t="str">
        <f t="shared" si="119"/>
        <v/>
      </c>
      <c r="DR576" t="s">
        <v>625</v>
      </c>
      <c r="DS576">
        <v>1389</v>
      </c>
      <c r="DT576">
        <v>8307958</v>
      </c>
      <c r="DU576" t="str">
        <f t="shared" si="113"/>
        <v>MAC-0573</v>
      </c>
      <c r="DV576">
        <f t="shared" si="114"/>
        <v>1389</v>
      </c>
      <c r="DW576">
        <f t="shared" si="115"/>
        <v>8307958</v>
      </c>
      <c r="EL576" s="6" t="s">
        <v>625</v>
      </c>
      <c r="EM576">
        <v>563</v>
      </c>
      <c r="EN576">
        <v>7035</v>
      </c>
    </row>
    <row r="577" spans="24:144" x14ac:dyDescent="0.25">
      <c r="X577" s="4" t="s">
        <v>626</v>
      </c>
      <c r="Y577" s="2">
        <v>350</v>
      </c>
      <c r="BM577">
        <v>259</v>
      </c>
      <c r="BN577" t="s">
        <v>366</v>
      </c>
      <c r="BP577" s="6" t="s">
        <v>626</v>
      </c>
      <c r="BQ577">
        <v>350</v>
      </c>
      <c r="BR577" t="str">
        <f t="shared" si="111"/>
        <v>MAC-0574</v>
      </c>
      <c r="BS577">
        <f t="shared" si="112"/>
        <v>350</v>
      </c>
      <c r="CH577" s="6">
        <v>47388</v>
      </c>
      <c r="CI577" s="26">
        <v>49.838187702265373</v>
      </c>
      <c r="CJ577">
        <f t="shared" si="116"/>
        <v>47388</v>
      </c>
      <c r="CK577">
        <f t="shared" si="117"/>
        <v>49.838187702265373</v>
      </c>
      <c r="CO577" t="str">
        <f t="shared" si="118"/>
        <v/>
      </c>
      <c r="CP577" s="13" t="str">
        <f t="shared" si="119"/>
        <v/>
      </c>
      <c r="DR577" t="s">
        <v>626</v>
      </c>
      <c r="DS577">
        <v>1223</v>
      </c>
      <c r="DT577">
        <v>8163666</v>
      </c>
      <c r="DU577" t="str">
        <f t="shared" si="113"/>
        <v>MAC-0574</v>
      </c>
      <c r="DV577">
        <f t="shared" si="114"/>
        <v>1223</v>
      </c>
      <c r="DW577">
        <f t="shared" si="115"/>
        <v>8163666</v>
      </c>
      <c r="EL577" s="6" t="s">
        <v>626</v>
      </c>
      <c r="EM577">
        <v>654</v>
      </c>
      <c r="EN577">
        <v>7571</v>
      </c>
    </row>
    <row r="578" spans="24:144" x14ac:dyDescent="0.25">
      <c r="X578" s="4" t="s">
        <v>627</v>
      </c>
      <c r="Y578" s="2">
        <v>134</v>
      </c>
      <c r="BM578">
        <v>259</v>
      </c>
      <c r="BN578" t="s">
        <v>849</v>
      </c>
      <c r="BP578" s="6" t="s">
        <v>627</v>
      </c>
      <c r="BQ578">
        <v>134</v>
      </c>
      <c r="BR578" t="str">
        <f t="shared" si="111"/>
        <v>MAC-0575</v>
      </c>
      <c r="BS578">
        <f t="shared" si="112"/>
        <v>134</v>
      </c>
      <c r="CH578" s="6">
        <v>47460</v>
      </c>
      <c r="CI578" s="26">
        <v>52.103559870550164</v>
      </c>
      <c r="CJ578">
        <f t="shared" si="116"/>
        <v>47460</v>
      </c>
      <c r="CK578">
        <f t="shared" si="117"/>
        <v>52.103559870550164</v>
      </c>
      <c r="CO578" t="str">
        <f t="shared" si="118"/>
        <v/>
      </c>
      <c r="CP578" s="13" t="str">
        <f t="shared" si="119"/>
        <v/>
      </c>
      <c r="DR578" t="s">
        <v>627</v>
      </c>
      <c r="DS578">
        <v>3855</v>
      </c>
      <c r="DT578">
        <v>12285292</v>
      </c>
      <c r="DU578" t="str">
        <f t="shared" si="113"/>
        <v>MAC-0575</v>
      </c>
      <c r="DV578">
        <f t="shared" si="114"/>
        <v>3855</v>
      </c>
      <c r="DW578">
        <f t="shared" si="115"/>
        <v>12285292</v>
      </c>
      <c r="EL578" s="6" t="s">
        <v>627</v>
      </c>
      <c r="EM578">
        <v>380</v>
      </c>
      <c r="EN578">
        <v>619</v>
      </c>
    </row>
    <row r="579" spans="24:144" x14ac:dyDescent="0.25">
      <c r="X579" s="4" t="s">
        <v>628</v>
      </c>
      <c r="Y579" s="2">
        <v>140</v>
      </c>
      <c r="BM579">
        <v>259</v>
      </c>
      <c r="BN579" t="s">
        <v>1019</v>
      </c>
      <c r="BP579" s="6" t="s">
        <v>628</v>
      </c>
      <c r="BQ579">
        <v>140</v>
      </c>
      <c r="BR579" t="str">
        <f t="shared" si="111"/>
        <v>MAC-0576</v>
      </c>
      <c r="BS579">
        <f t="shared" si="112"/>
        <v>140</v>
      </c>
      <c r="CH579" s="6">
        <v>47509</v>
      </c>
      <c r="CI579" s="26">
        <v>55.98705501618123</v>
      </c>
      <c r="CJ579">
        <f t="shared" si="116"/>
        <v>47509</v>
      </c>
      <c r="CK579">
        <f t="shared" si="117"/>
        <v>55.98705501618123</v>
      </c>
      <c r="CO579" t="str">
        <f t="shared" si="118"/>
        <v/>
      </c>
      <c r="CP579" s="13" t="str">
        <f t="shared" si="119"/>
        <v/>
      </c>
      <c r="DR579" t="s">
        <v>628</v>
      </c>
      <c r="DS579">
        <v>6402</v>
      </c>
      <c r="DT579">
        <v>32535385</v>
      </c>
      <c r="DU579" t="str">
        <f t="shared" si="113"/>
        <v>MAC-0576</v>
      </c>
      <c r="DV579">
        <f t="shared" si="114"/>
        <v>6402</v>
      </c>
      <c r="DW579">
        <f t="shared" si="115"/>
        <v>32535385</v>
      </c>
      <c r="EL579" s="6" t="s">
        <v>628</v>
      </c>
      <c r="EM579">
        <v>355</v>
      </c>
      <c r="EN579">
        <v>960</v>
      </c>
    </row>
    <row r="580" spans="24:144" x14ac:dyDescent="0.25">
      <c r="X580" s="4" t="s">
        <v>629</v>
      </c>
      <c r="Y580" s="2">
        <v>195</v>
      </c>
      <c r="BM580">
        <v>260</v>
      </c>
      <c r="BN580" t="s">
        <v>104</v>
      </c>
      <c r="BP580" s="6" t="s">
        <v>629</v>
      </c>
      <c r="BQ580">
        <v>195</v>
      </c>
      <c r="BR580" t="str">
        <f t="shared" ref="BR580:BR643" si="121">IF(OR(BP580="",BP580="Genel Toplam",BP580="(blank)"),"",BP580)</f>
        <v>MAC-0577</v>
      </c>
      <c r="BS580">
        <f t="shared" ref="BS580:BS643" si="122">IFERROR(VLOOKUP(BR580,$BP$3:$BQ$1004,2,FALSE),"")</f>
        <v>195</v>
      </c>
      <c r="CH580" s="6">
        <v>47586</v>
      </c>
      <c r="CI580" s="26">
        <v>71.844660194174764</v>
      </c>
      <c r="CJ580">
        <f t="shared" si="116"/>
        <v>47586</v>
      </c>
      <c r="CK580">
        <f t="shared" si="117"/>
        <v>71.844660194174764</v>
      </c>
      <c r="CO580" t="str">
        <f t="shared" si="118"/>
        <v/>
      </c>
      <c r="CP580" s="13" t="str">
        <f t="shared" si="119"/>
        <v/>
      </c>
      <c r="DR580" t="s">
        <v>629</v>
      </c>
      <c r="DS580">
        <v>1487</v>
      </c>
      <c r="DT580">
        <v>282972</v>
      </c>
      <c r="DU580" t="str">
        <f t="shared" ref="DU580:DU643" si="123">IF(OR(DR580="",DR580="Genel Toplam",DR580="(blank)"),"",DR580)</f>
        <v>MAC-0577</v>
      </c>
      <c r="DV580">
        <f t="shared" ref="DV580:DV643" si="124">IFERROR(VLOOKUP(DU580,$DR$3:$DT$1004,2,FALSE),"")</f>
        <v>1487</v>
      </c>
      <c r="DW580">
        <f t="shared" ref="DW580:DW643" si="125">IFERROR(VLOOKUP(DU580,$DR$3:$DT$1004,3,FALSE),"")</f>
        <v>282972</v>
      </c>
      <c r="EL580" s="6" t="s">
        <v>629</v>
      </c>
      <c r="EM580">
        <v>559</v>
      </c>
      <c r="EN580">
        <v>8482</v>
      </c>
    </row>
    <row r="581" spans="24:144" x14ac:dyDescent="0.25">
      <c r="X581" s="4" t="s">
        <v>630</v>
      </c>
      <c r="Y581" s="2">
        <v>108</v>
      </c>
      <c r="BM581">
        <v>260</v>
      </c>
      <c r="BN581" t="s">
        <v>427</v>
      </c>
      <c r="BP581" s="6" t="s">
        <v>630</v>
      </c>
      <c r="BQ581">
        <v>108</v>
      </c>
      <c r="BR581" t="str">
        <f t="shared" si="121"/>
        <v>MAC-0578</v>
      </c>
      <c r="BS581">
        <f t="shared" si="122"/>
        <v>108</v>
      </c>
      <c r="CH581" s="6">
        <v>47619</v>
      </c>
      <c r="CI581" s="26">
        <v>43.36569579288026</v>
      </c>
      <c r="CJ581">
        <f t="shared" ref="CJ581:CJ644" si="126">IF(OR(CH581="",CH581="Grand Total",CH581="(blank)"),"",CH581)</f>
        <v>47619</v>
      </c>
      <c r="CK581">
        <f t="shared" ref="CK581:CK644" si="127">IFERROR(VLOOKUP(CJ581,$CH$3:$CI$983,2,FALSE),"")</f>
        <v>43.36569579288026</v>
      </c>
      <c r="CO581" t="str">
        <f t="shared" ref="CO581:CO644" si="128">IF(OR(CM581="",CM581="Grand Total",CM581="(blank)"),"",CM581)</f>
        <v/>
      </c>
      <c r="CP581" s="13" t="str">
        <f t="shared" ref="CP581:CP644" si="129">IFERROR(VLOOKUP(CO581,$CM$3:$CN$983,2,FALSE),"")</f>
        <v/>
      </c>
      <c r="DR581" t="s">
        <v>630</v>
      </c>
      <c r="DS581">
        <v>210</v>
      </c>
      <c r="DT581">
        <v>4719726</v>
      </c>
      <c r="DU581" t="str">
        <f t="shared" si="123"/>
        <v>MAC-0578</v>
      </c>
      <c r="DV581">
        <f t="shared" si="124"/>
        <v>210</v>
      </c>
      <c r="DW581">
        <f t="shared" si="125"/>
        <v>4719726</v>
      </c>
      <c r="EL581" s="6" t="s">
        <v>630</v>
      </c>
      <c r="EM581">
        <v>934</v>
      </c>
      <c r="EN581">
        <v>17070</v>
      </c>
    </row>
    <row r="582" spans="24:144" x14ac:dyDescent="0.25">
      <c r="X582" s="4" t="s">
        <v>631</v>
      </c>
      <c r="Y582" s="2">
        <v>256</v>
      </c>
      <c r="BM582">
        <v>260</v>
      </c>
      <c r="BN582" t="s">
        <v>948</v>
      </c>
      <c r="BP582" s="6" t="s">
        <v>631</v>
      </c>
      <c r="BQ582">
        <v>256</v>
      </c>
      <c r="BR582" t="str">
        <f t="shared" si="121"/>
        <v>MAC-0579</v>
      </c>
      <c r="BS582">
        <f t="shared" si="122"/>
        <v>256</v>
      </c>
      <c r="CH582" s="6">
        <v>47685</v>
      </c>
      <c r="CI582" s="26">
        <v>44.983818770226534</v>
      </c>
      <c r="CJ582">
        <f t="shared" si="126"/>
        <v>47685</v>
      </c>
      <c r="CK582">
        <f t="shared" si="127"/>
        <v>44.983818770226534</v>
      </c>
      <c r="CO582" t="str">
        <f t="shared" si="128"/>
        <v/>
      </c>
      <c r="CP582" s="13" t="str">
        <f t="shared" si="129"/>
        <v/>
      </c>
      <c r="DR582" t="s">
        <v>631</v>
      </c>
      <c r="DS582">
        <v>13124</v>
      </c>
      <c r="DT582">
        <v>14757464</v>
      </c>
      <c r="DU582" t="str">
        <f t="shared" si="123"/>
        <v>MAC-0579</v>
      </c>
      <c r="DV582">
        <f t="shared" si="124"/>
        <v>13124</v>
      </c>
      <c r="DW582">
        <f t="shared" si="125"/>
        <v>14757464</v>
      </c>
      <c r="EL582" s="6" t="s">
        <v>631</v>
      </c>
      <c r="EM582">
        <v>465</v>
      </c>
      <c r="EN582">
        <v>720</v>
      </c>
    </row>
    <row r="583" spans="24:144" x14ac:dyDescent="0.25">
      <c r="X583" s="4" t="s">
        <v>632</v>
      </c>
      <c r="Y583" s="2">
        <v>208</v>
      </c>
      <c r="BM583">
        <v>261</v>
      </c>
      <c r="BN583" t="s">
        <v>722</v>
      </c>
      <c r="BP583" s="6" t="s">
        <v>632</v>
      </c>
      <c r="BQ583">
        <v>208</v>
      </c>
      <c r="BR583" t="str">
        <f t="shared" si="121"/>
        <v>MAC-0580</v>
      </c>
      <c r="BS583">
        <f t="shared" si="122"/>
        <v>208</v>
      </c>
      <c r="CH583" s="6">
        <v>47749</v>
      </c>
      <c r="CI583" s="26">
        <v>69.579288025889966</v>
      </c>
      <c r="CJ583">
        <f t="shared" si="126"/>
        <v>47749</v>
      </c>
      <c r="CK583">
        <f t="shared" si="127"/>
        <v>69.579288025889966</v>
      </c>
      <c r="CO583" t="str">
        <f t="shared" si="128"/>
        <v/>
      </c>
      <c r="CP583" s="13" t="str">
        <f t="shared" si="129"/>
        <v/>
      </c>
      <c r="DR583" t="s">
        <v>632</v>
      </c>
      <c r="DS583">
        <v>8645</v>
      </c>
      <c r="DT583">
        <v>26987864</v>
      </c>
      <c r="DU583" t="str">
        <f t="shared" si="123"/>
        <v>MAC-0580</v>
      </c>
      <c r="DV583">
        <f t="shared" si="124"/>
        <v>8645</v>
      </c>
      <c r="DW583">
        <f t="shared" si="125"/>
        <v>26987864</v>
      </c>
      <c r="EL583" s="6" t="s">
        <v>632</v>
      </c>
      <c r="EM583">
        <v>392</v>
      </c>
      <c r="EN583">
        <v>817</v>
      </c>
    </row>
    <row r="584" spans="24:144" x14ac:dyDescent="0.25">
      <c r="X584" s="4" t="s">
        <v>633</v>
      </c>
      <c r="Y584" s="2">
        <v>361</v>
      </c>
      <c r="BM584">
        <v>261</v>
      </c>
      <c r="BN584" t="s">
        <v>962</v>
      </c>
      <c r="BP584" s="6" t="s">
        <v>633</v>
      </c>
      <c r="BQ584">
        <v>361</v>
      </c>
      <c r="BR584" t="str">
        <f t="shared" si="121"/>
        <v>MAC-0581</v>
      </c>
      <c r="BS584">
        <f t="shared" si="122"/>
        <v>361</v>
      </c>
      <c r="CH584" s="6">
        <v>48020</v>
      </c>
      <c r="CI584" s="26">
        <v>38.834951456310677</v>
      </c>
      <c r="CJ584">
        <f t="shared" si="126"/>
        <v>48020</v>
      </c>
      <c r="CK584">
        <f t="shared" si="127"/>
        <v>38.834951456310677</v>
      </c>
      <c r="CO584" t="str">
        <f t="shared" si="128"/>
        <v/>
      </c>
      <c r="CP584" s="13" t="str">
        <f t="shared" si="129"/>
        <v/>
      </c>
      <c r="DR584" t="s">
        <v>633</v>
      </c>
      <c r="DS584">
        <v>14562</v>
      </c>
      <c r="DT584">
        <v>45778955</v>
      </c>
      <c r="DU584" t="str">
        <f t="shared" si="123"/>
        <v>MAC-0581</v>
      </c>
      <c r="DV584">
        <f t="shared" si="124"/>
        <v>14562</v>
      </c>
      <c r="DW584">
        <f t="shared" si="125"/>
        <v>45778955</v>
      </c>
      <c r="EL584" s="6" t="s">
        <v>633</v>
      </c>
      <c r="EM584">
        <v>431</v>
      </c>
      <c r="EN584">
        <v>837</v>
      </c>
    </row>
    <row r="585" spans="24:144" x14ac:dyDescent="0.25">
      <c r="X585" s="4" t="s">
        <v>634</v>
      </c>
      <c r="Y585" s="2">
        <v>188</v>
      </c>
      <c r="BM585">
        <v>262</v>
      </c>
      <c r="BN585" t="s">
        <v>1026</v>
      </c>
      <c r="BP585" s="6" t="s">
        <v>634</v>
      </c>
      <c r="BQ585">
        <v>188</v>
      </c>
      <c r="BR585" t="str">
        <f t="shared" si="121"/>
        <v>MAC-0582</v>
      </c>
      <c r="BS585">
        <f t="shared" si="122"/>
        <v>188</v>
      </c>
      <c r="CH585" s="6">
        <v>48156</v>
      </c>
      <c r="CI585" s="26">
        <v>47.249190938511326</v>
      </c>
      <c r="CJ585">
        <f t="shared" si="126"/>
        <v>48156</v>
      </c>
      <c r="CK585">
        <f t="shared" si="127"/>
        <v>47.249190938511326</v>
      </c>
      <c r="CO585" t="str">
        <f t="shared" si="128"/>
        <v/>
      </c>
      <c r="CP585" s="13" t="str">
        <f t="shared" si="129"/>
        <v/>
      </c>
      <c r="DR585" t="s">
        <v>634</v>
      </c>
      <c r="DS585">
        <v>603</v>
      </c>
      <c r="DT585">
        <v>2803651</v>
      </c>
      <c r="DU585" t="str">
        <f t="shared" si="123"/>
        <v>MAC-0582</v>
      </c>
      <c r="DV585">
        <f t="shared" si="124"/>
        <v>603</v>
      </c>
      <c r="DW585">
        <f t="shared" si="125"/>
        <v>2803651</v>
      </c>
      <c r="EL585" s="6" t="s">
        <v>634</v>
      </c>
      <c r="EM585">
        <v>660</v>
      </c>
      <c r="EN585">
        <v>12095</v>
      </c>
    </row>
    <row r="586" spans="24:144" x14ac:dyDescent="0.25">
      <c r="X586" s="4" t="s">
        <v>635</v>
      </c>
      <c r="Y586" s="2">
        <v>178</v>
      </c>
      <c r="BM586">
        <v>264</v>
      </c>
      <c r="BN586" t="s">
        <v>298</v>
      </c>
      <c r="BP586" s="6" t="s">
        <v>635</v>
      </c>
      <c r="BQ586">
        <v>178</v>
      </c>
      <c r="BR586" t="str">
        <f t="shared" si="121"/>
        <v>MAC-0583</v>
      </c>
      <c r="BS586">
        <f t="shared" si="122"/>
        <v>178</v>
      </c>
      <c r="CH586" s="6">
        <v>48240</v>
      </c>
      <c r="CI586" s="26">
        <v>34.627831715210355</v>
      </c>
      <c r="CJ586">
        <f t="shared" si="126"/>
        <v>48240</v>
      </c>
      <c r="CK586">
        <f t="shared" si="127"/>
        <v>34.627831715210355</v>
      </c>
      <c r="CO586" t="str">
        <f t="shared" si="128"/>
        <v/>
      </c>
      <c r="CP586" s="13" t="str">
        <f t="shared" si="129"/>
        <v/>
      </c>
      <c r="DR586" t="s">
        <v>635</v>
      </c>
      <c r="DS586">
        <v>683</v>
      </c>
      <c r="DT586">
        <v>6254595</v>
      </c>
      <c r="DU586" t="str">
        <f t="shared" si="123"/>
        <v>MAC-0583</v>
      </c>
      <c r="DV586">
        <f t="shared" si="124"/>
        <v>683</v>
      </c>
      <c r="DW586">
        <f t="shared" si="125"/>
        <v>6254595</v>
      </c>
      <c r="EL586" s="6" t="s">
        <v>635</v>
      </c>
      <c r="EM586">
        <v>810</v>
      </c>
      <c r="EN586">
        <v>10206</v>
      </c>
    </row>
    <row r="587" spans="24:144" x14ac:dyDescent="0.25">
      <c r="X587" s="4" t="s">
        <v>636</v>
      </c>
      <c r="Y587" s="2">
        <v>196</v>
      </c>
      <c r="BM587">
        <v>264</v>
      </c>
      <c r="BN587" t="s">
        <v>741</v>
      </c>
      <c r="BP587" s="6" t="s">
        <v>636</v>
      </c>
      <c r="BQ587">
        <v>196</v>
      </c>
      <c r="BR587" t="str">
        <f t="shared" si="121"/>
        <v>MAC-0584</v>
      </c>
      <c r="BS587">
        <f t="shared" si="122"/>
        <v>196</v>
      </c>
      <c r="CH587" s="6">
        <v>48323</v>
      </c>
      <c r="CI587" s="26">
        <v>46.601941747572816</v>
      </c>
      <c r="CJ587">
        <f t="shared" si="126"/>
        <v>48323</v>
      </c>
      <c r="CK587">
        <f t="shared" si="127"/>
        <v>46.601941747572816</v>
      </c>
      <c r="CO587" t="str">
        <f t="shared" si="128"/>
        <v/>
      </c>
      <c r="CP587" s="13" t="str">
        <f t="shared" si="129"/>
        <v/>
      </c>
      <c r="DR587" t="s">
        <v>636</v>
      </c>
      <c r="DS587">
        <v>1201</v>
      </c>
      <c r="DT587">
        <v>6209466</v>
      </c>
      <c r="DU587" t="str">
        <f t="shared" si="123"/>
        <v>MAC-0584</v>
      </c>
      <c r="DV587">
        <f t="shared" si="124"/>
        <v>1201</v>
      </c>
      <c r="DW587">
        <f t="shared" si="125"/>
        <v>6209466</v>
      </c>
      <c r="EL587" s="6" t="s">
        <v>636</v>
      </c>
      <c r="EM587">
        <v>700</v>
      </c>
      <c r="EN587">
        <v>5864</v>
      </c>
    </row>
    <row r="588" spans="24:144" x14ac:dyDescent="0.25">
      <c r="X588" s="4" t="s">
        <v>637</v>
      </c>
      <c r="Y588" s="2">
        <v>345</v>
      </c>
      <c r="BM588">
        <v>265</v>
      </c>
      <c r="BN588" t="s">
        <v>767</v>
      </c>
      <c r="BP588" s="6" t="s">
        <v>637</v>
      </c>
      <c r="BQ588">
        <v>345</v>
      </c>
      <c r="BR588" t="str">
        <f t="shared" si="121"/>
        <v>MAC-0585</v>
      </c>
      <c r="BS588">
        <f t="shared" si="122"/>
        <v>345</v>
      </c>
      <c r="CH588" s="6">
        <v>48345</v>
      </c>
      <c r="CI588" s="26">
        <v>55.016181229773466</v>
      </c>
      <c r="CJ588">
        <f t="shared" si="126"/>
        <v>48345</v>
      </c>
      <c r="CK588">
        <f t="shared" si="127"/>
        <v>55.016181229773466</v>
      </c>
      <c r="CO588" t="str">
        <f t="shared" si="128"/>
        <v/>
      </c>
      <c r="CP588" s="13" t="str">
        <f t="shared" si="129"/>
        <v/>
      </c>
      <c r="DR588" t="s">
        <v>637</v>
      </c>
      <c r="DS588">
        <v>1227</v>
      </c>
      <c r="DT588">
        <v>4303244</v>
      </c>
      <c r="DU588" t="str">
        <f t="shared" si="123"/>
        <v>MAC-0585</v>
      </c>
      <c r="DV588">
        <f t="shared" si="124"/>
        <v>1227</v>
      </c>
      <c r="DW588">
        <f t="shared" si="125"/>
        <v>4303244</v>
      </c>
      <c r="EL588" s="6" t="s">
        <v>637</v>
      </c>
      <c r="EM588">
        <v>557</v>
      </c>
      <c r="EN588">
        <v>7137</v>
      </c>
    </row>
    <row r="589" spans="24:144" x14ac:dyDescent="0.25">
      <c r="X589" s="4" t="s">
        <v>638</v>
      </c>
      <c r="Y589" s="2">
        <v>93</v>
      </c>
      <c r="BM589">
        <v>268</v>
      </c>
      <c r="BN589" t="s">
        <v>210</v>
      </c>
      <c r="BP589" s="6" t="s">
        <v>638</v>
      </c>
      <c r="BQ589">
        <v>93</v>
      </c>
      <c r="BR589" t="str">
        <f t="shared" si="121"/>
        <v>MAC-0586</v>
      </c>
      <c r="BS589">
        <f t="shared" si="122"/>
        <v>93</v>
      </c>
      <c r="CH589" s="6">
        <v>48356</v>
      </c>
      <c r="CI589" s="26">
        <v>47.896440129449836</v>
      </c>
      <c r="CJ589">
        <f t="shared" si="126"/>
        <v>48356</v>
      </c>
      <c r="CK589">
        <f t="shared" si="127"/>
        <v>47.896440129449836</v>
      </c>
      <c r="CO589" t="str">
        <f t="shared" si="128"/>
        <v/>
      </c>
      <c r="CP589" s="13" t="str">
        <f t="shared" si="129"/>
        <v/>
      </c>
      <c r="DR589" t="s">
        <v>638</v>
      </c>
      <c r="DS589">
        <v>542</v>
      </c>
      <c r="DT589">
        <v>919214</v>
      </c>
      <c r="DU589" t="str">
        <f t="shared" si="123"/>
        <v>MAC-0586</v>
      </c>
      <c r="DV589">
        <f t="shared" si="124"/>
        <v>542</v>
      </c>
      <c r="DW589">
        <f t="shared" si="125"/>
        <v>919214</v>
      </c>
      <c r="EL589" s="6" t="s">
        <v>638</v>
      </c>
      <c r="EM589">
        <v>559</v>
      </c>
      <c r="EN589">
        <v>5984</v>
      </c>
    </row>
    <row r="590" spans="24:144" x14ac:dyDescent="0.25">
      <c r="X590" s="4" t="s">
        <v>639</v>
      </c>
      <c r="Y590" s="2">
        <v>165</v>
      </c>
      <c r="BM590">
        <v>268</v>
      </c>
      <c r="BN590" t="s">
        <v>211</v>
      </c>
      <c r="BP590" s="6" t="s">
        <v>639</v>
      </c>
      <c r="BQ590">
        <v>165</v>
      </c>
      <c r="BR590" t="str">
        <f t="shared" si="121"/>
        <v>MAC-0587</v>
      </c>
      <c r="BS590">
        <f t="shared" si="122"/>
        <v>165</v>
      </c>
      <c r="CH590" s="6">
        <v>48360</v>
      </c>
      <c r="CI590" s="26">
        <v>35.59870550161812</v>
      </c>
      <c r="CJ590">
        <f t="shared" si="126"/>
        <v>48360</v>
      </c>
      <c r="CK590">
        <f t="shared" si="127"/>
        <v>35.59870550161812</v>
      </c>
      <c r="CO590" t="str">
        <f t="shared" si="128"/>
        <v/>
      </c>
      <c r="CP590" s="13" t="str">
        <f t="shared" si="129"/>
        <v/>
      </c>
      <c r="DR590" t="s">
        <v>639</v>
      </c>
      <c r="DS590">
        <v>797</v>
      </c>
      <c r="DT590">
        <v>5343757</v>
      </c>
      <c r="DU590" t="str">
        <f t="shared" si="123"/>
        <v>MAC-0587</v>
      </c>
      <c r="DV590">
        <f t="shared" si="124"/>
        <v>797</v>
      </c>
      <c r="DW590">
        <f t="shared" si="125"/>
        <v>5343757</v>
      </c>
      <c r="EL590" s="6" t="s">
        <v>639</v>
      </c>
      <c r="EM590">
        <v>713</v>
      </c>
      <c r="EN590">
        <v>9990</v>
      </c>
    </row>
    <row r="591" spans="24:144" x14ac:dyDescent="0.25">
      <c r="X591" s="4" t="s">
        <v>640</v>
      </c>
      <c r="Y591" s="2">
        <v>387</v>
      </c>
      <c r="BM591">
        <v>269</v>
      </c>
      <c r="BN591" t="s">
        <v>75</v>
      </c>
      <c r="BP591" s="6" t="s">
        <v>640</v>
      </c>
      <c r="BQ591">
        <v>387</v>
      </c>
      <c r="BR591" t="str">
        <f t="shared" si="121"/>
        <v>MAC-0588</v>
      </c>
      <c r="BS591">
        <f t="shared" si="122"/>
        <v>387</v>
      </c>
      <c r="CH591" s="6">
        <v>48373</v>
      </c>
      <c r="CI591" s="26">
        <v>61.812297734627833</v>
      </c>
      <c r="CJ591">
        <f t="shared" si="126"/>
        <v>48373</v>
      </c>
      <c r="CK591">
        <f t="shared" si="127"/>
        <v>61.812297734627833</v>
      </c>
      <c r="CO591" t="str">
        <f t="shared" si="128"/>
        <v/>
      </c>
      <c r="CP591" s="13" t="str">
        <f t="shared" si="129"/>
        <v/>
      </c>
      <c r="DR591" t="s">
        <v>640</v>
      </c>
      <c r="DS591">
        <v>5611</v>
      </c>
      <c r="DT591">
        <v>17996539</v>
      </c>
      <c r="DU591" t="str">
        <f t="shared" si="123"/>
        <v>MAC-0588</v>
      </c>
      <c r="DV591">
        <f t="shared" si="124"/>
        <v>5611</v>
      </c>
      <c r="DW591">
        <f t="shared" si="125"/>
        <v>17996539</v>
      </c>
      <c r="EL591" s="6" t="s">
        <v>640</v>
      </c>
      <c r="EM591">
        <v>333</v>
      </c>
      <c r="EN591">
        <v>680</v>
      </c>
    </row>
    <row r="592" spans="24:144" x14ac:dyDescent="0.25">
      <c r="X592" s="4" t="s">
        <v>641</v>
      </c>
      <c r="Y592" s="2">
        <v>65</v>
      </c>
      <c r="BM592">
        <v>269</v>
      </c>
      <c r="BN592" t="s">
        <v>1028</v>
      </c>
      <c r="BP592" s="6" t="s">
        <v>641</v>
      </c>
      <c r="BQ592">
        <v>65</v>
      </c>
      <c r="BR592" t="str">
        <f t="shared" si="121"/>
        <v>MAC-0589</v>
      </c>
      <c r="BS592">
        <f t="shared" si="122"/>
        <v>65</v>
      </c>
      <c r="CH592" s="6">
        <v>48384</v>
      </c>
      <c r="CI592" s="26">
        <v>124.59546925566343</v>
      </c>
      <c r="CJ592">
        <f t="shared" si="126"/>
        <v>48384</v>
      </c>
      <c r="CK592">
        <f t="shared" si="127"/>
        <v>124.59546925566343</v>
      </c>
      <c r="CO592" t="str">
        <f t="shared" si="128"/>
        <v/>
      </c>
      <c r="CP592" s="13" t="str">
        <f t="shared" si="129"/>
        <v/>
      </c>
      <c r="DR592" t="s">
        <v>641</v>
      </c>
      <c r="DS592">
        <v>17619</v>
      </c>
      <c r="DT592">
        <v>53424059</v>
      </c>
      <c r="DU592" t="str">
        <f t="shared" si="123"/>
        <v>MAC-0589</v>
      </c>
      <c r="DV592">
        <f t="shared" si="124"/>
        <v>17619</v>
      </c>
      <c r="DW592">
        <f t="shared" si="125"/>
        <v>53424059</v>
      </c>
      <c r="EL592" s="6" t="s">
        <v>641</v>
      </c>
      <c r="EM592">
        <v>380</v>
      </c>
      <c r="EN592">
        <v>658</v>
      </c>
    </row>
    <row r="593" spans="24:144" x14ac:dyDescent="0.25">
      <c r="X593" s="4" t="s">
        <v>642</v>
      </c>
      <c r="Y593" s="2">
        <v>21</v>
      </c>
      <c r="BM593">
        <v>270</v>
      </c>
      <c r="BN593" t="s">
        <v>194</v>
      </c>
      <c r="BP593" s="6" t="s">
        <v>642</v>
      </c>
      <c r="BQ593">
        <v>21</v>
      </c>
      <c r="BR593" t="str">
        <f t="shared" si="121"/>
        <v>MAC-0590</v>
      </c>
      <c r="BS593">
        <f t="shared" si="122"/>
        <v>21</v>
      </c>
      <c r="CH593" s="6">
        <v>48503</v>
      </c>
      <c r="CI593" s="26">
        <v>46.601941747572816</v>
      </c>
      <c r="CJ593">
        <f t="shared" si="126"/>
        <v>48503</v>
      </c>
      <c r="CK593">
        <f t="shared" si="127"/>
        <v>46.601941747572816</v>
      </c>
      <c r="CO593" t="str">
        <f t="shared" si="128"/>
        <v/>
      </c>
      <c r="CP593" s="13" t="str">
        <f t="shared" si="129"/>
        <v/>
      </c>
      <c r="DR593" t="s">
        <v>642</v>
      </c>
      <c r="DS593">
        <v>670</v>
      </c>
      <c r="DT593">
        <v>1123663</v>
      </c>
      <c r="DU593" t="str">
        <f t="shared" si="123"/>
        <v>MAC-0590</v>
      </c>
      <c r="DV593">
        <f t="shared" si="124"/>
        <v>670</v>
      </c>
      <c r="DW593">
        <f t="shared" si="125"/>
        <v>1123663</v>
      </c>
      <c r="EL593" s="6" t="s">
        <v>642</v>
      </c>
      <c r="EM593">
        <v>832</v>
      </c>
      <c r="EN593">
        <v>14929</v>
      </c>
    </row>
    <row r="594" spans="24:144" x14ac:dyDescent="0.25">
      <c r="X594" s="4" t="s">
        <v>643</v>
      </c>
      <c r="Y594" s="2">
        <v>58</v>
      </c>
      <c r="BM594">
        <v>270</v>
      </c>
      <c r="BN594" t="s">
        <v>401</v>
      </c>
      <c r="BP594" s="6" t="s">
        <v>643</v>
      </c>
      <c r="BQ594">
        <v>58</v>
      </c>
      <c r="BR594" t="str">
        <f t="shared" si="121"/>
        <v>MAC-0591</v>
      </c>
      <c r="BS594">
        <f t="shared" si="122"/>
        <v>58</v>
      </c>
      <c r="CH594" s="6">
        <v>48552</v>
      </c>
      <c r="CI594" s="26">
        <v>45.954692556634299</v>
      </c>
      <c r="CJ594">
        <f t="shared" si="126"/>
        <v>48552</v>
      </c>
      <c r="CK594">
        <f t="shared" si="127"/>
        <v>45.954692556634299</v>
      </c>
      <c r="CO594" t="str">
        <f t="shared" si="128"/>
        <v/>
      </c>
      <c r="CP594" s="13" t="str">
        <f t="shared" si="129"/>
        <v/>
      </c>
      <c r="DR594" t="s">
        <v>643</v>
      </c>
      <c r="DS594">
        <v>214</v>
      </c>
      <c r="DT594">
        <v>2185207</v>
      </c>
      <c r="DU594" t="str">
        <f t="shared" si="123"/>
        <v>MAC-0591</v>
      </c>
      <c r="DV594">
        <f t="shared" si="124"/>
        <v>214</v>
      </c>
      <c r="DW594">
        <f t="shared" si="125"/>
        <v>2185207</v>
      </c>
      <c r="EL594" s="6" t="s">
        <v>643</v>
      </c>
      <c r="EM594">
        <v>890</v>
      </c>
      <c r="EN594">
        <v>12827</v>
      </c>
    </row>
    <row r="595" spans="24:144" x14ac:dyDescent="0.25">
      <c r="X595" s="4" t="s">
        <v>644</v>
      </c>
      <c r="Y595" s="2">
        <v>375</v>
      </c>
      <c r="BM595">
        <v>271</v>
      </c>
      <c r="BN595" t="s">
        <v>95</v>
      </c>
      <c r="BP595" s="6" t="s">
        <v>644</v>
      </c>
      <c r="BQ595">
        <v>375</v>
      </c>
      <c r="BR595" t="str">
        <f t="shared" si="121"/>
        <v>MAC-0592</v>
      </c>
      <c r="BS595">
        <f t="shared" si="122"/>
        <v>375</v>
      </c>
      <c r="CH595" s="6">
        <v>48568</v>
      </c>
      <c r="CI595" s="26">
        <v>54.045307443365701</v>
      </c>
      <c r="CJ595">
        <f t="shared" si="126"/>
        <v>48568</v>
      </c>
      <c r="CK595">
        <f t="shared" si="127"/>
        <v>54.045307443365701</v>
      </c>
      <c r="CO595" t="str">
        <f t="shared" si="128"/>
        <v/>
      </c>
      <c r="CP595" s="13" t="str">
        <f t="shared" si="129"/>
        <v/>
      </c>
      <c r="DR595" t="s">
        <v>644</v>
      </c>
      <c r="DS595">
        <v>1952</v>
      </c>
      <c r="DT595">
        <v>12369687</v>
      </c>
      <c r="DU595" t="str">
        <f t="shared" si="123"/>
        <v>MAC-0592</v>
      </c>
      <c r="DV595">
        <f t="shared" si="124"/>
        <v>1952</v>
      </c>
      <c r="DW595">
        <f t="shared" si="125"/>
        <v>12369687</v>
      </c>
      <c r="EL595" s="6" t="s">
        <v>644</v>
      </c>
      <c r="EM595">
        <v>595</v>
      </c>
      <c r="EN595">
        <v>5753</v>
      </c>
    </row>
    <row r="596" spans="24:144" x14ac:dyDescent="0.25">
      <c r="X596" s="4" t="s">
        <v>645</v>
      </c>
      <c r="Y596" s="2">
        <v>519</v>
      </c>
      <c r="BM596">
        <v>271</v>
      </c>
      <c r="BN596" t="s">
        <v>947</v>
      </c>
      <c r="BP596" s="6" t="s">
        <v>645</v>
      </c>
      <c r="BQ596">
        <v>519</v>
      </c>
      <c r="BR596" t="str">
        <f t="shared" si="121"/>
        <v>MAC-0593</v>
      </c>
      <c r="BS596">
        <f t="shared" si="122"/>
        <v>519</v>
      </c>
      <c r="CH596" s="6">
        <v>48594</v>
      </c>
      <c r="CI596" s="26">
        <v>69.579288025889966</v>
      </c>
      <c r="CJ596">
        <f t="shared" si="126"/>
        <v>48594</v>
      </c>
      <c r="CK596">
        <f t="shared" si="127"/>
        <v>69.579288025889966</v>
      </c>
      <c r="CO596" t="str">
        <f t="shared" si="128"/>
        <v/>
      </c>
      <c r="CP596" s="13" t="str">
        <f t="shared" si="129"/>
        <v/>
      </c>
      <c r="DR596" t="s">
        <v>645</v>
      </c>
      <c r="DS596">
        <v>3514</v>
      </c>
      <c r="DT596">
        <v>21726402</v>
      </c>
      <c r="DU596" t="str">
        <f t="shared" si="123"/>
        <v>MAC-0593</v>
      </c>
      <c r="DV596">
        <f t="shared" si="124"/>
        <v>3514</v>
      </c>
      <c r="DW596">
        <f t="shared" si="125"/>
        <v>21726402</v>
      </c>
      <c r="EL596" s="6" t="s">
        <v>645</v>
      </c>
      <c r="EM596">
        <v>491</v>
      </c>
      <c r="EN596">
        <v>720</v>
      </c>
    </row>
    <row r="597" spans="24:144" x14ac:dyDescent="0.25">
      <c r="X597" s="4" t="s">
        <v>646</v>
      </c>
      <c r="Y597" s="2">
        <v>341</v>
      </c>
      <c r="BM597">
        <v>272</v>
      </c>
      <c r="BN597" t="s">
        <v>146</v>
      </c>
      <c r="BP597" s="6" t="s">
        <v>646</v>
      </c>
      <c r="BQ597">
        <v>341</v>
      </c>
      <c r="BR597" t="str">
        <f t="shared" si="121"/>
        <v>MAC-0594</v>
      </c>
      <c r="BS597">
        <f t="shared" si="122"/>
        <v>341</v>
      </c>
      <c r="CH597" s="6">
        <v>48607</v>
      </c>
      <c r="CI597" s="26">
        <v>62.459546925566343</v>
      </c>
      <c r="CJ597">
        <f t="shared" si="126"/>
        <v>48607</v>
      </c>
      <c r="CK597">
        <f t="shared" si="127"/>
        <v>62.459546925566343</v>
      </c>
      <c r="CO597" t="str">
        <f t="shared" si="128"/>
        <v/>
      </c>
      <c r="CP597" s="13" t="str">
        <f t="shared" si="129"/>
        <v/>
      </c>
      <c r="DR597" t="s">
        <v>646</v>
      </c>
      <c r="DS597">
        <v>960</v>
      </c>
      <c r="DT597">
        <v>4684425</v>
      </c>
      <c r="DU597" t="str">
        <f t="shared" si="123"/>
        <v>MAC-0594</v>
      </c>
      <c r="DV597">
        <f t="shared" si="124"/>
        <v>960</v>
      </c>
      <c r="DW597">
        <f t="shared" si="125"/>
        <v>4684425</v>
      </c>
      <c r="EL597" s="6" t="s">
        <v>646</v>
      </c>
      <c r="EM597">
        <v>632</v>
      </c>
      <c r="EN597">
        <v>8699</v>
      </c>
    </row>
    <row r="598" spans="24:144" x14ac:dyDescent="0.25">
      <c r="X598" s="4" t="s">
        <v>647</v>
      </c>
      <c r="Y598" s="2">
        <v>579</v>
      </c>
      <c r="BM598">
        <v>272</v>
      </c>
      <c r="BN598" t="s">
        <v>450</v>
      </c>
      <c r="BP598" s="6" t="s">
        <v>647</v>
      </c>
      <c r="BQ598">
        <v>579</v>
      </c>
      <c r="BR598" t="str">
        <f t="shared" si="121"/>
        <v>MAC-0595</v>
      </c>
      <c r="BS598">
        <f t="shared" si="122"/>
        <v>579</v>
      </c>
      <c r="CH598" s="6">
        <v>48784</v>
      </c>
      <c r="CI598" s="26">
        <v>37.216828478964402</v>
      </c>
      <c r="CJ598">
        <f t="shared" si="126"/>
        <v>48784</v>
      </c>
      <c r="CK598">
        <f t="shared" si="127"/>
        <v>37.216828478964402</v>
      </c>
      <c r="CO598" t="str">
        <f t="shared" si="128"/>
        <v/>
      </c>
      <c r="CP598" s="13" t="str">
        <f t="shared" si="129"/>
        <v/>
      </c>
      <c r="DR598" t="s">
        <v>647</v>
      </c>
      <c r="DS598">
        <v>19727</v>
      </c>
      <c r="DT598">
        <v>62194776</v>
      </c>
      <c r="DU598" t="str">
        <f t="shared" si="123"/>
        <v>MAC-0595</v>
      </c>
      <c r="DV598">
        <f t="shared" si="124"/>
        <v>19727</v>
      </c>
      <c r="DW598">
        <f t="shared" si="125"/>
        <v>62194776</v>
      </c>
      <c r="EL598" s="6" t="s">
        <v>647</v>
      </c>
      <c r="EM598">
        <v>406</v>
      </c>
      <c r="EN598">
        <v>209</v>
      </c>
    </row>
    <row r="599" spans="24:144" x14ac:dyDescent="0.25">
      <c r="X599" s="4" t="s">
        <v>648</v>
      </c>
      <c r="Y599" s="2">
        <v>74</v>
      </c>
      <c r="BM599">
        <v>272</v>
      </c>
      <c r="BN599" t="s">
        <v>586</v>
      </c>
      <c r="BP599" s="6" t="s">
        <v>648</v>
      </c>
      <c r="BQ599">
        <v>74</v>
      </c>
      <c r="BR599" t="str">
        <f t="shared" si="121"/>
        <v>MAC-0596</v>
      </c>
      <c r="BS599">
        <f t="shared" si="122"/>
        <v>74</v>
      </c>
      <c r="CH599" s="6">
        <v>48800</v>
      </c>
      <c r="CI599" s="26">
        <v>52.103559870550164</v>
      </c>
      <c r="CJ599">
        <f t="shared" si="126"/>
        <v>48800</v>
      </c>
      <c r="CK599">
        <f t="shared" si="127"/>
        <v>52.103559870550164</v>
      </c>
      <c r="CO599" t="str">
        <f t="shared" si="128"/>
        <v/>
      </c>
      <c r="CP599" s="13" t="str">
        <f t="shared" si="129"/>
        <v/>
      </c>
      <c r="DR599" t="s">
        <v>648</v>
      </c>
      <c r="DS599">
        <v>1310</v>
      </c>
      <c r="DT599">
        <v>8078917</v>
      </c>
      <c r="DU599" t="str">
        <f t="shared" si="123"/>
        <v>MAC-0596</v>
      </c>
      <c r="DV599">
        <f t="shared" si="124"/>
        <v>1310</v>
      </c>
      <c r="DW599">
        <f t="shared" si="125"/>
        <v>8078917</v>
      </c>
      <c r="EL599" s="6" t="s">
        <v>648</v>
      </c>
      <c r="EM599">
        <v>763</v>
      </c>
      <c r="EN599">
        <v>6233</v>
      </c>
    </row>
    <row r="600" spans="24:144" x14ac:dyDescent="0.25">
      <c r="X600" s="4" t="s">
        <v>649</v>
      </c>
      <c r="Y600" s="2">
        <v>296</v>
      </c>
      <c r="BM600">
        <v>272</v>
      </c>
      <c r="BN600" t="s">
        <v>616</v>
      </c>
      <c r="BP600" s="6" t="s">
        <v>649</v>
      </c>
      <c r="BQ600">
        <v>296</v>
      </c>
      <c r="BR600" t="str">
        <f t="shared" si="121"/>
        <v>MAC-0597</v>
      </c>
      <c r="BS600">
        <f t="shared" si="122"/>
        <v>296</v>
      </c>
      <c r="CH600" s="6">
        <v>48850</v>
      </c>
      <c r="CI600" s="26">
        <v>57.28155339805825</v>
      </c>
      <c r="CJ600">
        <f t="shared" si="126"/>
        <v>48850</v>
      </c>
      <c r="CK600">
        <f t="shared" si="127"/>
        <v>57.28155339805825</v>
      </c>
      <c r="CO600" t="str">
        <f t="shared" si="128"/>
        <v/>
      </c>
      <c r="CP600" s="13" t="str">
        <f t="shared" si="129"/>
        <v/>
      </c>
      <c r="DR600" t="s">
        <v>649</v>
      </c>
      <c r="DS600">
        <v>6765</v>
      </c>
      <c r="DT600">
        <v>8855048</v>
      </c>
      <c r="DU600" t="str">
        <f t="shared" si="123"/>
        <v>MAC-0597</v>
      </c>
      <c r="DV600">
        <f t="shared" si="124"/>
        <v>6765</v>
      </c>
      <c r="DW600">
        <f t="shared" si="125"/>
        <v>8855048</v>
      </c>
      <c r="EL600" s="6" t="s">
        <v>649</v>
      </c>
      <c r="EM600">
        <v>342</v>
      </c>
      <c r="EN600">
        <v>135</v>
      </c>
    </row>
    <row r="601" spans="24:144" x14ac:dyDescent="0.25">
      <c r="X601" s="4" t="s">
        <v>650</v>
      </c>
      <c r="Y601" s="2">
        <v>548</v>
      </c>
      <c r="BM601">
        <v>272</v>
      </c>
      <c r="BN601" t="s">
        <v>879</v>
      </c>
      <c r="BP601" s="6" t="s">
        <v>650</v>
      </c>
      <c r="BQ601">
        <v>548</v>
      </c>
      <c r="BR601" t="str">
        <f t="shared" si="121"/>
        <v>MAC-0598</v>
      </c>
      <c r="BS601">
        <f t="shared" si="122"/>
        <v>548</v>
      </c>
      <c r="CH601" s="6">
        <v>48900</v>
      </c>
      <c r="CI601" s="26">
        <v>35.59870550161812</v>
      </c>
      <c r="CJ601">
        <f t="shared" si="126"/>
        <v>48900</v>
      </c>
      <c r="CK601">
        <f t="shared" si="127"/>
        <v>35.59870550161812</v>
      </c>
      <c r="CO601" t="str">
        <f t="shared" si="128"/>
        <v/>
      </c>
      <c r="CP601" s="13" t="str">
        <f t="shared" si="129"/>
        <v/>
      </c>
      <c r="DR601" t="s">
        <v>650</v>
      </c>
      <c r="DS601">
        <v>3343</v>
      </c>
      <c r="DT601">
        <v>13773468</v>
      </c>
      <c r="DU601" t="str">
        <f t="shared" si="123"/>
        <v>MAC-0598</v>
      </c>
      <c r="DV601">
        <f t="shared" si="124"/>
        <v>3343</v>
      </c>
      <c r="DW601">
        <f t="shared" si="125"/>
        <v>13773468</v>
      </c>
      <c r="EL601" s="6" t="s">
        <v>650</v>
      </c>
      <c r="EM601">
        <v>374</v>
      </c>
      <c r="EN601">
        <v>1540</v>
      </c>
    </row>
    <row r="602" spans="24:144" x14ac:dyDescent="0.25">
      <c r="X602" s="4" t="s">
        <v>651</v>
      </c>
      <c r="Y602" s="2">
        <v>438</v>
      </c>
      <c r="BM602">
        <v>274</v>
      </c>
      <c r="BN602" t="s">
        <v>179</v>
      </c>
      <c r="BP602" s="6" t="s">
        <v>651</v>
      </c>
      <c r="BQ602">
        <v>438</v>
      </c>
      <c r="BR602" t="str">
        <f t="shared" si="121"/>
        <v>MAC-0599</v>
      </c>
      <c r="BS602">
        <f t="shared" si="122"/>
        <v>438</v>
      </c>
      <c r="CH602" s="6">
        <v>48984</v>
      </c>
      <c r="CI602" s="26">
        <v>43.36569579288026</v>
      </c>
      <c r="CJ602">
        <f t="shared" si="126"/>
        <v>48984</v>
      </c>
      <c r="CK602">
        <f t="shared" si="127"/>
        <v>43.36569579288026</v>
      </c>
      <c r="CO602" t="str">
        <f t="shared" si="128"/>
        <v/>
      </c>
      <c r="CP602" s="13" t="str">
        <f t="shared" si="129"/>
        <v/>
      </c>
      <c r="DR602" t="s">
        <v>651</v>
      </c>
      <c r="DS602">
        <v>5701</v>
      </c>
      <c r="DT602">
        <v>9072293</v>
      </c>
      <c r="DU602" t="str">
        <f t="shared" si="123"/>
        <v>MAC-0599</v>
      </c>
      <c r="DV602">
        <f t="shared" si="124"/>
        <v>5701</v>
      </c>
      <c r="DW602">
        <f t="shared" si="125"/>
        <v>9072293</v>
      </c>
      <c r="EL602" s="6" t="s">
        <v>651</v>
      </c>
      <c r="EM602">
        <v>523</v>
      </c>
      <c r="EN602">
        <v>1051</v>
      </c>
    </row>
    <row r="603" spans="24:144" x14ac:dyDescent="0.25">
      <c r="X603" s="4" t="s">
        <v>652</v>
      </c>
      <c r="Y603" s="2">
        <v>99</v>
      </c>
      <c r="BM603">
        <v>274</v>
      </c>
      <c r="BN603" t="s">
        <v>286</v>
      </c>
      <c r="BP603" s="6" t="s">
        <v>652</v>
      </c>
      <c r="BQ603">
        <v>99</v>
      </c>
      <c r="BR603" t="str">
        <f t="shared" si="121"/>
        <v>MAC-0600</v>
      </c>
      <c r="BS603">
        <f t="shared" si="122"/>
        <v>99</v>
      </c>
      <c r="CH603" s="6">
        <v>49023</v>
      </c>
      <c r="CI603" s="26">
        <v>46.278317152103561</v>
      </c>
      <c r="CJ603">
        <f t="shared" si="126"/>
        <v>49023</v>
      </c>
      <c r="CK603">
        <f t="shared" si="127"/>
        <v>46.278317152103561</v>
      </c>
      <c r="CO603" t="str">
        <f t="shared" si="128"/>
        <v/>
      </c>
      <c r="CP603" s="13" t="str">
        <f t="shared" si="129"/>
        <v/>
      </c>
      <c r="DR603" t="s">
        <v>652</v>
      </c>
      <c r="DS603">
        <v>10197</v>
      </c>
      <c r="DT603">
        <v>10635923</v>
      </c>
      <c r="DU603" t="str">
        <f t="shared" si="123"/>
        <v>MAC-0600</v>
      </c>
      <c r="DV603">
        <f t="shared" si="124"/>
        <v>10197</v>
      </c>
      <c r="DW603">
        <f t="shared" si="125"/>
        <v>10635923</v>
      </c>
      <c r="EL603" s="6" t="s">
        <v>652</v>
      </c>
      <c r="EM603">
        <v>50</v>
      </c>
      <c r="EN603">
        <v>1777</v>
      </c>
    </row>
    <row r="604" spans="24:144" x14ac:dyDescent="0.25">
      <c r="X604" s="4" t="s">
        <v>653</v>
      </c>
      <c r="Y604" s="2">
        <v>49</v>
      </c>
      <c r="BM604">
        <v>275</v>
      </c>
      <c r="BN604" t="s">
        <v>290</v>
      </c>
      <c r="BP604" s="6" t="s">
        <v>653</v>
      </c>
      <c r="BQ604">
        <v>49</v>
      </c>
      <c r="BR604" t="str">
        <f t="shared" si="121"/>
        <v>MAC-0601</v>
      </c>
      <c r="BS604">
        <f t="shared" si="122"/>
        <v>49</v>
      </c>
      <c r="CH604" s="6">
        <v>49070</v>
      </c>
      <c r="CI604" s="26">
        <v>45.307443365695796</v>
      </c>
      <c r="CJ604">
        <f t="shared" si="126"/>
        <v>49070</v>
      </c>
      <c r="CK604">
        <f t="shared" si="127"/>
        <v>45.307443365695796</v>
      </c>
      <c r="CO604" t="str">
        <f t="shared" si="128"/>
        <v/>
      </c>
      <c r="CP604" s="13" t="str">
        <f t="shared" si="129"/>
        <v/>
      </c>
      <c r="DR604" t="s">
        <v>653</v>
      </c>
      <c r="DS604">
        <v>1078</v>
      </c>
      <c r="DT604">
        <v>3694249</v>
      </c>
      <c r="DU604" t="str">
        <f t="shared" si="123"/>
        <v>MAC-0601</v>
      </c>
      <c r="DV604">
        <f t="shared" si="124"/>
        <v>1078</v>
      </c>
      <c r="DW604">
        <f t="shared" si="125"/>
        <v>3694249</v>
      </c>
      <c r="EL604" s="6" t="s">
        <v>653</v>
      </c>
      <c r="EM604">
        <v>552</v>
      </c>
      <c r="EN604">
        <v>12616</v>
      </c>
    </row>
    <row r="605" spans="24:144" x14ac:dyDescent="0.25">
      <c r="X605" s="4" t="s">
        <v>654</v>
      </c>
      <c r="Y605" s="2">
        <v>256</v>
      </c>
      <c r="BM605">
        <v>276</v>
      </c>
      <c r="BN605" t="s">
        <v>279</v>
      </c>
      <c r="BP605" s="6" t="s">
        <v>654</v>
      </c>
      <c r="BQ605">
        <v>256</v>
      </c>
      <c r="BR605" t="str">
        <f t="shared" si="121"/>
        <v>MAC-0602</v>
      </c>
      <c r="BS605">
        <f t="shared" si="122"/>
        <v>256</v>
      </c>
      <c r="CH605" s="6">
        <v>49090</v>
      </c>
      <c r="CI605" s="26">
        <v>28.802588996763756</v>
      </c>
      <c r="CJ605">
        <f t="shared" si="126"/>
        <v>49090</v>
      </c>
      <c r="CK605">
        <f t="shared" si="127"/>
        <v>28.802588996763756</v>
      </c>
      <c r="CO605" t="str">
        <f t="shared" si="128"/>
        <v/>
      </c>
      <c r="CP605" s="13" t="str">
        <f t="shared" si="129"/>
        <v/>
      </c>
      <c r="DR605" t="s">
        <v>654</v>
      </c>
      <c r="DS605">
        <v>1170</v>
      </c>
      <c r="DT605">
        <v>5453568</v>
      </c>
      <c r="DU605" t="str">
        <f t="shared" si="123"/>
        <v>MAC-0602</v>
      </c>
      <c r="DV605">
        <f t="shared" si="124"/>
        <v>1170</v>
      </c>
      <c r="DW605">
        <f t="shared" si="125"/>
        <v>5453568</v>
      </c>
      <c r="EL605" s="6" t="s">
        <v>654</v>
      </c>
      <c r="EM605">
        <v>765</v>
      </c>
      <c r="EN605">
        <v>3881</v>
      </c>
    </row>
    <row r="606" spans="24:144" x14ac:dyDescent="0.25">
      <c r="X606" s="4" t="s">
        <v>655</v>
      </c>
      <c r="Y606" s="2">
        <v>135</v>
      </c>
      <c r="BM606">
        <v>276</v>
      </c>
      <c r="BN606" t="s">
        <v>416</v>
      </c>
      <c r="BP606" s="6" t="s">
        <v>655</v>
      </c>
      <c r="BQ606">
        <v>135</v>
      </c>
      <c r="BR606" t="str">
        <f t="shared" si="121"/>
        <v>MAC-0603</v>
      </c>
      <c r="BS606">
        <f t="shared" si="122"/>
        <v>135</v>
      </c>
      <c r="CH606" s="6">
        <v>49200</v>
      </c>
      <c r="CI606" s="26">
        <v>64.077669902912632</v>
      </c>
      <c r="CJ606">
        <f t="shared" si="126"/>
        <v>49200</v>
      </c>
      <c r="CK606">
        <f t="shared" si="127"/>
        <v>64.077669902912632</v>
      </c>
      <c r="CO606" t="str">
        <f t="shared" si="128"/>
        <v/>
      </c>
      <c r="CP606" s="13" t="str">
        <f t="shared" si="129"/>
        <v/>
      </c>
      <c r="DR606" t="s">
        <v>655</v>
      </c>
      <c r="DS606">
        <v>1840</v>
      </c>
      <c r="DT606">
        <v>8092668</v>
      </c>
      <c r="DU606" t="str">
        <f t="shared" si="123"/>
        <v>MAC-0603</v>
      </c>
      <c r="DV606">
        <f t="shared" si="124"/>
        <v>1840</v>
      </c>
      <c r="DW606">
        <f t="shared" si="125"/>
        <v>8092668</v>
      </c>
      <c r="EL606" s="6" t="s">
        <v>655</v>
      </c>
      <c r="EM606">
        <v>758</v>
      </c>
      <c r="EN606">
        <v>6666</v>
      </c>
    </row>
    <row r="607" spans="24:144" x14ac:dyDescent="0.25">
      <c r="X607" s="4" t="s">
        <v>656</v>
      </c>
      <c r="Y607" s="2">
        <v>236</v>
      </c>
      <c r="BM607">
        <v>277</v>
      </c>
      <c r="BN607" t="s">
        <v>379</v>
      </c>
      <c r="BP607" s="6" t="s">
        <v>656</v>
      </c>
      <c r="BQ607">
        <v>236</v>
      </c>
      <c r="BR607" t="str">
        <f t="shared" si="121"/>
        <v>MAC-0604</v>
      </c>
      <c r="BS607">
        <f t="shared" si="122"/>
        <v>236</v>
      </c>
      <c r="CH607" s="6">
        <v>49291</v>
      </c>
      <c r="CI607" s="26">
        <v>57.928802588996767</v>
      </c>
      <c r="CJ607">
        <f t="shared" si="126"/>
        <v>49291</v>
      </c>
      <c r="CK607">
        <f t="shared" si="127"/>
        <v>57.928802588996767</v>
      </c>
      <c r="CO607" t="str">
        <f t="shared" si="128"/>
        <v/>
      </c>
      <c r="CP607" s="13" t="str">
        <f t="shared" si="129"/>
        <v/>
      </c>
      <c r="DR607" t="s">
        <v>656</v>
      </c>
      <c r="DS607">
        <v>1493</v>
      </c>
      <c r="DT607">
        <v>11074285</v>
      </c>
      <c r="DU607" t="str">
        <f t="shared" si="123"/>
        <v>MAC-0604</v>
      </c>
      <c r="DV607">
        <f t="shared" si="124"/>
        <v>1493</v>
      </c>
      <c r="DW607">
        <f t="shared" si="125"/>
        <v>11074285</v>
      </c>
      <c r="EL607" s="6" t="s">
        <v>656</v>
      </c>
      <c r="EM607">
        <v>755</v>
      </c>
      <c r="EN607">
        <v>5477</v>
      </c>
    </row>
    <row r="608" spans="24:144" x14ac:dyDescent="0.25">
      <c r="X608" s="4" t="s">
        <v>657</v>
      </c>
      <c r="Y608" s="2">
        <v>158</v>
      </c>
      <c r="BM608">
        <v>277</v>
      </c>
      <c r="BN608" t="s">
        <v>676</v>
      </c>
      <c r="BP608" s="6" t="s">
        <v>657</v>
      </c>
      <c r="BQ608">
        <v>158</v>
      </c>
      <c r="BR608" t="str">
        <f t="shared" si="121"/>
        <v>MAC-0605</v>
      </c>
      <c r="BS608">
        <f t="shared" si="122"/>
        <v>158</v>
      </c>
      <c r="CH608" s="6">
        <v>49452</v>
      </c>
      <c r="CI608" s="26">
        <v>45.954692556634299</v>
      </c>
      <c r="CJ608">
        <f t="shared" si="126"/>
        <v>49452</v>
      </c>
      <c r="CK608">
        <f t="shared" si="127"/>
        <v>45.954692556634299</v>
      </c>
      <c r="CO608" t="str">
        <f t="shared" si="128"/>
        <v/>
      </c>
      <c r="CP608" s="13" t="str">
        <f t="shared" si="129"/>
        <v/>
      </c>
      <c r="DR608" t="s">
        <v>657</v>
      </c>
      <c r="DS608">
        <v>209</v>
      </c>
      <c r="DT608">
        <v>2611155</v>
      </c>
      <c r="DU608" t="str">
        <f t="shared" si="123"/>
        <v>MAC-0605</v>
      </c>
      <c r="DV608">
        <f t="shared" si="124"/>
        <v>209</v>
      </c>
      <c r="DW608">
        <f t="shared" si="125"/>
        <v>2611155</v>
      </c>
      <c r="EL608" s="6" t="s">
        <v>657</v>
      </c>
      <c r="EM608">
        <v>835</v>
      </c>
      <c r="EN608">
        <v>7285</v>
      </c>
    </row>
    <row r="609" spans="24:144" x14ac:dyDescent="0.25">
      <c r="X609" s="4" t="s">
        <v>658</v>
      </c>
      <c r="Y609" s="2">
        <v>17</v>
      </c>
      <c r="BM609">
        <v>277</v>
      </c>
      <c r="BN609" t="s">
        <v>708</v>
      </c>
      <c r="BP609" s="6" t="s">
        <v>658</v>
      </c>
      <c r="BQ609">
        <v>17</v>
      </c>
      <c r="BR609" t="str">
        <f t="shared" si="121"/>
        <v>MAC-0606</v>
      </c>
      <c r="BS609">
        <f t="shared" si="122"/>
        <v>17</v>
      </c>
      <c r="CH609" s="6">
        <v>49574</v>
      </c>
      <c r="CI609" s="26">
        <v>55.016181229773466</v>
      </c>
      <c r="CJ609">
        <f t="shared" si="126"/>
        <v>49574</v>
      </c>
      <c r="CK609">
        <f t="shared" si="127"/>
        <v>55.016181229773466</v>
      </c>
      <c r="CO609" t="str">
        <f t="shared" si="128"/>
        <v/>
      </c>
      <c r="CP609" s="13" t="str">
        <f t="shared" si="129"/>
        <v/>
      </c>
      <c r="DR609" t="s">
        <v>658</v>
      </c>
      <c r="DS609">
        <v>317</v>
      </c>
      <c r="DT609">
        <v>676317</v>
      </c>
      <c r="DU609" t="str">
        <f t="shared" si="123"/>
        <v>MAC-0606</v>
      </c>
      <c r="DV609">
        <f t="shared" si="124"/>
        <v>317</v>
      </c>
      <c r="DW609">
        <f t="shared" si="125"/>
        <v>676317</v>
      </c>
      <c r="EL609" s="6" t="s">
        <v>658</v>
      </c>
      <c r="EM609">
        <v>844</v>
      </c>
      <c r="EN609">
        <v>14239</v>
      </c>
    </row>
    <row r="610" spans="24:144" x14ac:dyDescent="0.25">
      <c r="X610" s="4" t="s">
        <v>659</v>
      </c>
      <c r="Y610" s="2">
        <v>87</v>
      </c>
      <c r="BM610">
        <v>277</v>
      </c>
      <c r="BN610" t="s">
        <v>933</v>
      </c>
      <c r="BP610" s="6" t="s">
        <v>659</v>
      </c>
      <c r="BQ610">
        <v>87</v>
      </c>
      <c r="BR610" t="str">
        <f t="shared" si="121"/>
        <v>MAC-0607</v>
      </c>
      <c r="BS610">
        <f t="shared" si="122"/>
        <v>87</v>
      </c>
      <c r="CH610" s="6">
        <v>49630</v>
      </c>
      <c r="CI610" s="26">
        <v>70.873786407766985</v>
      </c>
      <c r="CJ610">
        <f t="shared" si="126"/>
        <v>49630</v>
      </c>
      <c r="CK610">
        <f t="shared" si="127"/>
        <v>70.873786407766985</v>
      </c>
      <c r="CO610" t="str">
        <f t="shared" si="128"/>
        <v/>
      </c>
      <c r="CP610" s="13" t="str">
        <f t="shared" si="129"/>
        <v/>
      </c>
      <c r="DR610" t="s">
        <v>659</v>
      </c>
      <c r="DS610">
        <v>375</v>
      </c>
      <c r="DT610">
        <v>3959069</v>
      </c>
      <c r="DU610" t="str">
        <f t="shared" si="123"/>
        <v>MAC-0607</v>
      </c>
      <c r="DV610">
        <f t="shared" si="124"/>
        <v>375</v>
      </c>
      <c r="DW610">
        <f t="shared" si="125"/>
        <v>3959069</v>
      </c>
      <c r="EL610" s="6" t="s">
        <v>659</v>
      </c>
      <c r="EM610">
        <v>880</v>
      </c>
      <c r="EN610">
        <v>6530</v>
      </c>
    </row>
    <row r="611" spans="24:144" x14ac:dyDescent="0.25">
      <c r="X611" s="4" t="s">
        <v>660</v>
      </c>
      <c r="Y611" s="2">
        <v>659</v>
      </c>
      <c r="BM611">
        <v>278</v>
      </c>
      <c r="BN611" t="s">
        <v>826</v>
      </c>
      <c r="BP611" s="6" t="s">
        <v>660</v>
      </c>
      <c r="BQ611">
        <v>659</v>
      </c>
      <c r="BR611" t="str">
        <f t="shared" si="121"/>
        <v>MAC-0608</v>
      </c>
      <c r="BS611">
        <f t="shared" si="122"/>
        <v>659</v>
      </c>
      <c r="CH611" s="6">
        <v>49665</v>
      </c>
      <c r="CI611" s="26">
        <v>49.838187702265373</v>
      </c>
      <c r="CJ611">
        <f t="shared" si="126"/>
        <v>49665</v>
      </c>
      <c r="CK611">
        <f t="shared" si="127"/>
        <v>49.838187702265373</v>
      </c>
      <c r="CO611" t="str">
        <f t="shared" si="128"/>
        <v/>
      </c>
      <c r="CP611" s="13" t="str">
        <f t="shared" si="129"/>
        <v/>
      </c>
      <c r="DR611" t="s">
        <v>660</v>
      </c>
      <c r="DS611">
        <v>17645</v>
      </c>
      <c r="DT611">
        <v>23038213</v>
      </c>
      <c r="DU611" t="str">
        <f t="shared" si="123"/>
        <v>MAC-0608</v>
      </c>
      <c r="DV611">
        <f t="shared" si="124"/>
        <v>17645</v>
      </c>
      <c r="DW611">
        <f t="shared" si="125"/>
        <v>23038213</v>
      </c>
      <c r="EL611" s="6" t="s">
        <v>660</v>
      </c>
      <c r="EM611">
        <v>364</v>
      </c>
      <c r="EN611">
        <v>219</v>
      </c>
    </row>
    <row r="612" spans="24:144" x14ac:dyDescent="0.25">
      <c r="X612" s="4" t="s">
        <v>661</v>
      </c>
      <c r="Y612" s="2">
        <v>12</v>
      </c>
      <c r="BM612">
        <v>278</v>
      </c>
      <c r="BN612" t="s">
        <v>1021</v>
      </c>
      <c r="BP612" s="6" t="s">
        <v>661</v>
      </c>
      <c r="BQ612">
        <v>12</v>
      </c>
      <c r="BR612" t="str">
        <f t="shared" si="121"/>
        <v>MAC-0609</v>
      </c>
      <c r="BS612">
        <f t="shared" si="122"/>
        <v>12</v>
      </c>
      <c r="CH612" s="6">
        <v>49725</v>
      </c>
      <c r="CI612" s="26">
        <v>47.896440129449836</v>
      </c>
      <c r="CJ612">
        <f t="shared" si="126"/>
        <v>49725</v>
      </c>
      <c r="CK612">
        <f t="shared" si="127"/>
        <v>47.896440129449836</v>
      </c>
      <c r="CO612" t="str">
        <f t="shared" si="128"/>
        <v/>
      </c>
      <c r="CP612" s="13" t="str">
        <f t="shared" si="129"/>
        <v/>
      </c>
      <c r="DR612" t="s">
        <v>661</v>
      </c>
      <c r="DS612">
        <v>0</v>
      </c>
      <c r="DT612">
        <v>241585</v>
      </c>
      <c r="DU612" t="str">
        <f t="shared" si="123"/>
        <v>MAC-0609</v>
      </c>
      <c r="DV612">
        <f t="shared" si="124"/>
        <v>0</v>
      </c>
      <c r="DW612">
        <f t="shared" si="125"/>
        <v>241585</v>
      </c>
      <c r="EL612" s="6" t="s">
        <v>661</v>
      </c>
      <c r="EM612">
        <v>840</v>
      </c>
      <c r="EN612">
        <v>9791</v>
      </c>
    </row>
    <row r="613" spans="24:144" x14ac:dyDescent="0.25">
      <c r="X613" s="4" t="s">
        <v>662</v>
      </c>
      <c r="Y613" s="2">
        <v>45</v>
      </c>
      <c r="BM613">
        <v>279</v>
      </c>
      <c r="BN613" t="s">
        <v>622</v>
      </c>
      <c r="BP613" s="6" t="s">
        <v>662</v>
      </c>
      <c r="BQ613">
        <v>45</v>
      </c>
      <c r="BR613" t="str">
        <f t="shared" si="121"/>
        <v>MAC-0610</v>
      </c>
      <c r="BS613">
        <f t="shared" si="122"/>
        <v>45</v>
      </c>
      <c r="CH613" s="6">
        <v>50182</v>
      </c>
      <c r="CI613" s="26">
        <v>78.964401294498373</v>
      </c>
      <c r="CJ613">
        <f t="shared" si="126"/>
        <v>50182</v>
      </c>
      <c r="CK613">
        <f t="shared" si="127"/>
        <v>78.964401294498373</v>
      </c>
      <c r="CO613" t="str">
        <f t="shared" si="128"/>
        <v/>
      </c>
      <c r="CP613" s="13" t="str">
        <f t="shared" si="129"/>
        <v/>
      </c>
      <c r="DR613" t="s">
        <v>662</v>
      </c>
      <c r="DS613">
        <v>2444</v>
      </c>
      <c r="DT613">
        <v>2847584</v>
      </c>
      <c r="DU613" t="str">
        <f t="shared" si="123"/>
        <v>MAC-0610</v>
      </c>
      <c r="DV613">
        <f t="shared" si="124"/>
        <v>2444</v>
      </c>
      <c r="DW613">
        <f t="shared" si="125"/>
        <v>2847584</v>
      </c>
      <c r="EL613" s="6" t="s">
        <v>662</v>
      </c>
      <c r="EM613">
        <v>600</v>
      </c>
      <c r="EN613">
        <v>9231</v>
      </c>
    </row>
    <row r="614" spans="24:144" x14ac:dyDescent="0.25">
      <c r="X614" s="4" t="s">
        <v>663</v>
      </c>
      <c r="Y614" s="2">
        <v>24</v>
      </c>
      <c r="BM614">
        <v>280</v>
      </c>
      <c r="BN614" t="s">
        <v>138</v>
      </c>
      <c r="BP614" s="6" t="s">
        <v>663</v>
      </c>
      <c r="BQ614">
        <v>24</v>
      </c>
      <c r="BR614" t="str">
        <f t="shared" si="121"/>
        <v>MAC-0611</v>
      </c>
      <c r="BS614">
        <f t="shared" si="122"/>
        <v>24</v>
      </c>
      <c r="CH614" s="6">
        <v>50190</v>
      </c>
      <c r="CI614" s="26">
        <v>57.605177993527512</v>
      </c>
      <c r="CJ614">
        <f t="shared" si="126"/>
        <v>50190</v>
      </c>
      <c r="CK614">
        <f t="shared" si="127"/>
        <v>57.605177993527512</v>
      </c>
      <c r="CO614" t="str">
        <f t="shared" si="128"/>
        <v/>
      </c>
      <c r="CP614" s="13" t="str">
        <f t="shared" si="129"/>
        <v/>
      </c>
      <c r="DR614" t="s">
        <v>663</v>
      </c>
      <c r="DS614">
        <v>2126</v>
      </c>
      <c r="DT614">
        <v>6742498</v>
      </c>
      <c r="DU614" t="str">
        <f t="shared" si="123"/>
        <v>MAC-0611</v>
      </c>
      <c r="DV614">
        <f t="shared" si="124"/>
        <v>2126</v>
      </c>
      <c r="DW614">
        <f t="shared" si="125"/>
        <v>6742498</v>
      </c>
      <c r="EL614" s="6" t="s">
        <v>663</v>
      </c>
      <c r="EM614">
        <v>836</v>
      </c>
      <c r="EN614">
        <v>6354</v>
      </c>
    </row>
    <row r="615" spans="24:144" x14ac:dyDescent="0.25">
      <c r="X615" s="4" t="s">
        <v>664</v>
      </c>
      <c r="Y615" s="2">
        <v>119</v>
      </c>
      <c r="BM615">
        <v>283</v>
      </c>
      <c r="BN615" t="s">
        <v>64</v>
      </c>
      <c r="BP615" s="6" t="s">
        <v>664</v>
      </c>
      <c r="BQ615">
        <v>119</v>
      </c>
      <c r="BR615" t="str">
        <f t="shared" si="121"/>
        <v>MAC-0612</v>
      </c>
      <c r="BS615">
        <f t="shared" si="122"/>
        <v>119</v>
      </c>
      <c r="CH615" s="6">
        <v>50280</v>
      </c>
      <c r="CI615" s="26">
        <v>63.10679611650486</v>
      </c>
      <c r="CJ615">
        <f t="shared" si="126"/>
        <v>50280</v>
      </c>
      <c r="CK615">
        <f t="shared" si="127"/>
        <v>63.10679611650486</v>
      </c>
      <c r="CO615" t="str">
        <f t="shared" si="128"/>
        <v/>
      </c>
      <c r="CP615" s="13" t="str">
        <f t="shared" si="129"/>
        <v/>
      </c>
      <c r="DR615" t="s">
        <v>664</v>
      </c>
      <c r="DS615">
        <v>4869</v>
      </c>
      <c r="DT615">
        <v>25097125</v>
      </c>
      <c r="DU615" t="str">
        <f t="shared" si="123"/>
        <v>MAC-0612</v>
      </c>
      <c r="DV615">
        <f t="shared" si="124"/>
        <v>4869</v>
      </c>
      <c r="DW615">
        <f t="shared" si="125"/>
        <v>25097125</v>
      </c>
      <c r="EL615" s="6" t="s">
        <v>664</v>
      </c>
      <c r="EM615">
        <v>441</v>
      </c>
      <c r="EN615">
        <v>621</v>
      </c>
    </row>
    <row r="616" spans="24:144" x14ac:dyDescent="0.25">
      <c r="X616" s="4" t="s">
        <v>665</v>
      </c>
      <c r="Y616" s="2">
        <v>511</v>
      </c>
      <c r="BM616">
        <v>283</v>
      </c>
      <c r="BN616" t="s">
        <v>612</v>
      </c>
      <c r="BP616" s="6" t="s">
        <v>665</v>
      </c>
      <c r="BQ616">
        <v>511</v>
      </c>
      <c r="BR616" t="str">
        <f t="shared" si="121"/>
        <v>MAC-0613</v>
      </c>
      <c r="BS616">
        <f t="shared" si="122"/>
        <v>511</v>
      </c>
      <c r="CH616" s="6">
        <v>50470</v>
      </c>
      <c r="CI616" s="26">
        <v>56.957928802588995</v>
      </c>
      <c r="CJ616">
        <f t="shared" si="126"/>
        <v>50470</v>
      </c>
      <c r="CK616">
        <f t="shared" si="127"/>
        <v>56.957928802588995</v>
      </c>
      <c r="CO616" t="str">
        <f t="shared" si="128"/>
        <v/>
      </c>
      <c r="CP616" s="13" t="str">
        <f t="shared" si="129"/>
        <v/>
      </c>
      <c r="DR616" t="s">
        <v>665</v>
      </c>
      <c r="DS616">
        <v>19611</v>
      </c>
      <c r="DT616">
        <v>10114246</v>
      </c>
      <c r="DU616" t="str">
        <f t="shared" si="123"/>
        <v>MAC-0613</v>
      </c>
      <c r="DV616">
        <f t="shared" si="124"/>
        <v>19611</v>
      </c>
      <c r="DW616">
        <f t="shared" si="125"/>
        <v>10114246</v>
      </c>
      <c r="EL616" s="6" t="s">
        <v>665</v>
      </c>
      <c r="EM616">
        <v>474</v>
      </c>
      <c r="EN616">
        <v>470</v>
      </c>
    </row>
    <row r="617" spans="24:144" x14ac:dyDescent="0.25">
      <c r="X617" s="4" t="s">
        <v>666</v>
      </c>
      <c r="Y617" s="2">
        <v>87</v>
      </c>
      <c r="BM617">
        <v>283</v>
      </c>
      <c r="BN617" t="s">
        <v>669</v>
      </c>
      <c r="BP617" s="6" t="s">
        <v>666</v>
      </c>
      <c r="BQ617">
        <v>87</v>
      </c>
      <c r="BR617" t="str">
        <f t="shared" si="121"/>
        <v>MAC-0614</v>
      </c>
      <c r="BS617">
        <f t="shared" si="122"/>
        <v>87</v>
      </c>
      <c r="CH617" s="6">
        <v>50505</v>
      </c>
      <c r="CI617" s="26">
        <v>38.834951456310677</v>
      </c>
      <c r="CJ617">
        <f t="shared" si="126"/>
        <v>50505</v>
      </c>
      <c r="CK617">
        <f t="shared" si="127"/>
        <v>38.834951456310677</v>
      </c>
      <c r="CO617" t="str">
        <f t="shared" si="128"/>
        <v/>
      </c>
      <c r="CP617" s="13" t="str">
        <f t="shared" si="129"/>
        <v/>
      </c>
      <c r="DR617" t="s">
        <v>666</v>
      </c>
      <c r="DS617">
        <v>14719</v>
      </c>
      <c r="DT617">
        <v>1528143</v>
      </c>
      <c r="DU617" t="str">
        <f t="shared" si="123"/>
        <v>MAC-0614</v>
      </c>
      <c r="DV617">
        <f t="shared" si="124"/>
        <v>14719</v>
      </c>
      <c r="DW617">
        <f t="shared" si="125"/>
        <v>1528143</v>
      </c>
      <c r="EL617" s="6" t="s">
        <v>666</v>
      </c>
      <c r="EM617">
        <v>194</v>
      </c>
      <c r="EN617">
        <v>943</v>
      </c>
    </row>
    <row r="618" spans="24:144" x14ac:dyDescent="0.25">
      <c r="X618" s="4" t="s">
        <v>667</v>
      </c>
      <c r="Y618" s="2">
        <v>486</v>
      </c>
      <c r="BM618">
        <v>283</v>
      </c>
      <c r="BN618" t="s">
        <v>906</v>
      </c>
      <c r="BP618" s="6" t="s">
        <v>667</v>
      </c>
      <c r="BQ618">
        <v>486</v>
      </c>
      <c r="BR618" t="str">
        <f t="shared" si="121"/>
        <v>MAC-0615</v>
      </c>
      <c r="BS618">
        <f t="shared" si="122"/>
        <v>486</v>
      </c>
      <c r="CH618" s="6">
        <v>50655</v>
      </c>
      <c r="CI618" s="26">
        <v>33.980582524271846</v>
      </c>
      <c r="CJ618">
        <f t="shared" si="126"/>
        <v>50655</v>
      </c>
      <c r="CK618">
        <f t="shared" si="127"/>
        <v>33.980582524271846</v>
      </c>
      <c r="CO618" t="str">
        <f t="shared" si="128"/>
        <v/>
      </c>
      <c r="CP618" s="13" t="str">
        <f t="shared" si="129"/>
        <v/>
      </c>
      <c r="DR618" t="s">
        <v>667</v>
      </c>
      <c r="DS618">
        <v>724</v>
      </c>
      <c r="DT618">
        <v>4059693</v>
      </c>
      <c r="DU618" t="str">
        <f t="shared" si="123"/>
        <v>MAC-0615</v>
      </c>
      <c r="DV618">
        <f t="shared" si="124"/>
        <v>724</v>
      </c>
      <c r="DW618">
        <f t="shared" si="125"/>
        <v>4059693</v>
      </c>
      <c r="EL618" s="6" t="s">
        <v>667</v>
      </c>
      <c r="EM618">
        <v>524</v>
      </c>
      <c r="EN618">
        <v>6290</v>
      </c>
    </row>
    <row r="619" spans="24:144" x14ac:dyDescent="0.25">
      <c r="X619" s="4" t="s">
        <v>668</v>
      </c>
      <c r="Y619" s="2">
        <v>191</v>
      </c>
      <c r="BM619">
        <v>286</v>
      </c>
      <c r="BN619" t="s">
        <v>68</v>
      </c>
      <c r="BP619" s="6" t="s">
        <v>668</v>
      </c>
      <c r="BQ619">
        <v>191</v>
      </c>
      <c r="BR619" t="str">
        <f t="shared" si="121"/>
        <v>MAC-0616</v>
      </c>
      <c r="BS619">
        <f t="shared" si="122"/>
        <v>191</v>
      </c>
      <c r="CH619" s="6">
        <v>50664</v>
      </c>
      <c r="CI619" s="26">
        <v>44.983818770226534</v>
      </c>
      <c r="CJ619">
        <f t="shared" si="126"/>
        <v>50664</v>
      </c>
      <c r="CK619">
        <f t="shared" si="127"/>
        <v>44.983818770226534</v>
      </c>
      <c r="CO619" t="str">
        <f t="shared" si="128"/>
        <v/>
      </c>
      <c r="CP619" s="13" t="str">
        <f t="shared" si="129"/>
        <v/>
      </c>
      <c r="DR619" t="s">
        <v>668</v>
      </c>
      <c r="DS619">
        <v>64</v>
      </c>
      <c r="DT619">
        <v>115184</v>
      </c>
      <c r="DU619" t="str">
        <f t="shared" si="123"/>
        <v>MAC-0616</v>
      </c>
      <c r="DV619">
        <f t="shared" si="124"/>
        <v>64</v>
      </c>
      <c r="DW619">
        <f t="shared" si="125"/>
        <v>115184</v>
      </c>
      <c r="EL619" s="6" t="s">
        <v>668</v>
      </c>
      <c r="EM619">
        <v>665</v>
      </c>
      <c r="EN619">
        <v>5993</v>
      </c>
    </row>
    <row r="620" spans="24:144" x14ac:dyDescent="0.25">
      <c r="X620" s="4" t="s">
        <v>669</v>
      </c>
      <c r="Y620" s="2">
        <v>283</v>
      </c>
      <c r="BM620">
        <v>286</v>
      </c>
      <c r="BN620" t="s">
        <v>905</v>
      </c>
      <c r="BP620" s="6" t="s">
        <v>669</v>
      </c>
      <c r="BQ620">
        <v>283</v>
      </c>
      <c r="BR620" t="str">
        <f t="shared" si="121"/>
        <v>MAC-0617</v>
      </c>
      <c r="BS620">
        <f t="shared" si="122"/>
        <v>283</v>
      </c>
      <c r="CH620" s="6">
        <v>50830</v>
      </c>
      <c r="CI620" s="26">
        <v>48.867313915857608</v>
      </c>
      <c r="CJ620">
        <f t="shared" si="126"/>
        <v>50830</v>
      </c>
      <c r="CK620">
        <f t="shared" si="127"/>
        <v>48.867313915857608</v>
      </c>
      <c r="CO620" t="str">
        <f t="shared" si="128"/>
        <v/>
      </c>
      <c r="CP620" s="13" t="str">
        <f t="shared" si="129"/>
        <v/>
      </c>
      <c r="DR620" t="s">
        <v>669</v>
      </c>
      <c r="DS620">
        <v>147</v>
      </c>
      <c r="DT620">
        <v>225645</v>
      </c>
      <c r="DU620" t="str">
        <f t="shared" si="123"/>
        <v>MAC-0617</v>
      </c>
      <c r="DV620">
        <f t="shared" si="124"/>
        <v>147</v>
      </c>
      <c r="DW620">
        <f t="shared" si="125"/>
        <v>225645</v>
      </c>
      <c r="EL620" s="6" t="s">
        <v>669</v>
      </c>
      <c r="EM620">
        <v>751</v>
      </c>
      <c r="EN620">
        <v>8696</v>
      </c>
    </row>
    <row r="621" spans="24:144" x14ac:dyDescent="0.25">
      <c r="X621" s="4" t="s">
        <v>670</v>
      </c>
      <c r="Y621" s="2">
        <v>155</v>
      </c>
      <c r="BM621">
        <v>286</v>
      </c>
      <c r="BN621" t="s">
        <v>974</v>
      </c>
      <c r="BP621" s="6" t="s">
        <v>670</v>
      </c>
      <c r="BQ621">
        <v>155</v>
      </c>
      <c r="BR621" t="str">
        <f t="shared" si="121"/>
        <v>MAC-0618</v>
      </c>
      <c r="BS621">
        <f t="shared" si="122"/>
        <v>155</v>
      </c>
      <c r="CH621" s="6">
        <v>50946</v>
      </c>
      <c r="CI621" s="26">
        <v>48.543689320388353</v>
      </c>
      <c r="CJ621">
        <f t="shared" si="126"/>
        <v>50946</v>
      </c>
      <c r="CK621">
        <f t="shared" si="127"/>
        <v>48.543689320388353</v>
      </c>
      <c r="CO621" t="str">
        <f t="shared" si="128"/>
        <v/>
      </c>
      <c r="CP621" s="13" t="str">
        <f t="shared" si="129"/>
        <v/>
      </c>
      <c r="DR621" t="s">
        <v>670</v>
      </c>
      <c r="DS621">
        <v>552</v>
      </c>
      <c r="DT621">
        <v>446666</v>
      </c>
      <c r="DU621" t="str">
        <f t="shared" si="123"/>
        <v>MAC-0618</v>
      </c>
      <c r="DV621">
        <f t="shared" si="124"/>
        <v>552</v>
      </c>
      <c r="DW621">
        <f t="shared" si="125"/>
        <v>446666</v>
      </c>
      <c r="EL621" s="6" t="s">
        <v>670</v>
      </c>
      <c r="EM621">
        <v>811</v>
      </c>
      <c r="EN621">
        <v>8942</v>
      </c>
    </row>
    <row r="622" spans="24:144" x14ac:dyDescent="0.25">
      <c r="X622" s="4" t="s">
        <v>671</v>
      </c>
      <c r="Y622" s="2">
        <v>143</v>
      </c>
      <c r="BM622">
        <v>287</v>
      </c>
      <c r="BN622" t="s">
        <v>496</v>
      </c>
      <c r="BP622" s="6" t="s">
        <v>671</v>
      </c>
      <c r="BQ622">
        <v>143</v>
      </c>
      <c r="BR622" t="str">
        <f t="shared" si="121"/>
        <v>MAC-0619</v>
      </c>
      <c r="BS622">
        <f t="shared" si="122"/>
        <v>143</v>
      </c>
      <c r="CH622" s="6">
        <v>51017</v>
      </c>
      <c r="CI622" s="26">
        <v>54.692556634304211</v>
      </c>
      <c r="CJ622">
        <f t="shared" si="126"/>
        <v>51017</v>
      </c>
      <c r="CK622">
        <f t="shared" si="127"/>
        <v>54.692556634304211</v>
      </c>
      <c r="CO622" t="str">
        <f t="shared" si="128"/>
        <v/>
      </c>
      <c r="CP622" s="13" t="str">
        <f t="shared" si="129"/>
        <v/>
      </c>
      <c r="DR622" t="s">
        <v>671</v>
      </c>
      <c r="DS622">
        <v>695</v>
      </c>
      <c r="DT622">
        <v>300515</v>
      </c>
      <c r="DU622" t="str">
        <f t="shared" si="123"/>
        <v>MAC-0619</v>
      </c>
      <c r="DV622">
        <f t="shared" si="124"/>
        <v>695</v>
      </c>
      <c r="DW622">
        <f t="shared" si="125"/>
        <v>300515</v>
      </c>
      <c r="EL622" s="6" t="s">
        <v>671</v>
      </c>
      <c r="EM622">
        <v>560</v>
      </c>
      <c r="EN622">
        <v>10908</v>
      </c>
    </row>
    <row r="623" spans="24:144" x14ac:dyDescent="0.25">
      <c r="X623" s="4" t="s">
        <v>672</v>
      </c>
      <c r="Y623" s="2">
        <v>213</v>
      </c>
      <c r="BM623">
        <v>288</v>
      </c>
      <c r="BN623" t="s">
        <v>829</v>
      </c>
      <c r="BP623" s="6" t="s">
        <v>672</v>
      </c>
      <c r="BQ623">
        <v>213</v>
      </c>
      <c r="BR623" t="str">
        <f t="shared" si="121"/>
        <v>MAC-0620</v>
      </c>
      <c r="BS623">
        <f t="shared" si="122"/>
        <v>213</v>
      </c>
      <c r="CH623" s="6">
        <v>51304</v>
      </c>
      <c r="CI623" s="26">
        <v>64.401294498381873</v>
      </c>
      <c r="CJ623">
        <f t="shared" si="126"/>
        <v>51304</v>
      </c>
      <c r="CK623">
        <f t="shared" si="127"/>
        <v>64.401294498381873</v>
      </c>
      <c r="CO623" t="str">
        <f t="shared" si="128"/>
        <v/>
      </c>
      <c r="CP623" s="13" t="str">
        <f t="shared" si="129"/>
        <v/>
      </c>
      <c r="DR623" t="s">
        <v>672</v>
      </c>
      <c r="DS623">
        <v>325</v>
      </c>
      <c r="DT623">
        <v>4113588</v>
      </c>
      <c r="DU623" t="str">
        <f t="shared" si="123"/>
        <v>MAC-0620</v>
      </c>
      <c r="DV623">
        <f t="shared" si="124"/>
        <v>325</v>
      </c>
      <c r="DW623">
        <f t="shared" si="125"/>
        <v>4113588</v>
      </c>
      <c r="EL623" s="6" t="s">
        <v>672</v>
      </c>
      <c r="EM623">
        <v>717</v>
      </c>
      <c r="EN623">
        <v>9203</v>
      </c>
    </row>
    <row r="624" spans="24:144" x14ac:dyDescent="0.25">
      <c r="X624" s="4" t="s">
        <v>673</v>
      </c>
      <c r="Y624" s="2">
        <v>243</v>
      </c>
      <c r="BM624">
        <v>291</v>
      </c>
      <c r="BN624" t="s">
        <v>571</v>
      </c>
      <c r="BP624" s="6" t="s">
        <v>673</v>
      </c>
      <c r="BQ624">
        <v>243</v>
      </c>
      <c r="BR624" t="str">
        <f t="shared" si="121"/>
        <v>MAC-0621</v>
      </c>
      <c r="BS624">
        <f t="shared" si="122"/>
        <v>243</v>
      </c>
      <c r="CH624" s="6">
        <v>51432</v>
      </c>
      <c r="CI624" s="26">
        <v>40.453074433656958</v>
      </c>
      <c r="CJ624">
        <f t="shared" si="126"/>
        <v>51432</v>
      </c>
      <c r="CK624">
        <f t="shared" si="127"/>
        <v>40.453074433656958</v>
      </c>
      <c r="CO624" t="str">
        <f t="shared" si="128"/>
        <v/>
      </c>
      <c r="CP624" s="13" t="str">
        <f t="shared" si="129"/>
        <v/>
      </c>
      <c r="DR624" t="s">
        <v>673</v>
      </c>
      <c r="DS624">
        <v>497</v>
      </c>
      <c r="DT624">
        <v>3146923</v>
      </c>
      <c r="DU624" t="str">
        <f t="shared" si="123"/>
        <v>MAC-0621</v>
      </c>
      <c r="DV624">
        <f t="shared" si="124"/>
        <v>497</v>
      </c>
      <c r="DW624">
        <f t="shared" si="125"/>
        <v>3146923</v>
      </c>
      <c r="EL624" s="6" t="s">
        <v>673</v>
      </c>
      <c r="EM624">
        <v>528</v>
      </c>
      <c r="EN624">
        <v>11945</v>
      </c>
    </row>
    <row r="625" spans="24:144" x14ac:dyDescent="0.25">
      <c r="X625" s="4" t="s">
        <v>674</v>
      </c>
      <c r="Y625" s="2">
        <v>113</v>
      </c>
      <c r="BM625">
        <v>291</v>
      </c>
      <c r="BN625" t="s">
        <v>705</v>
      </c>
      <c r="BP625" s="6" t="s">
        <v>674</v>
      </c>
      <c r="BQ625">
        <v>113</v>
      </c>
      <c r="BR625" t="str">
        <f t="shared" si="121"/>
        <v>MAC-0622</v>
      </c>
      <c r="BS625">
        <f t="shared" si="122"/>
        <v>113</v>
      </c>
      <c r="CH625" s="6">
        <v>51441</v>
      </c>
      <c r="CI625" s="26">
        <v>39.158576051779939</v>
      </c>
      <c r="CJ625">
        <f t="shared" si="126"/>
        <v>51441</v>
      </c>
      <c r="CK625">
        <f t="shared" si="127"/>
        <v>39.158576051779939</v>
      </c>
      <c r="CO625" t="str">
        <f t="shared" si="128"/>
        <v/>
      </c>
      <c r="CP625" s="13" t="str">
        <f t="shared" si="129"/>
        <v/>
      </c>
      <c r="DR625" t="s">
        <v>674</v>
      </c>
      <c r="DS625">
        <v>1060</v>
      </c>
      <c r="DT625">
        <v>640926</v>
      </c>
      <c r="DU625" t="str">
        <f t="shared" si="123"/>
        <v>MAC-0622</v>
      </c>
      <c r="DV625">
        <f t="shared" si="124"/>
        <v>1060</v>
      </c>
      <c r="DW625">
        <f t="shared" si="125"/>
        <v>640926</v>
      </c>
      <c r="EL625" s="6" t="s">
        <v>674</v>
      </c>
      <c r="EM625">
        <v>666</v>
      </c>
      <c r="EN625">
        <v>7912</v>
      </c>
    </row>
    <row r="626" spans="24:144" x14ac:dyDescent="0.25">
      <c r="X626" s="4" t="s">
        <v>675</v>
      </c>
      <c r="Y626" s="2">
        <v>56</v>
      </c>
      <c r="BM626">
        <v>291</v>
      </c>
      <c r="BN626" t="s">
        <v>864</v>
      </c>
      <c r="BP626" s="6" t="s">
        <v>675</v>
      </c>
      <c r="BQ626">
        <v>56</v>
      </c>
      <c r="BR626" t="str">
        <f t="shared" si="121"/>
        <v>MAC-0623</v>
      </c>
      <c r="BS626">
        <f t="shared" si="122"/>
        <v>56</v>
      </c>
      <c r="CH626" s="6">
        <v>51459</v>
      </c>
      <c r="CI626" s="26">
        <v>55.339805825242713</v>
      </c>
      <c r="CJ626">
        <f t="shared" si="126"/>
        <v>51459</v>
      </c>
      <c r="CK626">
        <f t="shared" si="127"/>
        <v>55.339805825242713</v>
      </c>
      <c r="CO626" t="str">
        <f t="shared" si="128"/>
        <v/>
      </c>
      <c r="CP626" s="13" t="str">
        <f t="shared" si="129"/>
        <v/>
      </c>
      <c r="DR626" t="s">
        <v>675</v>
      </c>
      <c r="DS626">
        <v>210</v>
      </c>
      <c r="DT626">
        <v>1749601</v>
      </c>
      <c r="DU626" t="str">
        <f t="shared" si="123"/>
        <v>MAC-0623</v>
      </c>
      <c r="DV626">
        <f t="shared" si="124"/>
        <v>210</v>
      </c>
      <c r="DW626">
        <f t="shared" si="125"/>
        <v>1749601</v>
      </c>
      <c r="EL626" s="6" t="s">
        <v>675</v>
      </c>
      <c r="EM626">
        <v>857</v>
      </c>
      <c r="EN626">
        <v>6789</v>
      </c>
    </row>
    <row r="627" spans="24:144" x14ac:dyDescent="0.25">
      <c r="X627" s="4" t="s">
        <v>676</v>
      </c>
      <c r="Y627" s="2">
        <v>277</v>
      </c>
      <c r="BM627">
        <v>292</v>
      </c>
      <c r="BN627" t="s">
        <v>993</v>
      </c>
      <c r="BP627" s="6" t="s">
        <v>676</v>
      </c>
      <c r="BQ627">
        <v>277</v>
      </c>
      <c r="BR627" t="str">
        <f t="shared" si="121"/>
        <v>MAC-0624</v>
      </c>
      <c r="BS627">
        <f t="shared" si="122"/>
        <v>277</v>
      </c>
      <c r="CH627" s="6">
        <v>51600</v>
      </c>
      <c r="CI627" s="26">
        <v>79.935275080906152</v>
      </c>
      <c r="CJ627">
        <f t="shared" si="126"/>
        <v>51600</v>
      </c>
      <c r="CK627">
        <f t="shared" si="127"/>
        <v>79.935275080906152</v>
      </c>
      <c r="CO627" t="str">
        <f t="shared" si="128"/>
        <v/>
      </c>
      <c r="CP627" s="13" t="str">
        <f t="shared" si="129"/>
        <v/>
      </c>
      <c r="DR627" t="s">
        <v>676</v>
      </c>
      <c r="DS627">
        <v>9395</v>
      </c>
      <c r="DT627">
        <v>30164623</v>
      </c>
      <c r="DU627" t="str">
        <f t="shared" si="123"/>
        <v>MAC-0624</v>
      </c>
      <c r="DV627">
        <f t="shared" si="124"/>
        <v>9395</v>
      </c>
      <c r="DW627">
        <f t="shared" si="125"/>
        <v>30164623</v>
      </c>
      <c r="EL627" s="6" t="s">
        <v>676</v>
      </c>
      <c r="EM627">
        <v>349</v>
      </c>
      <c r="EN627">
        <v>102</v>
      </c>
    </row>
    <row r="628" spans="24:144" x14ac:dyDescent="0.25">
      <c r="X628" s="4" t="s">
        <v>677</v>
      </c>
      <c r="Y628" s="2">
        <v>115</v>
      </c>
      <c r="BM628">
        <v>293</v>
      </c>
      <c r="BN628" t="s">
        <v>731</v>
      </c>
      <c r="BP628" s="6" t="s">
        <v>677</v>
      </c>
      <c r="BQ628">
        <v>115</v>
      </c>
      <c r="BR628" t="str">
        <f t="shared" si="121"/>
        <v>MAC-0625</v>
      </c>
      <c r="BS628">
        <f t="shared" si="122"/>
        <v>115</v>
      </c>
      <c r="CH628" s="6">
        <v>51697</v>
      </c>
      <c r="CI628" s="26">
        <v>49.190938511326863</v>
      </c>
      <c r="CJ628">
        <f t="shared" si="126"/>
        <v>51697</v>
      </c>
      <c r="CK628">
        <f t="shared" si="127"/>
        <v>49.190938511326863</v>
      </c>
      <c r="CO628" t="str">
        <f t="shared" si="128"/>
        <v/>
      </c>
      <c r="CP628" s="13" t="str">
        <f t="shared" si="129"/>
        <v/>
      </c>
      <c r="DR628" t="s">
        <v>677</v>
      </c>
      <c r="DS628">
        <v>1747</v>
      </c>
      <c r="DT628">
        <v>5789756</v>
      </c>
      <c r="DU628" t="str">
        <f t="shared" si="123"/>
        <v>MAC-0625</v>
      </c>
      <c r="DV628">
        <f t="shared" si="124"/>
        <v>1747</v>
      </c>
      <c r="DW628">
        <f t="shared" si="125"/>
        <v>5789756</v>
      </c>
      <c r="EL628" s="6" t="s">
        <v>677</v>
      </c>
      <c r="EM628">
        <v>452</v>
      </c>
      <c r="EN628">
        <v>739</v>
      </c>
    </row>
    <row r="629" spans="24:144" x14ac:dyDescent="0.25">
      <c r="X629" s="4" t="s">
        <v>678</v>
      </c>
      <c r="Y629" s="2">
        <v>558</v>
      </c>
      <c r="BM629">
        <v>293</v>
      </c>
      <c r="BN629" t="s">
        <v>1004</v>
      </c>
      <c r="BP629" s="6" t="s">
        <v>678</v>
      </c>
      <c r="BQ629">
        <v>558</v>
      </c>
      <c r="BR629" t="str">
        <f t="shared" si="121"/>
        <v>MAC-0626</v>
      </c>
      <c r="BS629">
        <f t="shared" si="122"/>
        <v>558</v>
      </c>
      <c r="CH629" s="6">
        <v>51716</v>
      </c>
      <c r="CI629" s="26">
        <v>38.187702265372167</v>
      </c>
      <c r="CJ629">
        <f t="shared" si="126"/>
        <v>51716</v>
      </c>
      <c r="CK629">
        <f t="shared" si="127"/>
        <v>38.187702265372167</v>
      </c>
      <c r="CO629" t="str">
        <f t="shared" si="128"/>
        <v/>
      </c>
      <c r="CP629" s="13" t="str">
        <f t="shared" si="129"/>
        <v/>
      </c>
      <c r="DR629" t="s">
        <v>678</v>
      </c>
      <c r="DS629">
        <v>7578</v>
      </c>
      <c r="DT629">
        <v>2604892</v>
      </c>
      <c r="DU629" t="str">
        <f t="shared" si="123"/>
        <v>MAC-0626</v>
      </c>
      <c r="DV629">
        <f t="shared" si="124"/>
        <v>7578</v>
      </c>
      <c r="DW629">
        <f t="shared" si="125"/>
        <v>2604892</v>
      </c>
      <c r="EL629" s="6" t="s">
        <v>678</v>
      </c>
      <c r="EM629">
        <v>436</v>
      </c>
      <c r="EN629">
        <v>1887</v>
      </c>
    </row>
    <row r="630" spans="24:144" x14ac:dyDescent="0.25">
      <c r="X630" s="4" t="s">
        <v>679</v>
      </c>
      <c r="Y630" s="2">
        <v>351</v>
      </c>
      <c r="BM630">
        <v>294</v>
      </c>
      <c r="BN630" t="s">
        <v>747</v>
      </c>
      <c r="BP630" s="6" t="s">
        <v>679</v>
      </c>
      <c r="BQ630">
        <v>351</v>
      </c>
      <c r="BR630" t="str">
        <f t="shared" si="121"/>
        <v>MAC-0627</v>
      </c>
      <c r="BS630">
        <f t="shared" si="122"/>
        <v>351</v>
      </c>
      <c r="CH630" s="6">
        <v>51732</v>
      </c>
      <c r="CI630" s="26">
        <v>50.161812297734635</v>
      </c>
      <c r="CJ630">
        <f t="shared" si="126"/>
        <v>51732</v>
      </c>
      <c r="CK630">
        <f t="shared" si="127"/>
        <v>50.161812297734635</v>
      </c>
      <c r="CO630" t="str">
        <f t="shared" si="128"/>
        <v/>
      </c>
      <c r="CP630" s="13" t="str">
        <f t="shared" si="129"/>
        <v/>
      </c>
      <c r="DR630" t="s">
        <v>679</v>
      </c>
      <c r="DS630">
        <v>450</v>
      </c>
      <c r="DT630">
        <v>3362869</v>
      </c>
      <c r="DU630" t="str">
        <f t="shared" si="123"/>
        <v>MAC-0627</v>
      </c>
      <c r="DV630">
        <f t="shared" si="124"/>
        <v>450</v>
      </c>
      <c r="DW630">
        <f t="shared" si="125"/>
        <v>3362869</v>
      </c>
      <c r="EL630" s="6" t="s">
        <v>679</v>
      </c>
      <c r="EM630">
        <v>619</v>
      </c>
      <c r="EN630">
        <v>12465</v>
      </c>
    </row>
    <row r="631" spans="24:144" x14ac:dyDescent="0.25">
      <c r="X631" s="4" t="s">
        <v>680</v>
      </c>
      <c r="Y631" s="2">
        <v>364</v>
      </c>
      <c r="BM631">
        <v>295</v>
      </c>
      <c r="BN631" t="s">
        <v>998</v>
      </c>
      <c r="BP631" s="6" t="s">
        <v>680</v>
      </c>
      <c r="BQ631">
        <v>364</v>
      </c>
      <c r="BR631" t="str">
        <f t="shared" si="121"/>
        <v>MAC-0628</v>
      </c>
      <c r="BS631">
        <f t="shared" si="122"/>
        <v>364</v>
      </c>
      <c r="CH631" s="6">
        <v>51821</v>
      </c>
      <c r="CI631" s="26">
        <v>45.631067961165051</v>
      </c>
      <c r="CJ631">
        <f t="shared" si="126"/>
        <v>51821</v>
      </c>
      <c r="CK631">
        <f t="shared" si="127"/>
        <v>45.631067961165051</v>
      </c>
      <c r="CO631" t="str">
        <f t="shared" si="128"/>
        <v/>
      </c>
      <c r="CP631" s="13" t="str">
        <f t="shared" si="129"/>
        <v/>
      </c>
      <c r="DR631" t="s">
        <v>680</v>
      </c>
      <c r="DS631">
        <v>804</v>
      </c>
      <c r="DT631">
        <v>282800</v>
      </c>
      <c r="DU631" t="str">
        <f t="shared" si="123"/>
        <v>MAC-0628</v>
      </c>
      <c r="DV631">
        <f t="shared" si="124"/>
        <v>804</v>
      </c>
      <c r="DW631">
        <f t="shared" si="125"/>
        <v>282800</v>
      </c>
      <c r="EL631" s="6" t="s">
        <v>680</v>
      </c>
      <c r="EM631">
        <v>652</v>
      </c>
      <c r="EN631">
        <v>5027</v>
      </c>
    </row>
    <row r="632" spans="24:144" x14ac:dyDescent="0.25">
      <c r="X632" s="4" t="s">
        <v>681</v>
      </c>
      <c r="Y632" s="2">
        <v>202</v>
      </c>
      <c r="BM632">
        <v>296</v>
      </c>
      <c r="BN632" t="s">
        <v>233</v>
      </c>
      <c r="BP632" s="6" t="s">
        <v>681</v>
      </c>
      <c r="BQ632">
        <v>202</v>
      </c>
      <c r="BR632" t="str">
        <f t="shared" si="121"/>
        <v>MAC-0629</v>
      </c>
      <c r="BS632">
        <f t="shared" si="122"/>
        <v>202</v>
      </c>
      <c r="CH632" s="6">
        <v>51840</v>
      </c>
      <c r="CI632" s="26">
        <v>65.048543689320397</v>
      </c>
      <c r="CJ632">
        <f t="shared" si="126"/>
        <v>51840</v>
      </c>
      <c r="CK632">
        <f t="shared" si="127"/>
        <v>65.048543689320397</v>
      </c>
      <c r="CO632" t="str">
        <f t="shared" si="128"/>
        <v/>
      </c>
      <c r="CP632" s="13" t="str">
        <f t="shared" si="129"/>
        <v/>
      </c>
      <c r="DR632" t="s">
        <v>681</v>
      </c>
      <c r="DS632">
        <v>866</v>
      </c>
      <c r="DT632">
        <v>5163632</v>
      </c>
      <c r="DU632" t="str">
        <f t="shared" si="123"/>
        <v>MAC-0629</v>
      </c>
      <c r="DV632">
        <f t="shared" si="124"/>
        <v>866</v>
      </c>
      <c r="DW632">
        <f t="shared" si="125"/>
        <v>5163632</v>
      </c>
      <c r="EL632" s="6" t="s">
        <v>681</v>
      </c>
      <c r="EM632">
        <v>750</v>
      </c>
      <c r="EN632">
        <v>13386</v>
      </c>
    </row>
    <row r="633" spans="24:144" x14ac:dyDescent="0.25">
      <c r="X633" s="4" t="s">
        <v>682</v>
      </c>
      <c r="Y633" s="2">
        <v>138</v>
      </c>
      <c r="BM633">
        <v>296</v>
      </c>
      <c r="BN633" t="s">
        <v>297</v>
      </c>
      <c r="BP633" s="6" t="s">
        <v>682</v>
      </c>
      <c r="BQ633">
        <v>138</v>
      </c>
      <c r="BR633" t="str">
        <f t="shared" si="121"/>
        <v>MAC-0630</v>
      </c>
      <c r="BS633">
        <f t="shared" si="122"/>
        <v>138</v>
      </c>
      <c r="CH633" s="6">
        <v>51852</v>
      </c>
      <c r="CI633" s="26">
        <v>77.669902912621353</v>
      </c>
      <c r="CJ633">
        <f t="shared" si="126"/>
        <v>51852</v>
      </c>
      <c r="CK633">
        <f t="shared" si="127"/>
        <v>77.669902912621353</v>
      </c>
      <c r="CO633" t="str">
        <f t="shared" si="128"/>
        <v/>
      </c>
      <c r="CP633" s="13" t="str">
        <f t="shared" si="129"/>
        <v/>
      </c>
      <c r="DR633" t="s">
        <v>682</v>
      </c>
      <c r="DS633">
        <v>1688</v>
      </c>
      <c r="DT633">
        <v>5817921</v>
      </c>
      <c r="DU633" t="str">
        <f t="shared" si="123"/>
        <v>MAC-0630</v>
      </c>
      <c r="DV633">
        <f t="shared" si="124"/>
        <v>1688</v>
      </c>
      <c r="DW633">
        <f t="shared" si="125"/>
        <v>5817921</v>
      </c>
      <c r="EL633" s="6" t="s">
        <v>682</v>
      </c>
      <c r="EM633">
        <v>351</v>
      </c>
      <c r="EN633">
        <v>3164</v>
      </c>
    </row>
    <row r="634" spans="24:144" x14ac:dyDescent="0.25">
      <c r="X634" s="4" t="s">
        <v>683</v>
      </c>
      <c r="Y634" s="2">
        <v>9</v>
      </c>
      <c r="BM634">
        <v>296</v>
      </c>
      <c r="BN634" t="s">
        <v>479</v>
      </c>
      <c r="BP634" s="6" t="s">
        <v>683</v>
      </c>
      <c r="BQ634">
        <v>9</v>
      </c>
      <c r="BR634" t="str">
        <f t="shared" si="121"/>
        <v>MAC-0631</v>
      </c>
      <c r="BS634">
        <f t="shared" si="122"/>
        <v>9</v>
      </c>
      <c r="CH634" s="6">
        <v>51857</v>
      </c>
      <c r="CI634" s="26">
        <v>38.834951456310677</v>
      </c>
      <c r="CJ634">
        <f t="shared" si="126"/>
        <v>51857</v>
      </c>
      <c r="CK634">
        <f t="shared" si="127"/>
        <v>38.834951456310677</v>
      </c>
      <c r="CO634" t="str">
        <f t="shared" si="128"/>
        <v/>
      </c>
      <c r="CP634" s="13" t="str">
        <f t="shared" si="129"/>
        <v/>
      </c>
      <c r="DR634" t="s">
        <v>683</v>
      </c>
      <c r="DS634">
        <v>163</v>
      </c>
      <c r="DT634">
        <v>1382422</v>
      </c>
      <c r="DU634" t="str">
        <f t="shared" si="123"/>
        <v>MAC-0631</v>
      </c>
      <c r="DV634">
        <f t="shared" si="124"/>
        <v>163</v>
      </c>
      <c r="DW634">
        <f t="shared" si="125"/>
        <v>1382422</v>
      </c>
      <c r="EL634" s="6" t="s">
        <v>683</v>
      </c>
      <c r="EM634">
        <v>994</v>
      </c>
      <c r="EN634">
        <v>13060</v>
      </c>
    </row>
    <row r="635" spans="24:144" x14ac:dyDescent="0.25">
      <c r="X635" s="4" t="s">
        <v>684</v>
      </c>
      <c r="Y635" s="2">
        <v>328</v>
      </c>
      <c r="BM635">
        <v>296</v>
      </c>
      <c r="BN635" t="s">
        <v>649</v>
      </c>
      <c r="BP635" s="6" t="s">
        <v>684</v>
      </c>
      <c r="BQ635">
        <v>328</v>
      </c>
      <c r="BR635" t="str">
        <f t="shared" si="121"/>
        <v>MAC-0632</v>
      </c>
      <c r="BS635">
        <f t="shared" si="122"/>
        <v>328</v>
      </c>
      <c r="CH635" s="6">
        <v>52088</v>
      </c>
      <c r="CI635" s="26">
        <v>51.779935275080902</v>
      </c>
      <c r="CJ635">
        <f t="shared" si="126"/>
        <v>52088</v>
      </c>
      <c r="CK635">
        <f t="shared" si="127"/>
        <v>51.779935275080902</v>
      </c>
      <c r="CO635" t="str">
        <f t="shared" si="128"/>
        <v/>
      </c>
      <c r="CP635" s="13" t="str">
        <f t="shared" si="129"/>
        <v/>
      </c>
      <c r="DR635" t="s">
        <v>684</v>
      </c>
      <c r="DS635">
        <v>3829</v>
      </c>
      <c r="DT635">
        <v>1502894</v>
      </c>
      <c r="DU635" t="str">
        <f t="shared" si="123"/>
        <v>MAC-0632</v>
      </c>
      <c r="DV635">
        <f t="shared" si="124"/>
        <v>3829</v>
      </c>
      <c r="DW635">
        <f t="shared" si="125"/>
        <v>1502894</v>
      </c>
      <c r="EL635" s="6" t="s">
        <v>684</v>
      </c>
      <c r="EM635">
        <v>744</v>
      </c>
      <c r="EN635">
        <v>3011</v>
      </c>
    </row>
    <row r="636" spans="24:144" x14ac:dyDescent="0.25">
      <c r="X636" s="4" t="s">
        <v>685</v>
      </c>
      <c r="Y636" s="2">
        <v>512</v>
      </c>
      <c r="BM636">
        <v>297</v>
      </c>
      <c r="BN636" t="s">
        <v>133</v>
      </c>
      <c r="BP636" s="6" t="s">
        <v>685</v>
      </c>
      <c r="BQ636">
        <v>512</v>
      </c>
      <c r="BR636" t="str">
        <f t="shared" si="121"/>
        <v>MAC-0633</v>
      </c>
      <c r="BS636">
        <f t="shared" si="122"/>
        <v>512</v>
      </c>
      <c r="CH636" s="6">
        <v>52092</v>
      </c>
      <c r="CI636" s="26">
        <v>39.805825242718448</v>
      </c>
      <c r="CJ636">
        <f t="shared" si="126"/>
        <v>52092</v>
      </c>
      <c r="CK636">
        <f t="shared" si="127"/>
        <v>39.805825242718448</v>
      </c>
      <c r="CO636" t="str">
        <f t="shared" si="128"/>
        <v/>
      </c>
      <c r="CP636" s="13" t="str">
        <f t="shared" si="129"/>
        <v/>
      </c>
      <c r="DR636" t="s">
        <v>685</v>
      </c>
      <c r="DS636">
        <v>37567</v>
      </c>
      <c r="DT636">
        <v>117402616</v>
      </c>
      <c r="DU636" t="str">
        <f t="shared" si="123"/>
        <v>MAC-0633</v>
      </c>
      <c r="DV636">
        <f t="shared" si="124"/>
        <v>37567</v>
      </c>
      <c r="DW636">
        <f t="shared" si="125"/>
        <v>117402616</v>
      </c>
      <c r="EL636" s="6" t="s">
        <v>685</v>
      </c>
      <c r="EM636">
        <v>352</v>
      </c>
      <c r="EN636">
        <v>368</v>
      </c>
    </row>
    <row r="637" spans="24:144" x14ac:dyDescent="0.25">
      <c r="X637" s="4" t="s">
        <v>686</v>
      </c>
      <c r="Y637" s="2">
        <v>427</v>
      </c>
      <c r="BM637">
        <v>297</v>
      </c>
      <c r="BN637" t="s">
        <v>536</v>
      </c>
      <c r="BP637" s="6" t="s">
        <v>686</v>
      </c>
      <c r="BQ637">
        <v>427</v>
      </c>
      <c r="BR637" t="str">
        <f t="shared" si="121"/>
        <v>MAC-0634</v>
      </c>
      <c r="BS637">
        <f t="shared" si="122"/>
        <v>427</v>
      </c>
      <c r="CH637" s="6">
        <v>52236</v>
      </c>
      <c r="CI637" s="26">
        <v>47.249190938511326</v>
      </c>
      <c r="CJ637">
        <f t="shared" si="126"/>
        <v>52236</v>
      </c>
      <c r="CK637">
        <f t="shared" si="127"/>
        <v>47.249190938511326</v>
      </c>
      <c r="CO637" t="str">
        <f t="shared" si="128"/>
        <v/>
      </c>
      <c r="CP637" s="13" t="str">
        <f t="shared" si="129"/>
        <v/>
      </c>
      <c r="DR637" t="s">
        <v>686</v>
      </c>
      <c r="DS637">
        <v>9945</v>
      </c>
      <c r="DT637">
        <v>32498722</v>
      </c>
      <c r="DU637" t="str">
        <f t="shared" si="123"/>
        <v>MAC-0634</v>
      </c>
      <c r="DV637">
        <f t="shared" si="124"/>
        <v>9945</v>
      </c>
      <c r="DW637">
        <f t="shared" si="125"/>
        <v>32498722</v>
      </c>
      <c r="EL637" s="6" t="s">
        <v>686</v>
      </c>
      <c r="EM637">
        <v>357</v>
      </c>
      <c r="EN637">
        <v>751</v>
      </c>
    </row>
    <row r="638" spans="24:144" x14ac:dyDescent="0.25">
      <c r="X638" s="4" t="s">
        <v>687</v>
      </c>
      <c r="Y638" s="2">
        <v>206</v>
      </c>
      <c r="BM638">
        <v>297</v>
      </c>
      <c r="BN638" t="s">
        <v>698</v>
      </c>
      <c r="BP638" s="6" t="s">
        <v>687</v>
      </c>
      <c r="BQ638">
        <v>206</v>
      </c>
      <c r="BR638" t="str">
        <f t="shared" si="121"/>
        <v>MAC-0635</v>
      </c>
      <c r="BS638">
        <f t="shared" si="122"/>
        <v>206</v>
      </c>
      <c r="CH638" s="6">
        <v>52400</v>
      </c>
      <c r="CI638" s="26">
        <v>53.398058252427184</v>
      </c>
      <c r="CJ638">
        <f t="shared" si="126"/>
        <v>52400</v>
      </c>
      <c r="CK638">
        <f t="shared" si="127"/>
        <v>53.398058252427184</v>
      </c>
      <c r="CO638" t="str">
        <f t="shared" si="128"/>
        <v/>
      </c>
      <c r="CP638" s="13" t="str">
        <f t="shared" si="129"/>
        <v/>
      </c>
      <c r="DR638" t="s">
        <v>687</v>
      </c>
      <c r="DS638">
        <v>0</v>
      </c>
      <c r="DT638">
        <v>3737555</v>
      </c>
      <c r="DU638" t="str">
        <f t="shared" si="123"/>
        <v>MAC-0635</v>
      </c>
      <c r="DV638">
        <f t="shared" si="124"/>
        <v>0</v>
      </c>
      <c r="DW638">
        <f t="shared" si="125"/>
        <v>3737555</v>
      </c>
      <c r="EL638" s="6" t="s">
        <v>687</v>
      </c>
      <c r="EM638">
        <v>832</v>
      </c>
      <c r="EN638">
        <v>10241</v>
      </c>
    </row>
    <row r="639" spans="24:144" x14ac:dyDescent="0.25">
      <c r="X639" s="4" t="s">
        <v>688</v>
      </c>
      <c r="Y639" s="2">
        <v>221</v>
      </c>
      <c r="BM639">
        <v>298</v>
      </c>
      <c r="BN639" t="s">
        <v>583</v>
      </c>
      <c r="BP639" s="6" t="s">
        <v>688</v>
      </c>
      <c r="BQ639">
        <v>221</v>
      </c>
      <c r="BR639" t="str">
        <f t="shared" si="121"/>
        <v>MAC-0636</v>
      </c>
      <c r="BS639">
        <f t="shared" si="122"/>
        <v>221</v>
      </c>
      <c r="CH639" s="6">
        <v>52472</v>
      </c>
      <c r="CI639" s="26">
        <v>53.398058252427184</v>
      </c>
      <c r="CJ639">
        <f t="shared" si="126"/>
        <v>52472</v>
      </c>
      <c r="CK639">
        <f t="shared" si="127"/>
        <v>53.398058252427184</v>
      </c>
      <c r="CO639" t="str">
        <f t="shared" si="128"/>
        <v/>
      </c>
      <c r="CP639" s="13" t="str">
        <f t="shared" si="129"/>
        <v/>
      </c>
      <c r="DR639" t="s">
        <v>688</v>
      </c>
      <c r="DS639">
        <v>2659</v>
      </c>
      <c r="DT639">
        <v>9741651</v>
      </c>
      <c r="DU639" t="str">
        <f t="shared" si="123"/>
        <v>MAC-0636</v>
      </c>
      <c r="DV639">
        <f t="shared" si="124"/>
        <v>2659</v>
      </c>
      <c r="DW639">
        <f t="shared" si="125"/>
        <v>9741651</v>
      </c>
      <c r="EL639" s="6" t="s">
        <v>688</v>
      </c>
      <c r="EM639">
        <v>528</v>
      </c>
      <c r="EN639">
        <v>691</v>
      </c>
    </row>
    <row r="640" spans="24:144" x14ac:dyDescent="0.25">
      <c r="X640" s="4" t="s">
        <v>689</v>
      </c>
      <c r="Y640" s="2">
        <v>156</v>
      </c>
      <c r="BM640">
        <v>299</v>
      </c>
      <c r="BN640" t="s">
        <v>130</v>
      </c>
      <c r="BP640" s="6" t="s">
        <v>689</v>
      </c>
      <c r="BQ640">
        <v>156</v>
      </c>
      <c r="BR640" t="str">
        <f t="shared" si="121"/>
        <v>MAC-0637</v>
      </c>
      <c r="BS640">
        <f t="shared" si="122"/>
        <v>156</v>
      </c>
      <c r="CH640" s="6">
        <v>52481</v>
      </c>
      <c r="CI640" s="26">
        <v>23.300970873786408</v>
      </c>
      <c r="CJ640">
        <f t="shared" si="126"/>
        <v>52481</v>
      </c>
      <c r="CK640">
        <f t="shared" si="127"/>
        <v>23.300970873786408</v>
      </c>
      <c r="CO640" t="str">
        <f t="shared" si="128"/>
        <v/>
      </c>
      <c r="CP640" s="13" t="str">
        <f t="shared" si="129"/>
        <v/>
      </c>
      <c r="DR640" t="s">
        <v>689</v>
      </c>
      <c r="DS640">
        <v>3693</v>
      </c>
      <c r="DT640">
        <v>12189229</v>
      </c>
      <c r="DU640" t="str">
        <f t="shared" si="123"/>
        <v>MAC-0637</v>
      </c>
      <c r="DV640">
        <f t="shared" si="124"/>
        <v>3693</v>
      </c>
      <c r="DW640">
        <f t="shared" si="125"/>
        <v>12189229</v>
      </c>
      <c r="EL640" s="6" t="s">
        <v>689</v>
      </c>
      <c r="EM640">
        <v>503</v>
      </c>
      <c r="EN640">
        <v>284</v>
      </c>
    </row>
    <row r="641" spans="24:144" x14ac:dyDescent="0.25">
      <c r="X641" s="4" t="s">
        <v>690</v>
      </c>
      <c r="Y641" s="2">
        <v>76</v>
      </c>
      <c r="BM641">
        <v>299</v>
      </c>
      <c r="BN641" t="s">
        <v>307</v>
      </c>
      <c r="BP641" s="6" t="s">
        <v>690</v>
      </c>
      <c r="BQ641">
        <v>76</v>
      </c>
      <c r="BR641" t="str">
        <f t="shared" si="121"/>
        <v>MAC-0638</v>
      </c>
      <c r="BS641">
        <f t="shared" si="122"/>
        <v>76</v>
      </c>
      <c r="CH641" s="6">
        <v>52488</v>
      </c>
      <c r="CI641" s="26">
        <v>47.249190938511326</v>
      </c>
      <c r="CJ641">
        <f t="shared" si="126"/>
        <v>52488</v>
      </c>
      <c r="CK641">
        <f t="shared" si="127"/>
        <v>47.249190938511326</v>
      </c>
      <c r="CO641" t="str">
        <f t="shared" si="128"/>
        <v/>
      </c>
      <c r="CP641" s="13" t="str">
        <f t="shared" si="129"/>
        <v/>
      </c>
      <c r="DR641" t="s">
        <v>690</v>
      </c>
      <c r="DS641">
        <v>169</v>
      </c>
      <c r="DT641">
        <v>912667</v>
      </c>
      <c r="DU641" t="str">
        <f t="shared" si="123"/>
        <v>MAC-0638</v>
      </c>
      <c r="DV641">
        <f t="shared" si="124"/>
        <v>169</v>
      </c>
      <c r="DW641">
        <f t="shared" si="125"/>
        <v>912667</v>
      </c>
      <c r="EL641" s="6" t="s">
        <v>690</v>
      </c>
      <c r="EM641">
        <v>646</v>
      </c>
      <c r="EN641">
        <v>9833</v>
      </c>
    </row>
    <row r="642" spans="24:144" x14ac:dyDescent="0.25">
      <c r="X642" s="4" t="s">
        <v>691</v>
      </c>
      <c r="Y642" s="2">
        <v>217</v>
      </c>
      <c r="BM642">
        <v>302</v>
      </c>
      <c r="BN642" t="s">
        <v>171</v>
      </c>
      <c r="BP642" s="6" t="s">
        <v>691</v>
      </c>
      <c r="BQ642">
        <v>217</v>
      </c>
      <c r="BR642" t="str">
        <f t="shared" si="121"/>
        <v>MAC-0639</v>
      </c>
      <c r="BS642">
        <f t="shared" si="122"/>
        <v>217</v>
      </c>
      <c r="CH642" s="6">
        <v>52496</v>
      </c>
      <c r="CI642" s="26">
        <v>73.139158576051784</v>
      </c>
      <c r="CJ642">
        <f t="shared" si="126"/>
        <v>52496</v>
      </c>
      <c r="CK642">
        <f t="shared" si="127"/>
        <v>73.139158576051784</v>
      </c>
      <c r="CO642" t="str">
        <f t="shared" si="128"/>
        <v/>
      </c>
      <c r="CP642" s="13" t="str">
        <f t="shared" si="129"/>
        <v/>
      </c>
      <c r="DR642" t="s">
        <v>691</v>
      </c>
      <c r="DS642">
        <v>537</v>
      </c>
      <c r="DT642">
        <v>3518505</v>
      </c>
      <c r="DU642" t="str">
        <f t="shared" si="123"/>
        <v>MAC-0639</v>
      </c>
      <c r="DV642">
        <f t="shared" si="124"/>
        <v>537</v>
      </c>
      <c r="DW642">
        <f t="shared" si="125"/>
        <v>3518505</v>
      </c>
      <c r="EL642" s="6" t="s">
        <v>691</v>
      </c>
      <c r="EM642">
        <v>713</v>
      </c>
      <c r="EN642">
        <v>5004</v>
      </c>
    </row>
    <row r="643" spans="24:144" x14ac:dyDescent="0.25">
      <c r="X643" s="4" t="s">
        <v>692</v>
      </c>
      <c r="Y643" s="2">
        <v>170</v>
      </c>
      <c r="BM643">
        <v>302</v>
      </c>
      <c r="BN643" t="s">
        <v>518</v>
      </c>
      <c r="BP643" s="6" t="s">
        <v>692</v>
      </c>
      <c r="BQ643">
        <v>170</v>
      </c>
      <c r="BR643" t="str">
        <f t="shared" si="121"/>
        <v>MAC-0640</v>
      </c>
      <c r="BS643">
        <f t="shared" si="122"/>
        <v>170</v>
      </c>
      <c r="CH643" s="6">
        <v>52615</v>
      </c>
      <c r="CI643" s="26">
        <v>51.132686084142399</v>
      </c>
      <c r="CJ643">
        <f t="shared" si="126"/>
        <v>52615</v>
      </c>
      <c r="CK643">
        <f t="shared" si="127"/>
        <v>51.132686084142399</v>
      </c>
      <c r="CO643" t="str">
        <f t="shared" si="128"/>
        <v/>
      </c>
      <c r="CP643" s="13" t="str">
        <f t="shared" si="129"/>
        <v/>
      </c>
      <c r="DR643" t="s">
        <v>692</v>
      </c>
      <c r="DS643">
        <v>3291</v>
      </c>
      <c r="DT643">
        <v>11174616</v>
      </c>
      <c r="DU643" t="str">
        <f t="shared" si="123"/>
        <v>MAC-0640</v>
      </c>
      <c r="DV643">
        <f t="shared" si="124"/>
        <v>3291</v>
      </c>
      <c r="DW643">
        <f t="shared" si="125"/>
        <v>11174616</v>
      </c>
      <c r="EL643" s="6" t="s">
        <v>692</v>
      </c>
      <c r="EM643">
        <v>478</v>
      </c>
      <c r="EN643">
        <v>1234</v>
      </c>
    </row>
    <row r="644" spans="24:144" x14ac:dyDescent="0.25">
      <c r="X644" s="4" t="s">
        <v>693</v>
      </c>
      <c r="Y644" s="2">
        <v>94</v>
      </c>
      <c r="BM644">
        <v>302</v>
      </c>
      <c r="BN644" t="s">
        <v>585</v>
      </c>
      <c r="BP644" s="6" t="s">
        <v>693</v>
      </c>
      <c r="BQ644">
        <v>94</v>
      </c>
      <c r="BR644" t="str">
        <f t="shared" ref="BR644:BR707" si="130">IF(OR(BP644="",BP644="Genel Toplam",BP644="(blank)"),"",BP644)</f>
        <v>MAC-0641</v>
      </c>
      <c r="BS644">
        <f t="shared" ref="BS644:BS707" si="131">IFERROR(VLOOKUP(BR644,$BP$3:$BQ$1004,2,FALSE),"")</f>
        <v>94</v>
      </c>
      <c r="CH644" s="6">
        <v>52754</v>
      </c>
      <c r="CI644" s="26">
        <v>47.249190938511326</v>
      </c>
      <c r="CJ644">
        <f t="shared" si="126"/>
        <v>52754</v>
      </c>
      <c r="CK644">
        <f t="shared" si="127"/>
        <v>47.249190938511326</v>
      </c>
      <c r="CO644" t="str">
        <f t="shared" si="128"/>
        <v/>
      </c>
      <c r="CP644" s="13" t="str">
        <f t="shared" si="129"/>
        <v/>
      </c>
      <c r="DR644" t="s">
        <v>693</v>
      </c>
      <c r="DS644">
        <v>354</v>
      </c>
      <c r="DT644">
        <v>1040501</v>
      </c>
      <c r="DU644" t="str">
        <f t="shared" ref="DU644:DU707" si="132">IF(OR(DR644="",DR644="Genel Toplam",DR644="(blank)"),"",DR644)</f>
        <v>MAC-0641</v>
      </c>
      <c r="DV644">
        <f t="shared" ref="DV644:DV707" si="133">IFERROR(VLOOKUP(DU644,$DR$3:$DT$1004,2,FALSE),"")</f>
        <v>354</v>
      </c>
      <c r="DW644">
        <f t="shared" ref="DW644:DW707" si="134">IFERROR(VLOOKUP(DU644,$DR$3:$DT$1004,3,FALSE),"")</f>
        <v>1040501</v>
      </c>
      <c r="EL644" s="6" t="s">
        <v>693</v>
      </c>
      <c r="EM644">
        <v>639</v>
      </c>
      <c r="EN644">
        <v>8158</v>
      </c>
    </row>
    <row r="645" spans="24:144" x14ac:dyDescent="0.25">
      <c r="X645" s="4" t="s">
        <v>694</v>
      </c>
      <c r="Y645" s="2">
        <v>196</v>
      </c>
      <c r="BM645">
        <v>303</v>
      </c>
      <c r="BN645" t="s">
        <v>1043</v>
      </c>
      <c r="BP645" s="6" t="s">
        <v>694</v>
      </c>
      <c r="BQ645">
        <v>196</v>
      </c>
      <c r="BR645" t="str">
        <f t="shared" si="130"/>
        <v>MAC-0642</v>
      </c>
      <c r="BS645">
        <f t="shared" si="131"/>
        <v>196</v>
      </c>
      <c r="CH645" s="6">
        <v>52832</v>
      </c>
      <c r="CI645" s="26">
        <v>45.631067961165051</v>
      </c>
      <c r="CJ645">
        <f t="shared" ref="CJ645:CJ708" si="135">IF(OR(CH645="",CH645="Grand Total",CH645="(blank)"),"",CH645)</f>
        <v>52832</v>
      </c>
      <c r="CK645">
        <f t="shared" ref="CK645:CK708" si="136">IFERROR(VLOOKUP(CJ645,$CH$3:$CI$983,2,FALSE),"")</f>
        <v>45.631067961165051</v>
      </c>
      <c r="CO645" t="str">
        <f t="shared" ref="CO645:CO708" si="137">IF(OR(CM645="",CM645="Grand Total",CM645="(blank)"),"",CM645)</f>
        <v/>
      </c>
      <c r="CP645" s="13" t="str">
        <f t="shared" ref="CP645:CP708" si="138">IFERROR(VLOOKUP(CO645,$CM$3:$CN$983,2,FALSE),"")</f>
        <v/>
      </c>
      <c r="DR645" t="s">
        <v>694</v>
      </c>
      <c r="DS645">
        <v>2441</v>
      </c>
      <c r="DT645">
        <v>9571589</v>
      </c>
      <c r="DU645" t="str">
        <f t="shared" si="132"/>
        <v>MAC-0642</v>
      </c>
      <c r="DV645">
        <f t="shared" si="133"/>
        <v>2441</v>
      </c>
      <c r="DW645">
        <f t="shared" si="134"/>
        <v>9571589</v>
      </c>
      <c r="EL645" s="6" t="s">
        <v>694</v>
      </c>
      <c r="EM645">
        <v>683</v>
      </c>
      <c r="EN645">
        <v>5882</v>
      </c>
    </row>
    <row r="646" spans="24:144" x14ac:dyDescent="0.25">
      <c r="X646" s="4" t="s">
        <v>695</v>
      </c>
      <c r="Y646" s="2">
        <v>409</v>
      </c>
      <c r="BM646">
        <v>304</v>
      </c>
      <c r="BN646" t="s">
        <v>309</v>
      </c>
      <c r="BP646" s="6" t="s">
        <v>695</v>
      </c>
      <c r="BQ646">
        <v>409</v>
      </c>
      <c r="BR646" t="str">
        <f t="shared" si="130"/>
        <v>MAC-0643</v>
      </c>
      <c r="BS646">
        <f t="shared" si="131"/>
        <v>409</v>
      </c>
      <c r="CH646" s="6">
        <v>52860</v>
      </c>
      <c r="CI646" s="26">
        <v>40.776699029126213</v>
      </c>
      <c r="CJ646">
        <f t="shared" si="135"/>
        <v>52860</v>
      </c>
      <c r="CK646">
        <f t="shared" si="136"/>
        <v>40.776699029126213</v>
      </c>
      <c r="CO646" t="str">
        <f t="shared" si="137"/>
        <v/>
      </c>
      <c r="CP646" s="13" t="str">
        <f t="shared" si="138"/>
        <v/>
      </c>
      <c r="DR646" t="s">
        <v>695</v>
      </c>
      <c r="DS646">
        <v>3514</v>
      </c>
      <c r="DT646">
        <v>13464294</v>
      </c>
      <c r="DU646" t="str">
        <f t="shared" si="132"/>
        <v>MAC-0643</v>
      </c>
      <c r="DV646">
        <f t="shared" si="133"/>
        <v>3514</v>
      </c>
      <c r="DW646">
        <f t="shared" si="134"/>
        <v>13464294</v>
      </c>
      <c r="EL646" s="6" t="s">
        <v>695</v>
      </c>
      <c r="EM646">
        <v>479</v>
      </c>
      <c r="EN646">
        <v>1312</v>
      </c>
    </row>
    <row r="647" spans="24:144" x14ac:dyDescent="0.25">
      <c r="X647" s="4" t="s">
        <v>696</v>
      </c>
      <c r="Y647" s="2">
        <v>506</v>
      </c>
      <c r="BM647">
        <v>304</v>
      </c>
      <c r="BN647" t="s">
        <v>565</v>
      </c>
      <c r="BP647" s="6" t="s">
        <v>696</v>
      </c>
      <c r="BQ647">
        <v>506</v>
      </c>
      <c r="BR647" t="str">
        <f t="shared" si="130"/>
        <v>MAC-0644</v>
      </c>
      <c r="BS647">
        <f t="shared" si="131"/>
        <v>506</v>
      </c>
      <c r="CH647" s="6">
        <v>52905</v>
      </c>
      <c r="CI647" s="26">
        <v>66.666666666666657</v>
      </c>
      <c r="CJ647">
        <f t="shared" si="135"/>
        <v>52905</v>
      </c>
      <c r="CK647">
        <f t="shared" si="136"/>
        <v>66.666666666666657</v>
      </c>
      <c r="CO647" t="str">
        <f t="shared" si="137"/>
        <v/>
      </c>
      <c r="CP647" s="13" t="str">
        <f t="shared" si="138"/>
        <v/>
      </c>
      <c r="DR647" t="s">
        <v>696</v>
      </c>
      <c r="DS647">
        <v>6788</v>
      </c>
      <c r="DT647">
        <v>23348109</v>
      </c>
      <c r="DU647" t="str">
        <f t="shared" si="132"/>
        <v>MAC-0644</v>
      </c>
      <c r="DV647">
        <f t="shared" si="133"/>
        <v>6788</v>
      </c>
      <c r="DW647">
        <f t="shared" si="134"/>
        <v>23348109</v>
      </c>
      <c r="EL647" s="6" t="s">
        <v>696</v>
      </c>
      <c r="EM647">
        <v>408</v>
      </c>
      <c r="EN647">
        <v>1390</v>
      </c>
    </row>
    <row r="648" spans="24:144" x14ac:dyDescent="0.25">
      <c r="X648" s="4" t="s">
        <v>697</v>
      </c>
      <c r="Y648" s="2">
        <v>28</v>
      </c>
      <c r="BM648">
        <v>304</v>
      </c>
      <c r="BN648" t="s">
        <v>893</v>
      </c>
      <c r="BP648" s="6" t="s">
        <v>697</v>
      </c>
      <c r="BQ648">
        <v>28</v>
      </c>
      <c r="BR648" t="str">
        <f t="shared" si="130"/>
        <v>MAC-0645</v>
      </c>
      <c r="BS648">
        <f t="shared" si="131"/>
        <v>28</v>
      </c>
      <c r="CH648" s="6">
        <v>52944</v>
      </c>
      <c r="CI648" s="26">
        <v>59.22330097087378</v>
      </c>
      <c r="CJ648">
        <f t="shared" si="135"/>
        <v>52944</v>
      </c>
      <c r="CK648">
        <f t="shared" si="136"/>
        <v>59.22330097087378</v>
      </c>
      <c r="CO648" t="str">
        <f t="shared" si="137"/>
        <v/>
      </c>
      <c r="CP648" s="13" t="str">
        <f t="shared" si="138"/>
        <v/>
      </c>
      <c r="DR648" t="s">
        <v>697</v>
      </c>
      <c r="DS648">
        <v>223</v>
      </c>
      <c r="DT648">
        <v>724792</v>
      </c>
      <c r="DU648" t="str">
        <f t="shared" si="132"/>
        <v>MAC-0645</v>
      </c>
      <c r="DV648">
        <f t="shared" si="133"/>
        <v>223</v>
      </c>
      <c r="DW648">
        <f t="shared" si="134"/>
        <v>724792</v>
      </c>
      <c r="EL648" s="6" t="s">
        <v>697</v>
      </c>
      <c r="EM648">
        <v>733</v>
      </c>
      <c r="EN648">
        <v>9137</v>
      </c>
    </row>
    <row r="649" spans="24:144" x14ac:dyDescent="0.25">
      <c r="X649" s="4" t="s">
        <v>698</v>
      </c>
      <c r="Y649" s="2">
        <v>297</v>
      </c>
      <c r="BM649">
        <v>304</v>
      </c>
      <c r="BN649" t="s">
        <v>965</v>
      </c>
      <c r="BP649" s="6" t="s">
        <v>698</v>
      </c>
      <c r="BQ649">
        <v>297</v>
      </c>
      <c r="BR649" t="str">
        <f t="shared" si="130"/>
        <v>MAC-0646</v>
      </c>
      <c r="BS649">
        <f t="shared" si="131"/>
        <v>297</v>
      </c>
      <c r="CH649" s="6">
        <v>53064</v>
      </c>
      <c r="CI649" s="26">
        <v>44.336569579288025</v>
      </c>
      <c r="CJ649">
        <f t="shared" si="135"/>
        <v>53064</v>
      </c>
      <c r="CK649">
        <f t="shared" si="136"/>
        <v>44.336569579288025</v>
      </c>
      <c r="CO649" t="str">
        <f t="shared" si="137"/>
        <v/>
      </c>
      <c r="CP649" s="13" t="str">
        <f t="shared" si="138"/>
        <v/>
      </c>
      <c r="DR649" t="s">
        <v>698</v>
      </c>
      <c r="DS649">
        <v>1226</v>
      </c>
      <c r="DT649">
        <v>9472096</v>
      </c>
      <c r="DU649" t="str">
        <f t="shared" si="132"/>
        <v>MAC-0646</v>
      </c>
      <c r="DV649">
        <f t="shared" si="133"/>
        <v>1226</v>
      </c>
      <c r="DW649">
        <f t="shared" si="134"/>
        <v>9472096</v>
      </c>
      <c r="EL649" s="6" t="s">
        <v>698</v>
      </c>
      <c r="EM649">
        <v>644</v>
      </c>
      <c r="EN649">
        <v>5549</v>
      </c>
    </row>
    <row r="650" spans="24:144" x14ac:dyDescent="0.25">
      <c r="X650" s="4" t="s">
        <v>699</v>
      </c>
      <c r="Y650" s="2">
        <v>498</v>
      </c>
      <c r="BM650">
        <v>305</v>
      </c>
      <c r="BN650" t="s">
        <v>885</v>
      </c>
      <c r="BP650" s="6" t="s">
        <v>699</v>
      </c>
      <c r="BQ650">
        <v>498</v>
      </c>
      <c r="BR650" t="str">
        <f t="shared" si="130"/>
        <v>MAC-0647</v>
      </c>
      <c r="BS650">
        <f t="shared" si="131"/>
        <v>498</v>
      </c>
      <c r="CH650" s="6">
        <v>53196</v>
      </c>
      <c r="CI650" s="26">
        <v>64.077669902912632</v>
      </c>
      <c r="CJ650">
        <f t="shared" si="135"/>
        <v>53196</v>
      </c>
      <c r="CK650">
        <f t="shared" si="136"/>
        <v>64.077669902912632</v>
      </c>
      <c r="CO650" t="str">
        <f t="shared" si="137"/>
        <v/>
      </c>
      <c r="CP650" s="13" t="str">
        <f t="shared" si="138"/>
        <v/>
      </c>
      <c r="DR650" t="s">
        <v>699</v>
      </c>
      <c r="DS650">
        <v>6185</v>
      </c>
      <c r="DT650">
        <v>2126849</v>
      </c>
      <c r="DU650" t="str">
        <f t="shared" si="132"/>
        <v>MAC-0647</v>
      </c>
      <c r="DV650">
        <f t="shared" si="133"/>
        <v>6185</v>
      </c>
      <c r="DW650">
        <f t="shared" si="134"/>
        <v>2126849</v>
      </c>
      <c r="EL650" s="6" t="s">
        <v>699</v>
      </c>
      <c r="EM650">
        <v>329</v>
      </c>
      <c r="EN650">
        <v>1512</v>
      </c>
    </row>
    <row r="651" spans="24:144" x14ac:dyDescent="0.25">
      <c r="X651" s="4" t="s">
        <v>700</v>
      </c>
      <c r="Y651" s="2">
        <v>54</v>
      </c>
      <c r="BM651">
        <v>306</v>
      </c>
      <c r="BN651" t="s">
        <v>435</v>
      </c>
      <c r="BP651" s="6" t="s">
        <v>700</v>
      </c>
      <c r="BQ651">
        <v>54</v>
      </c>
      <c r="BR651" t="str">
        <f t="shared" si="130"/>
        <v>MAC-0648</v>
      </c>
      <c r="BS651">
        <f t="shared" si="131"/>
        <v>54</v>
      </c>
      <c r="CH651" s="6">
        <v>53214</v>
      </c>
      <c r="CI651" s="26">
        <v>69.255663430420711</v>
      </c>
      <c r="CJ651">
        <f t="shared" si="135"/>
        <v>53214</v>
      </c>
      <c r="CK651">
        <f t="shared" si="136"/>
        <v>69.255663430420711</v>
      </c>
      <c r="CO651" t="str">
        <f t="shared" si="137"/>
        <v/>
      </c>
      <c r="CP651" s="13" t="str">
        <f t="shared" si="138"/>
        <v/>
      </c>
      <c r="DR651" t="s">
        <v>700</v>
      </c>
      <c r="DS651">
        <v>208</v>
      </c>
      <c r="DT651">
        <v>176227</v>
      </c>
      <c r="DU651" t="str">
        <f t="shared" si="132"/>
        <v>MAC-0648</v>
      </c>
      <c r="DV651">
        <f t="shared" si="133"/>
        <v>208</v>
      </c>
      <c r="DW651">
        <f t="shared" si="134"/>
        <v>176227</v>
      </c>
      <c r="EL651" s="6" t="s">
        <v>700</v>
      </c>
      <c r="EM651">
        <v>823</v>
      </c>
      <c r="EN651">
        <v>6588</v>
      </c>
    </row>
    <row r="652" spans="24:144" x14ac:dyDescent="0.25">
      <c r="X652" s="4" t="s">
        <v>701</v>
      </c>
      <c r="Y652" s="2">
        <v>245</v>
      </c>
      <c r="BM652">
        <v>308</v>
      </c>
      <c r="BN652" t="s">
        <v>140</v>
      </c>
      <c r="BP652" s="6" t="s">
        <v>701</v>
      </c>
      <c r="BQ652">
        <v>245</v>
      </c>
      <c r="BR652" t="str">
        <f t="shared" si="130"/>
        <v>MAC-0649</v>
      </c>
      <c r="BS652">
        <f t="shared" si="131"/>
        <v>245</v>
      </c>
      <c r="CH652" s="6">
        <v>53251</v>
      </c>
      <c r="CI652" s="26">
        <v>42.394822006472495</v>
      </c>
      <c r="CJ652">
        <f t="shared" si="135"/>
        <v>53251</v>
      </c>
      <c r="CK652">
        <f t="shared" si="136"/>
        <v>42.394822006472495</v>
      </c>
      <c r="CO652" t="str">
        <f t="shared" si="137"/>
        <v/>
      </c>
      <c r="CP652" s="13" t="str">
        <f t="shared" si="138"/>
        <v/>
      </c>
      <c r="DR652" t="s">
        <v>701</v>
      </c>
      <c r="DS652">
        <v>2155</v>
      </c>
      <c r="DT652">
        <v>818895</v>
      </c>
      <c r="DU652" t="str">
        <f t="shared" si="132"/>
        <v>MAC-0649</v>
      </c>
      <c r="DV652">
        <f t="shared" si="133"/>
        <v>2155</v>
      </c>
      <c r="DW652">
        <f t="shared" si="134"/>
        <v>818895</v>
      </c>
      <c r="EL652" s="6" t="s">
        <v>701</v>
      </c>
      <c r="EM652">
        <v>444</v>
      </c>
      <c r="EN652">
        <v>1331</v>
      </c>
    </row>
    <row r="653" spans="24:144" x14ac:dyDescent="0.25">
      <c r="X653" s="4" t="s">
        <v>702</v>
      </c>
      <c r="Y653" s="2">
        <v>469</v>
      </c>
      <c r="BM653">
        <v>309</v>
      </c>
      <c r="BN653" t="s">
        <v>326</v>
      </c>
      <c r="BP653" s="6" t="s">
        <v>702</v>
      </c>
      <c r="BQ653">
        <v>469</v>
      </c>
      <c r="BR653" t="str">
        <f t="shared" si="130"/>
        <v>MAC-0650</v>
      </c>
      <c r="BS653">
        <f t="shared" si="131"/>
        <v>469</v>
      </c>
      <c r="CH653" s="6">
        <v>53363</v>
      </c>
      <c r="CI653" s="26">
        <v>84.142394822006466</v>
      </c>
      <c r="CJ653">
        <f t="shared" si="135"/>
        <v>53363</v>
      </c>
      <c r="CK653">
        <f t="shared" si="136"/>
        <v>84.142394822006466</v>
      </c>
      <c r="CO653" t="str">
        <f t="shared" si="137"/>
        <v/>
      </c>
      <c r="CP653" s="13" t="str">
        <f t="shared" si="138"/>
        <v/>
      </c>
      <c r="DR653" t="s">
        <v>702</v>
      </c>
      <c r="DS653">
        <v>4155</v>
      </c>
      <c r="DT653">
        <v>7444607</v>
      </c>
      <c r="DU653" t="str">
        <f t="shared" si="132"/>
        <v>MAC-0650</v>
      </c>
      <c r="DV653">
        <f t="shared" si="133"/>
        <v>4155</v>
      </c>
      <c r="DW653">
        <f t="shared" si="134"/>
        <v>7444607</v>
      </c>
      <c r="EL653" s="6" t="s">
        <v>702</v>
      </c>
      <c r="EM653">
        <v>287</v>
      </c>
      <c r="EN653">
        <v>1825</v>
      </c>
    </row>
    <row r="654" spans="24:144" x14ac:dyDescent="0.25">
      <c r="X654" s="4" t="s">
        <v>703</v>
      </c>
      <c r="Y654" s="2">
        <v>115</v>
      </c>
      <c r="BM654">
        <v>309</v>
      </c>
      <c r="BN654" t="s">
        <v>1032</v>
      </c>
      <c r="BP654" s="6" t="s">
        <v>703</v>
      </c>
      <c r="BQ654">
        <v>115</v>
      </c>
      <c r="BR654" t="str">
        <f t="shared" si="130"/>
        <v>MAC-0651</v>
      </c>
      <c r="BS654">
        <f t="shared" si="131"/>
        <v>115</v>
      </c>
      <c r="CH654" s="6">
        <v>53438</v>
      </c>
      <c r="CI654" s="26">
        <v>43.36569579288026</v>
      </c>
      <c r="CJ654">
        <f t="shared" si="135"/>
        <v>53438</v>
      </c>
      <c r="CK654">
        <f t="shared" si="136"/>
        <v>43.36569579288026</v>
      </c>
      <c r="CO654" t="str">
        <f t="shared" si="137"/>
        <v/>
      </c>
      <c r="CP654" s="13" t="str">
        <f t="shared" si="138"/>
        <v/>
      </c>
      <c r="DR654" t="s">
        <v>703</v>
      </c>
      <c r="DS654">
        <v>1946</v>
      </c>
      <c r="DT654">
        <v>6261868</v>
      </c>
      <c r="DU654" t="str">
        <f t="shared" si="132"/>
        <v>MAC-0651</v>
      </c>
      <c r="DV654">
        <f t="shared" si="133"/>
        <v>1946</v>
      </c>
      <c r="DW654">
        <f t="shared" si="134"/>
        <v>6261868</v>
      </c>
      <c r="EL654" s="6" t="s">
        <v>703</v>
      </c>
      <c r="EM654">
        <v>484</v>
      </c>
      <c r="EN654">
        <v>1547</v>
      </c>
    </row>
    <row r="655" spans="24:144" x14ac:dyDescent="0.25">
      <c r="X655" s="4" t="s">
        <v>704</v>
      </c>
      <c r="Y655" s="2">
        <v>323</v>
      </c>
      <c r="BM655">
        <v>310</v>
      </c>
      <c r="BN655" t="s">
        <v>327</v>
      </c>
      <c r="BP655" s="6" t="s">
        <v>704</v>
      </c>
      <c r="BQ655">
        <v>323</v>
      </c>
      <c r="BR655" t="str">
        <f t="shared" si="130"/>
        <v>MAC-0652</v>
      </c>
      <c r="BS655">
        <f t="shared" si="131"/>
        <v>323</v>
      </c>
      <c r="CH655" s="6">
        <v>53592</v>
      </c>
      <c r="CI655" s="26">
        <v>48.867313915857608</v>
      </c>
      <c r="CJ655">
        <f t="shared" si="135"/>
        <v>53592</v>
      </c>
      <c r="CK655">
        <f t="shared" si="136"/>
        <v>48.867313915857608</v>
      </c>
      <c r="CO655" t="str">
        <f t="shared" si="137"/>
        <v/>
      </c>
      <c r="CP655" s="13" t="str">
        <f t="shared" si="138"/>
        <v/>
      </c>
      <c r="DR655" t="s">
        <v>704</v>
      </c>
      <c r="DS655">
        <v>928</v>
      </c>
      <c r="DT655">
        <v>7433196</v>
      </c>
      <c r="DU655" t="str">
        <f t="shared" si="132"/>
        <v>MAC-0652</v>
      </c>
      <c r="DV655">
        <f t="shared" si="133"/>
        <v>928</v>
      </c>
      <c r="DW655">
        <f t="shared" si="134"/>
        <v>7433196</v>
      </c>
      <c r="EL655" s="6" t="s">
        <v>704</v>
      </c>
      <c r="EM655">
        <v>614</v>
      </c>
      <c r="EN655">
        <v>5228</v>
      </c>
    </row>
    <row r="656" spans="24:144" x14ac:dyDescent="0.25">
      <c r="X656" s="4" t="s">
        <v>705</v>
      </c>
      <c r="Y656" s="2">
        <v>291</v>
      </c>
      <c r="BM656">
        <v>310</v>
      </c>
      <c r="BN656" t="s">
        <v>538</v>
      </c>
      <c r="BP656" s="6" t="s">
        <v>705</v>
      </c>
      <c r="BQ656">
        <v>291</v>
      </c>
      <c r="BR656" t="str">
        <f t="shared" si="130"/>
        <v>MAC-0653</v>
      </c>
      <c r="BS656">
        <f t="shared" si="131"/>
        <v>291</v>
      </c>
      <c r="CH656" s="6">
        <v>53595</v>
      </c>
      <c r="CI656" s="26">
        <v>62.135922330097081</v>
      </c>
      <c r="CJ656">
        <f t="shared" si="135"/>
        <v>53595</v>
      </c>
      <c r="CK656">
        <f t="shared" si="136"/>
        <v>62.135922330097081</v>
      </c>
      <c r="CO656" t="str">
        <f t="shared" si="137"/>
        <v/>
      </c>
      <c r="CP656" s="13" t="str">
        <f t="shared" si="138"/>
        <v/>
      </c>
      <c r="DR656" t="s">
        <v>705</v>
      </c>
      <c r="DS656">
        <v>4549</v>
      </c>
      <c r="DT656">
        <v>14686571</v>
      </c>
      <c r="DU656" t="str">
        <f t="shared" si="132"/>
        <v>MAC-0653</v>
      </c>
      <c r="DV656">
        <f t="shared" si="133"/>
        <v>4549</v>
      </c>
      <c r="DW656">
        <f t="shared" si="134"/>
        <v>14686571</v>
      </c>
      <c r="EL656" s="6" t="s">
        <v>705</v>
      </c>
      <c r="EM656">
        <v>337</v>
      </c>
      <c r="EN656">
        <v>2200</v>
      </c>
    </row>
    <row r="657" spans="24:144" x14ac:dyDescent="0.25">
      <c r="X657" s="4" t="s">
        <v>706</v>
      </c>
      <c r="Y657" s="2">
        <v>9</v>
      </c>
      <c r="BM657">
        <v>310</v>
      </c>
      <c r="BN657" t="s">
        <v>718</v>
      </c>
      <c r="BP657" s="6" t="s">
        <v>706</v>
      </c>
      <c r="BQ657">
        <v>9</v>
      </c>
      <c r="BR657" t="str">
        <f t="shared" si="130"/>
        <v>MAC-0654</v>
      </c>
      <c r="BS657">
        <f t="shared" si="131"/>
        <v>9</v>
      </c>
      <c r="CH657" s="6">
        <v>53652</v>
      </c>
      <c r="CI657" s="26">
        <v>57.28155339805825</v>
      </c>
      <c r="CJ657">
        <f t="shared" si="135"/>
        <v>53652</v>
      </c>
      <c r="CK657">
        <f t="shared" si="136"/>
        <v>57.28155339805825</v>
      </c>
      <c r="CO657" t="str">
        <f t="shared" si="137"/>
        <v/>
      </c>
      <c r="CP657" s="13" t="str">
        <f t="shared" si="138"/>
        <v/>
      </c>
      <c r="DR657" t="s">
        <v>706</v>
      </c>
      <c r="DS657">
        <v>127</v>
      </c>
      <c r="DT657">
        <v>834706</v>
      </c>
      <c r="DU657" t="str">
        <f t="shared" si="132"/>
        <v>MAC-0654</v>
      </c>
      <c r="DV657">
        <f t="shared" si="133"/>
        <v>127</v>
      </c>
      <c r="DW657">
        <f t="shared" si="134"/>
        <v>834706</v>
      </c>
      <c r="EL657" s="6" t="s">
        <v>706</v>
      </c>
      <c r="EM657">
        <v>947</v>
      </c>
      <c r="EN657">
        <v>9043</v>
      </c>
    </row>
    <row r="658" spans="24:144" x14ac:dyDescent="0.25">
      <c r="X658" s="4" t="s">
        <v>707</v>
      </c>
      <c r="Y658" s="2">
        <v>581</v>
      </c>
      <c r="BM658">
        <v>311</v>
      </c>
      <c r="BN658" t="s">
        <v>141</v>
      </c>
      <c r="BP658" s="6" t="s">
        <v>707</v>
      </c>
      <c r="BQ658">
        <v>581</v>
      </c>
      <c r="BR658" t="str">
        <f t="shared" si="130"/>
        <v>MAC-0655</v>
      </c>
      <c r="BS658">
        <f t="shared" si="131"/>
        <v>581</v>
      </c>
      <c r="CH658" s="6">
        <v>53680</v>
      </c>
      <c r="CI658" s="26">
        <v>41.42394822006473</v>
      </c>
      <c r="CJ658">
        <f t="shared" si="135"/>
        <v>53680</v>
      </c>
      <c r="CK658">
        <f t="shared" si="136"/>
        <v>41.42394822006473</v>
      </c>
      <c r="CO658" t="str">
        <f t="shared" si="137"/>
        <v/>
      </c>
      <c r="CP658" s="13" t="str">
        <f t="shared" si="138"/>
        <v/>
      </c>
      <c r="DR658" t="s">
        <v>707</v>
      </c>
      <c r="DS658">
        <v>8198</v>
      </c>
      <c r="DT658">
        <v>27938958</v>
      </c>
      <c r="DU658" t="str">
        <f t="shared" si="132"/>
        <v>MAC-0655</v>
      </c>
      <c r="DV658">
        <f t="shared" si="133"/>
        <v>8198</v>
      </c>
      <c r="DW658">
        <f t="shared" si="134"/>
        <v>27938958</v>
      </c>
      <c r="EL658" s="6" t="s">
        <v>707</v>
      </c>
      <c r="EM658">
        <v>249</v>
      </c>
      <c r="EN658">
        <v>2085</v>
      </c>
    </row>
    <row r="659" spans="24:144" x14ac:dyDescent="0.25">
      <c r="X659" s="4" t="s">
        <v>708</v>
      </c>
      <c r="Y659" s="2">
        <v>277</v>
      </c>
      <c r="BM659">
        <v>313</v>
      </c>
      <c r="BN659" t="s">
        <v>487</v>
      </c>
      <c r="BP659" s="6" t="s">
        <v>708</v>
      </c>
      <c r="BQ659">
        <v>277</v>
      </c>
      <c r="BR659" t="str">
        <f t="shared" si="130"/>
        <v>MAC-0656</v>
      </c>
      <c r="BS659">
        <f t="shared" si="131"/>
        <v>277</v>
      </c>
      <c r="CH659" s="6">
        <v>53760</v>
      </c>
      <c r="CI659" s="26">
        <v>85.760517799352755</v>
      </c>
      <c r="CJ659">
        <f t="shared" si="135"/>
        <v>53760</v>
      </c>
      <c r="CK659">
        <f t="shared" si="136"/>
        <v>85.760517799352755</v>
      </c>
      <c r="CO659" t="str">
        <f t="shared" si="137"/>
        <v/>
      </c>
      <c r="CP659" s="13" t="str">
        <f t="shared" si="138"/>
        <v/>
      </c>
      <c r="DR659" t="s">
        <v>708</v>
      </c>
      <c r="DS659">
        <v>22258</v>
      </c>
      <c r="DT659">
        <v>24443537</v>
      </c>
      <c r="DU659" t="str">
        <f t="shared" si="132"/>
        <v>MAC-0656</v>
      </c>
      <c r="DV659">
        <f t="shared" si="133"/>
        <v>22258</v>
      </c>
      <c r="DW659">
        <f t="shared" si="134"/>
        <v>24443537</v>
      </c>
      <c r="EL659" s="6" t="s">
        <v>708</v>
      </c>
      <c r="EM659">
        <v>396</v>
      </c>
      <c r="EN659">
        <v>327</v>
      </c>
    </row>
    <row r="660" spans="24:144" x14ac:dyDescent="0.25">
      <c r="X660" s="4" t="s">
        <v>709</v>
      </c>
      <c r="Y660" s="2">
        <v>492</v>
      </c>
      <c r="BM660">
        <v>313</v>
      </c>
      <c r="BN660" t="s">
        <v>733</v>
      </c>
      <c r="BP660" s="6" t="s">
        <v>709</v>
      </c>
      <c r="BQ660">
        <v>492</v>
      </c>
      <c r="BR660" t="str">
        <f t="shared" si="130"/>
        <v>MAC-0657</v>
      </c>
      <c r="BS660">
        <f t="shared" si="131"/>
        <v>492</v>
      </c>
      <c r="CH660" s="6">
        <v>53772</v>
      </c>
      <c r="CI660" s="26">
        <v>39.482200647249186</v>
      </c>
      <c r="CJ660">
        <f t="shared" si="135"/>
        <v>53772</v>
      </c>
      <c r="CK660">
        <f t="shared" si="136"/>
        <v>39.482200647249186</v>
      </c>
      <c r="CO660" t="str">
        <f t="shared" si="137"/>
        <v/>
      </c>
      <c r="CP660" s="13" t="str">
        <f t="shared" si="138"/>
        <v/>
      </c>
      <c r="DR660" t="s">
        <v>709</v>
      </c>
      <c r="DS660">
        <v>10551</v>
      </c>
      <c r="DT660">
        <v>15181136</v>
      </c>
      <c r="DU660" t="str">
        <f t="shared" si="132"/>
        <v>MAC-0657</v>
      </c>
      <c r="DV660">
        <f t="shared" si="133"/>
        <v>10551</v>
      </c>
      <c r="DW660">
        <f t="shared" si="134"/>
        <v>15181136</v>
      </c>
      <c r="EL660" s="6" t="s">
        <v>709</v>
      </c>
      <c r="EM660">
        <v>284</v>
      </c>
      <c r="EN660">
        <v>1559</v>
      </c>
    </row>
    <row r="661" spans="24:144" x14ac:dyDescent="0.25">
      <c r="X661" s="4" t="s">
        <v>710</v>
      </c>
      <c r="Y661" s="2">
        <v>712</v>
      </c>
      <c r="BM661">
        <v>313</v>
      </c>
      <c r="BN661" t="s">
        <v>825</v>
      </c>
      <c r="BP661" s="6" t="s">
        <v>710</v>
      </c>
      <c r="BQ661">
        <v>712</v>
      </c>
      <c r="BR661" t="str">
        <f t="shared" si="130"/>
        <v>MAC-0658</v>
      </c>
      <c r="BS661">
        <f t="shared" si="131"/>
        <v>712</v>
      </c>
      <c r="CH661" s="6">
        <v>53834</v>
      </c>
      <c r="CI661" s="26">
        <v>41.42394822006473</v>
      </c>
      <c r="CJ661">
        <f t="shared" si="135"/>
        <v>53834</v>
      </c>
      <c r="CK661">
        <f t="shared" si="136"/>
        <v>41.42394822006473</v>
      </c>
      <c r="CO661" t="str">
        <f t="shared" si="137"/>
        <v/>
      </c>
      <c r="CP661" s="13" t="str">
        <f t="shared" si="138"/>
        <v/>
      </c>
      <c r="DR661" t="s">
        <v>710</v>
      </c>
      <c r="DS661">
        <v>37035</v>
      </c>
      <c r="DT661">
        <v>114263336</v>
      </c>
      <c r="DU661" t="str">
        <f t="shared" si="132"/>
        <v>MAC-0658</v>
      </c>
      <c r="DV661">
        <f t="shared" si="133"/>
        <v>37035</v>
      </c>
      <c r="DW661">
        <f t="shared" si="134"/>
        <v>114263336</v>
      </c>
      <c r="EL661" s="6" t="s">
        <v>710</v>
      </c>
      <c r="EM661">
        <v>300</v>
      </c>
      <c r="EN661">
        <v>472</v>
      </c>
    </row>
    <row r="662" spans="24:144" x14ac:dyDescent="0.25">
      <c r="X662" s="4" t="s">
        <v>711</v>
      </c>
      <c r="Y662" s="2">
        <v>195</v>
      </c>
      <c r="BM662">
        <v>314</v>
      </c>
      <c r="BN662" t="s">
        <v>82</v>
      </c>
      <c r="BP662" s="6" t="s">
        <v>711</v>
      </c>
      <c r="BQ662">
        <v>195</v>
      </c>
      <c r="BR662" t="str">
        <f t="shared" si="130"/>
        <v>MAC-0659</v>
      </c>
      <c r="BS662">
        <f t="shared" si="131"/>
        <v>195</v>
      </c>
      <c r="CH662" s="6">
        <v>53886</v>
      </c>
      <c r="CI662" s="26">
        <v>29.126213592233007</v>
      </c>
      <c r="CJ662">
        <f t="shared" si="135"/>
        <v>53886</v>
      </c>
      <c r="CK662">
        <f t="shared" si="136"/>
        <v>29.126213592233007</v>
      </c>
      <c r="CO662" t="str">
        <f t="shared" si="137"/>
        <v/>
      </c>
      <c r="CP662" s="13" t="str">
        <f t="shared" si="138"/>
        <v/>
      </c>
      <c r="DR662" t="s">
        <v>711</v>
      </c>
      <c r="DS662">
        <v>15887</v>
      </c>
      <c r="DT662">
        <v>48635302</v>
      </c>
      <c r="DU662" t="str">
        <f t="shared" si="132"/>
        <v>MAC-0659</v>
      </c>
      <c r="DV662">
        <f t="shared" si="133"/>
        <v>15887</v>
      </c>
      <c r="DW662">
        <f t="shared" si="134"/>
        <v>48635302</v>
      </c>
      <c r="EL662" s="6" t="s">
        <v>711</v>
      </c>
      <c r="EM662">
        <v>433</v>
      </c>
      <c r="EN662">
        <v>399</v>
      </c>
    </row>
    <row r="663" spans="24:144" x14ac:dyDescent="0.25">
      <c r="X663" s="4" t="s">
        <v>712</v>
      </c>
      <c r="Y663" s="2">
        <v>203</v>
      </c>
      <c r="BM663">
        <v>318</v>
      </c>
      <c r="BN663" t="s">
        <v>291</v>
      </c>
      <c r="BP663" s="6" t="s">
        <v>712</v>
      </c>
      <c r="BQ663">
        <v>203</v>
      </c>
      <c r="BR663" t="str">
        <f t="shared" si="130"/>
        <v>MAC-0660</v>
      </c>
      <c r="BS663">
        <f t="shared" si="131"/>
        <v>203</v>
      </c>
      <c r="CH663" s="6">
        <v>53928</v>
      </c>
      <c r="CI663" s="26">
        <v>60.517799352750814</v>
      </c>
      <c r="CJ663">
        <f t="shared" si="135"/>
        <v>53928</v>
      </c>
      <c r="CK663">
        <f t="shared" si="136"/>
        <v>60.517799352750814</v>
      </c>
      <c r="CO663" t="str">
        <f t="shared" si="137"/>
        <v/>
      </c>
      <c r="CP663" s="13" t="str">
        <f t="shared" si="138"/>
        <v/>
      </c>
      <c r="DR663" t="s">
        <v>712</v>
      </c>
      <c r="DS663">
        <v>82</v>
      </c>
      <c r="DT663">
        <v>1352229</v>
      </c>
      <c r="DU663" t="str">
        <f t="shared" si="132"/>
        <v>MAC-0660</v>
      </c>
      <c r="DV663">
        <f t="shared" si="133"/>
        <v>82</v>
      </c>
      <c r="DW663">
        <f t="shared" si="134"/>
        <v>1352229</v>
      </c>
      <c r="EL663" s="6" t="s">
        <v>712</v>
      </c>
      <c r="EM663">
        <v>681</v>
      </c>
      <c r="EN663">
        <v>10393</v>
      </c>
    </row>
    <row r="664" spans="24:144" x14ac:dyDescent="0.25">
      <c r="X664" s="4" t="s">
        <v>713</v>
      </c>
      <c r="Y664" s="2">
        <v>66</v>
      </c>
      <c r="BM664">
        <v>318</v>
      </c>
      <c r="BN664" t="s">
        <v>862</v>
      </c>
      <c r="BP664" s="6" t="s">
        <v>713</v>
      </c>
      <c r="BQ664">
        <v>66</v>
      </c>
      <c r="BR664" t="str">
        <f t="shared" si="130"/>
        <v>MAC-0661</v>
      </c>
      <c r="BS664">
        <f t="shared" si="131"/>
        <v>66</v>
      </c>
      <c r="CH664" s="6">
        <v>53955</v>
      </c>
      <c r="CI664" s="26">
        <v>70.550161812297731</v>
      </c>
      <c r="CJ664">
        <f t="shared" si="135"/>
        <v>53955</v>
      </c>
      <c r="CK664">
        <f t="shared" si="136"/>
        <v>70.550161812297731</v>
      </c>
      <c r="CO664" t="str">
        <f t="shared" si="137"/>
        <v/>
      </c>
      <c r="CP664" s="13" t="str">
        <f t="shared" si="138"/>
        <v/>
      </c>
      <c r="DR664" t="s">
        <v>713</v>
      </c>
      <c r="DS664">
        <v>160</v>
      </c>
      <c r="DT664">
        <v>1676514</v>
      </c>
      <c r="DU664" t="str">
        <f t="shared" si="132"/>
        <v>MAC-0661</v>
      </c>
      <c r="DV664">
        <f t="shared" si="133"/>
        <v>160</v>
      </c>
      <c r="DW664">
        <f t="shared" si="134"/>
        <v>1676514</v>
      </c>
      <c r="EL664" s="6" t="s">
        <v>713</v>
      </c>
      <c r="EM664">
        <v>763</v>
      </c>
      <c r="EN664">
        <v>11287</v>
      </c>
    </row>
    <row r="665" spans="24:144" x14ac:dyDescent="0.25">
      <c r="X665" s="4" t="s">
        <v>714</v>
      </c>
      <c r="Y665" s="2">
        <v>48</v>
      </c>
      <c r="BM665">
        <v>318</v>
      </c>
      <c r="BN665" t="s">
        <v>915</v>
      </c>
      <c r="BP665" s="6" t="s">
        <v>714</v>
      </c>
      <c r="BQ665">
        <v>48</v>
      </c>
      <c r="BR665" t="str">
        <f t="shared" si="130"/>
        <v>MAC-0662</v>
      </c>
      <c r="BS665">
        <f t="shared" si="131"/>
        <v>48</v>
      </c>
      <c r="CH665" s="6">
        <v>53977</v>
      </c>
      <c r="CI665" s="26">
        <v>44.983818770226534</v>
      </c>
      <c r="CJ665">
        <f t="shared" si="135"/>
        <v>53977</v>
      </c>
      <c r="CK665">
        <f t="shared" si="136"/>
        <v>44.983818770226534</v>
      </c>
      <c r="CO665" t="str">
        <f t="shared" si="137"/>
        <v/>
      </c>
      <c r="CP665" s="13" t="str">
        <f t="shared" si="138"/>
        <v/>
      </c>
      <c r="DR665" t="s">
        <v>714</v>
      </c>
      <c r="DS665">
        <v>2524</v>
      </c>
      <c r="DT665">
        <v>8010249</v>
      </c>
      <c r="DU665" t="str">
        <f t="shared" si="132"/>
        <v>MAC-0662</v>
      </c>
      <c r="DV665">
        <f t="shared" si="133"/>
        <v>2524</v>
      </c>
      <c r="DW665">
        <f t="shared" si="134"/>
        <v>8010249</v>
      </c>
      <c r="EL665" s="6" t="s">
        <v>714</v>
      </c>
      <c r="EM665">
        <v>541</v>
      </c>
      <c r="EN665">
        <v>6331</v>
      </c>
    </row>
    <row r="666" spans="24:144" x14ac:dyDescent="0.25">
      <c r="X666" s="4" t="s">
        <v>715</v>
      </c>
      <c r="Y666" s="2">
        <v>214</v>
      </c>
      <c r="BM666">
        <v>318</v>
      </c>
      <c r="BN666" t="s">
        <v>940</v>
      </c>
      <c r="BP666" s="6" t="s">
        <v>715</v>
      </c>
      <c r="BQ666">
        <v>214</v>
      </c>
      <c r="BR666" t="str">
        <f t="shared" si="130"/>
        <v>MAC-0663</v>
      </c>
      <c r="BS666">
        <f t="shared" si="131"/>
        <v>214</v>
      </c>
      <c r="CH666" s="6">
        <v>53992</v>
      </c>
      <c r="CI666" s="26">
        <v>72.491909385113274</v>
      </c>
      <c r="CJ666">
        <f t="shared" si="135"/>
        <v>53992</v>
      </c>
      <c r="CK666">
        <f t="shared" si="136"/>
        <v>72.491909385113274</v>
      </c>
      <c r="CO666" t="str">
        <f t="shared" si="137"/>
        <v/>
      </c>
      <c r="CP666" s="13" t="str">
        <f t="shared" si="138"/>
        <v/>
      </c>
      <c r="DR666" t="s">
        <v>715</v>
      </c>
      <c r="DS666">
        <v>669</v>
      </c>
      <c r="DT666">
        <v>4003567</v>
      </c>
      <c r="DU666" t="str">
        <f t="shared" si="132"/>
        <v>MAC-0663</v>
      </c>
      <c r="DV666">
        <f t="shared" si="133"/>
        <v>669</v>
      </c>
      <c r="DW666">
        <f t="shared" si="134"/>
        <v>4003567</v>
      </c>
      <c r="EL666" s="6" t="s">
        <v>715</v>
      </c>
      <c r="EM666">
        <v>667</v>
      </c>
      <c r="EN666">
        <v>5953</v>
      </c>
    </row>
    <row r="667" spans="24:144" x14ac:dyDescent="0.25">
      <c r="X667" s="4" t="s">
        <v>716</v>
      </c>
      <c r="Y667" s="2">
        <v>253</v>
      </c>
      <c r="BM667">
        <v>319</v>
      </c>
      <c r="BN667" t="s">
        <v>181</v>
      </c>
      <c r="BP667" s="6" t="s">
        <v>716</v>
      </c>
      <c r="BQ667">
        <v>253</v>
      </c>
      <c r="BR667" t="str">
        <f t="shared" si="130"/>
        <v>MAC-0664</v>
      </c>
      <c r="BS667">
        <f t="shared" si="131"/>
        <v>253</v>
      </c>
      <c r="CH667" s="6">
        <v>54036</v>
      </c>
      <c r="CI667" s="26">
        <v>47.249190938511326</v>
      </c>
      <c r="CJ667">
        <f t="shared" si="135"/>
        <v>54036</v>
      </c>
      <c r="CK667">
        <f t="shared" si="136"/>
        <v>47.249190938511326</v>
      </c>
      <c r="CO667" t="str">
        <f t="shared" si="137"/>
        <v/>
      </c>
      <c r="CP667" s="13" t="str">
        <f t="shared" si="138"/>
        <v/>
      </c>
      <c r="DR667" t="s">
        <v>716</v>
      </c>
      <c r="DS667">
        <v>5051</v>
      </c>
      <c r="DT667">
        <v>6996061</v>
      </c>
      <c r="DU667" t="str">
        <f t="shared" si="132"/>
        <v>MAC-0664</v>
      </c>
      <c r="DV667">
        <f t="shared" si="133"/>
        <v>5051</v>
      </c>
      <c r="DW667">
        <f t="shared" si="134"/>
        <v>6996061</v>
      </c>
      <c r="EL667" s="6" t="s">
        <v>716</v>
      </c>
      <c r="EM667">
        <v>537</v>
      </c>
      <c r="EN667">
        <v>1861</v>
      </c>
    </row>
    <row r="668" spans="24:144" x14ac:dyDescent="0.25">
      <c r="X668" s="4" t="s">
        <v>717</v>
      </c>
      <c r="Y668" s="2">
        <v>110</v>
      </c>
      <c r="BM668">
        <v>319</v>
      </c>
      <c r="BN668" t="s">
        <v>382</v>
      </c>
      <c r="BP668" s="6" t="s">
        <v>717</v>
      </c>
      <c r="BQ668">
        <v>110</v>
      </c>
      <c r="BR668" t="str">
        <f t="shared" si="130"/>
        <v>MAC-0665</v>
      </c>
      <c r="BS668">
        <f t="shared" si="131"/>
        <v>110</v>
      </c>
      <c r="CH668" s="6">
        <v>54094</v>
      </c>
      <c r="CI668" s="26">
        <v>55.98705501618123</v>
      </c>
      <c r="CJ668">
        <f t="shared" si="135"/>
        <v>54094</v>
      </c>
      <c r="CK668">
        <f t="shared" si="136"/>
        <v>55.98705501618123</v>
      </c>
      <c r="CO668" t="str">
        <f t="shared" si="137"/>
        <v/>
      </c>
      <c r="CP668" s="13" t="str">
        <f t="shared" si="138"/>
        <v/>
      </c>
      <c r="DR668" t="s">
        <v>717</v>
      </c>
      <c r="DS668">
        <v>820</v>
      </c>
      <c r="DT668">
        <v>2877631</v>
      </c>
      <c r="DU668" t="str">
        <f t="shared" si="132"/>
        <v>MAC-0665</v>
      </c>
      <c r="DV668">
        <f t="shared" si="133"/>
        <v>820</v>
      </c>
      <c r="DW668">
        <f t="shared" si="134"/>
        <v>2877631</v>
      </c>
      <c r="EL668" s="6" t="s">
        <v>717</v>
      </c>
      <c r="EM668">
        <v>459</v>
      </c>
      <c r="EN668">
        <v>752</v>
      </c>
    </row>
    <row r="669" spans="24:144" x14ac:dyDescent="0.25">
      <c r="X669" s="4" t="s">
        <v>718</v>
      </c>
      <c r="Y669" s="2">
        <v>310</v>
      </c>
      <c r="BM669">
        <v>319</v>
      </c>
      <c r="BN669" t="s">
        <v>769</v>
      </c>
      <c r="BP669" s="6" t="s">
        <v>718</v>
      </c>
      <c r="BQ669">
        <v>310</v>
      </c>
      <c r="BR669" t="str">
        <f t="shared" si="130"/>
        <v>MAC-0666</v>
      </c>
      <c r="BS669">
        <f t="shared" si="131"/>
        <v>310</v>
      </c>
      <c r="CH669" s="6">
        <v>54241</v>
      </c>
      <c r="CI669" s="26">
        <v>61.165048543689316</v>
      </c>
      <c r="CJ669">
        <f t="shared" si="135"/>
        <v>54241</v>
      </c>
      <c r="CK669">
        <f t="shared" si="136"/>
        <v>61.165048543689316</v>
      </c>
      <c r="CO669" t="str">
        <f t="shared" si="137"/>
        <v/>
      </c>
      <c r="CP669" s="13" t="str">
        <f t="shared" si="138"/>
        <v/>
      </c>
      <c r="DR669" t="s">
        <v>718</v>
      </c>
      <c r="DS669">
        <v>484</v>
      </c>
      <c r="DT669">
        <v>5146656</v>
      </c>
      <c r="DU669" t="str">
        <f t="shared" si="132"/>
        <v>MAC-0666</v>
      </c>
      <c r="DV669">
        <f t="shared" si="133"/>
        <v>484</v>
      </c>
      <c r="DW669">
        <f t="shared" si="134"/>
        <v>5146656</v>
      </c>
      <c r="EL669" s="6" t="s">
        <v>718</v>
      </c>
      <c r="EM669">
        <v>728</v>
      </c>
      <c r="EN669">
        <v>12521</v>
      </c>
    </row>
    <row r="670" spans="24:144" x14ac:dyDescent="0.25">
      <c r="X670" s="4" t="s">
        <v>719</v>
      </c>
      <c r="Y670" s="2">
        <v>17</v>
      </c>
      <c r="BM670">
        <v>319</v>
      </c>
      <c r="BN670" t="s">
        <v>921</v>
      </c>
      <c r="BP670" s="6" t="s">
        <v>719</v>
      </c>
      <c r="BQ670">
        <v>17</v>
      </c>
      <c r="BR670" t="str">
        <f t="shared" si="130"/>
        <v>MAC-0667</v>
      </c>
      <c r="BS670">
        <f t="shared" si="131"/>
        <v>17</v>
      </c>
      <c r="CH670" s="6">
        <v>54270</v>
      </c>
      <c r="CI670" s="26">
        <v>56.634304207119747</v>
      </c>
      <c r="CJ670">
        <f t="shared" si="135"/>
        <v>54270</v>
      </c>
      <c r="CK670">
        <f t="shared" si="136"/>
        <v>56.634304207119747</v>
      </c>
      <c r="CO670" t="str">
        <f t="shared" si="137"/>
        <v/>
      </c>
      <c r="CP670" s="13" t="str">
        <f t="shared" si="138"/>
        <v/>
      </c>
      <c r="DR670" t="s">
        <v>719</v>
      </c>
      <c r="DS670">
        <v>824</v>
      </c>
      <c r="DT670">
        <v>2855433</v>
      </c>
      <c r="DU670" t="str">
        <f t="shared" si="132"/>
        <v>MAC-0667</v>
      </c>
      <c r="DV670">
        <f t="shared" si="133"/>
        <v>824</v>
      </c>
      <c r="DW670">
        <f t="shared" si="134"/>
        <v>2855433</v>
      </c>
      <c r="EL670" s="6" t="s">
        <v>719</v>
      </c>
      <c r="EM670">
        <v>854</v>
      </c>
      <c r="EN670">
        <v>8666</v>
      </c>
    </row>
    <row r="671" spans="24:144" x14ac:dyDescent="0.25">
      <c r="X671" s="4" t="s">
        <v>720</v>
      </c>
      <c r="Y671" s="2">
        <v>116</v>
      </c>
      <c r="BM671">
        <v>320</v>
      </c>
      <c r="BN671" t="s">
        <v>772</v>
      </c>
      <c r="BP671" s="6" t="s">
        <v>720</v>
      </c>
      <c r="BQ671">
        <v>116</v>
      </c>
      <c r="BR671" t="str">
        <f t="shared" si="130"/>
        <v>MAC-0668</v>
      </c>
      <c r="BS671">
        <f t="shared" si="131"/>
        <v>116</v>
      </c>
      <c r="CH671" s="6">
        <v>54327</v>
      </c>
      <c r="CI671" s="26">
        <v>58.899676375404532</v>
      </c>
      <c r="CJ671">
        <f t="shared" si="135"/>
        <v>54327</v>
      </c>
      <c r="CK671">
        <f t="shared" si="136"/>
        <v>58.899676375404532</v>
      </c>
      <c r="CO671" t="str">
        <f t="shared" si="137"/>
        <v/>
      </c>
      <c r="CP671" s="13" t="str">
        <f t="shared" si="138"/>
        <v/>
      </c>
      <c r="DR671" t="s">
        <v>720</v>
      </c>
      <c r="DS671">
        <v>128</v>
      </c>
      <c r="DT671">
        <v>1197265</v>
      </c>
      <c r="DU671" t="str">
        <f t="shared" si="132"/>
        <v>MAC-0668</v>
      </c>
      <c r="DV671">
        <f t="shared" si="133"/>
        <v>128</v>
      </c>
      <c r="DW671">
        <f t="shared" si="134"/>
        <v>1197265</v>
      </c>
      <c r="EL671" s="6" t="s">
        <v>720</v>
      </c>
      <c r="EM671">
        <v>720</v>
      </c>
      <c r="EN671">
        <v>7364</v>
      </c>
    </row>
    <row r="672" spans="24:144" x14ac:dyDescent="0.25">
      <c r="X672" s="4" t="s">
        <v>721</v>
      </c>
      <c r="Y672" s="2">
        <v>611</v>
      </c>
      <c r="BM672">
        <v>321</v>
      </c>
      <c r="BN672" t="s">
        <v>185</v>
      </c>
      <c r="BP672" s="6" t="s">
        <v>721</v>
      </c>
      <c r="BQ672">
        <v>611</v>
      </c>
      <c r="BR672" t="str">
        <f t="shared" si="130"/>
        <v>MAC-0669</v>
      </c>
      <c r="BS672">
        <f t="shared" si="131"/>
        <v>611</v>
      </c>
      <c r="CH672" s="6">
        <v>54384</v>
      </c>
      <c r="CI672" s="26">
        <v>49.190938511326863</v>
      </c>
      <c r="CJ672">
        <f t="shared" si="135"/>
        <v>54384</v>
      </c>
      <c r="CK672">
        <f t="shared" si="136"/>
        <v>49.190938511326863</v>
      </c>
      <c r="CO672" t="str">
        <f t="shared" si="137"/>
        <v/>
      </c>
      <c r="CP672" s="13" t="str">
        <f t="shared" si="138"/>
        <v/>
      </c>
      <c r="DR672" t="s">
        <v>721</v>
      </c>
      <c r="DS672">
        <v>3702</v>
      </c>
      <c r="DT672">
        <v>21755231</v>
      </c>
      <c r="DU672" t="str">
        <f t="shared" si="132"/>
        <v>MAC-0669</v>
      </c>
      <c r="DV672">
        <f t="shared" si="133"/>
        <v>3702</v>
      </c>
      <c r="DW672">
        <f t="shared" si="134"/>
        <v>21755231</v>
      </c>
      <c r="EL672" s="6" t="s">
        <v>721</v>
      </c>
      <c r="EM672">
        <v>385</v>
      </c>
      <c r="EN672">
        <v>2733</v>
      </c>
    </row>
    <row r="673" spans="24:144" x14ac:dyDescent="0.25">
      <c r="X673" s="4" t="s">
        <v>722</v>
      </c>
      <c r="Y673" s="2">
        <v>261</v>
      </c>
      <c r="BM673">
        <v>321</v>
      </c>
      <c r="BN673" t="s">
        <v>771</v>
      </c>
      <c r="BP673" s="6" t="s">
        <v>722</v>
      </c>
      <c r="BQ673">
        <v>261</v>
      </c>
      <c r="BR673" t="str">
        <f t="shared" si="130"/>
        <v>MAC-0670</v>
      </c>
      <c r="BS673">
        <f t="shared" si="131"/>
        <v>261</v>
      </c>
      <c r="CH673" s="6">
        <v>54396</v>
      </c>
      <c r="CI673" s="26">
        <v>59.870550161812297</v>
      </c>
      <c r="CJ673">
        <f t="shared" si="135"/>
        <v>54396</v>
      </c>
      <c r="CK673">
        <f t="shared" si="136"/>
        <v>59.870550161812297</v>
      </c>
      <c r="CO673" t="str">
        <f t="shared" si="137"/>
        <v/>
      </c>
      <c r="CP673" s="13" t="str">
        <f t="shared" si="138"/>
        <v/>
      </c>
      <c r="DR673" t="s">
        <v>722</v>
      </c>
      <c r="DS673">
        <v>2920</v>
      </c>
      <c r="DT673">
        <v>10423021</v>
      </c>
      <c r="DU673" t="str">
        <f t="shared" si="132"/>
        <v>MAC-0670</v>
      </c>
      <c r="DV673">
        <f t="shared" si="133"/>
        <v>2920</v>
      </c>
      <c r="DW673">
        <f t="shared" si="134"/>
        <v>10423021</v>
      </c>
      <c r="EL673" s="6" t="s">
        <v>722</v>
      </c>
      <c r="EM673">
        <v>430</v>
      </c>
      <c r="EN673">
        <v>1584</v>
      </c>
    </row>
    <row r="674" spans="24:144" x14ac:dyDescent="0.25">
      <c r="X674" s="4" t="s">
        <v>723</v>
      </c>
      <c r="Y674" s="2">
        <v>155</v>
      </c>
      <c r="BM674">
        <v>322</v>
      </c>
      <c r="BN674" t="s">
        <v>189</v>
      </c>
      <c r="BP674" s="6" t="s">
        <v>723</v>
      </c>
      <c r="BQ674">
        <v>155</v>
      </c>
      <c r="BR674" t="str">
        <f t="shared" si="130"/>
        <v>MAC-0671</v>
      </c>
      <c r="BS674">
        <f t="shared" si="131"/>
        <v>155</v>
      </c>
      <c r="CH674" s="6">
        <v>54406</v>
      </c>
      <c r="CI674" s="26">
        <v>50.485436893203882</v>
      </c>
      <c r="CJ674">
        <f t="shared" si="135"/>
        <v>54406</v>
      </c>
      <c r="CK674">
        <f t="shared" si="136"/>
        <v>50.485436893203882</v>
      </c>
      <c r="CO674" t="str">
        <f t="shared" si="137"/>
        <v/>
      </c>
      <c r="CP674" s="13" t="str">
        <f t="shared" si="138"/>
        <v/>
      </c>
      <c r="DR674" t="s">
        <v>723</v>
      </c>
      <c r="DS674">
        <v>1418</v>
      </c>
      <c r="DT674">
        <v>3803762</v>
      </c>
      <c r="DU674" t="str">
        <f t="shared" si="132"/>
        <v>MAC-0671</v>
      </c>
      <c r="DV674">
        <f t="shared" si="133"/>
        <v>1418</v>
      </c>
      <c r="DW674">
        <f t="shared" si="134"/>
        <v>3803762</v>
      </c>
      <c r="EL674" s="6" t="s">
        <v>723</v>
      </c>
      <c r="EM674">
        <v>659</v>
      </c>
      <c r="EN674">
        <v>14616</v>
      </c>
    </row>
    <row r="675" spans="24:144" x14ac:dyDescent="0.25">
      <c r="X675" s="4" t="s">
        <v>724</v>
      </c>
      <c r="Y675" s="2">
        <v>109</v>
      </c>
      <c r="BM675">
        <v>323</v>
      </c>
      <c r="BN675" t="s">
        <v>704</v>
      </c>
      <c r="BP675" s="6" t="s">
        <v>724</v>
      </c>
      <c r="BQ675">
        <v>109</v>
      </c>
      <c r="BR675" t="str">
        <f t="shared" si="130"/>
        <v>MAC-0672</v>
      </c>
      <c r="BS675">
        <f t="shared" si="131"/>
        <v>109</v>
      </c>
      <c r="CH675" s="6">
        <v>54516</v>
      </c>
      <c r="CI675" s="26">
        <v>45.631067961165051</v>
      </c>
      <c r="CJ675">
        <f t="shared" si="135"/>
        <v>54516</v>
      </c>
      <c r="CK675">
        <f t="shared" si="136"/>
        <v>45.631067961165051</v>
      </c>
      <c r="CO675" t="str">
        <f t="shared" si="137"/>
        <v/>
      </c>
      <c r="CP675" s="13" t="str">
        <f t="shared" si="138"/>
        <v/>
      </c>
      <c r="DR675" t="s">
        <v>724</v>
      </c>
      <c r="DS675">
        <v>704</v>
      </c>
      <c r="DT675">
        <v>4349346</v>
      </c>
      <c r="DU675" t="str">
        <f t="shared" si="132"/>
        <v>MAC-0672</v>
      </c>
      <c r="DV675">
        <f t="shared" si="133"/>
        <v>704</v>
      </c>
      <c r="DW675">
        <f t="shared" si="134"/>
        <v>4349346</v>
      </c>
      <c r="EL675" s="6" t="s">
        <v>724</v>
      </c>
      <c r="EM675">
        <v>844</v>
      </c>
      <c r="EN675">
        <v>7090</v>
      </c>
    </row>
    <row r="676" spans="24:144" x14ac:dyDescent="0.25">
      <c r="X676" s="4" t="s">
        <v>725</v>
      </c>
      <c r="Y676" s="2">
        <v>644</v>
      </c>
      <c r="BM676">
        <v>324</v>
      </c>
      <c r="BN676" t="s">
        <v>989</v>
      </c>
      <c r="BP676" s="6" t="s">
        <v>725</v>
      </c>
      <c r="BQ676">
        <v>644</v>
      </c>
      <c r="BR676" t="str">
        <f t="shared" si="130"/>
        <v>MAC-0673</v>
      </c>
      <c r="BS676">
        <f t="shared" si="131"/>
        <v>644</v>
      </c>
      <c r="CH676" s="6">
        <v>54538</v>
      </c>
      <c r="CI676" s="26">
        <v>44.983818770226534</v>
      </c>
      <c r="CJ676">
        <f t="shared" si="135"/>
        <v>54538</v>
      </c>
      <c r="CK676">
        <f t="shared" si="136"/>
        <v>44.983818770226534</v>
      </c>
      <c r="CO676" t="str">
        <f t="shared" si="137"/>
        <v/>
      </c>
      <c r="CP676" s="13" t="str">
        <f t="shared" si="138"/>
        <v/>
      </c>
      <c r="DR676" t="s">
        <v>725</v>
      </c>
      <c r="DS676">
        <v>31210</v>
      </c>
      <c r="DT676">
        <v>15956470</v>
      </c>
      <c r="DU676" t="str">
        <f t="shared" si="132"/>
        <v>MAC-0673</v>
      </c>
      <c r="DV676">
        <f t="shared" si="133"/>
        <v>31210</v>
      </c>
      <c r="DW676">
        <f t="shared" si="134"/>
        <v>15956470</v>
      </c>
      <c r="EL676" s="6" t="s">
        <v>725</v>
      </c>
      <c r="EM676">
        <v>322</v>
      </c>
      <c r="EN676">
        <v>409</v>
      </c>
    </row>
    <row r="677" spans="24:144" x14ac:dyDescent="0.25">
      <c r="X677" s="4" t="s">
        <v>726</v>
      </c>
      <c r="Y677" s="2">
        <v>453</v>
      </c>
      <c r="BM677">
        <v>326</v>
      </c>
      <c r="BN677" t="s">
        <v>352</v>
      </c>
      <c r="BP677" s="6" t="s">
        <v>726</v>
      </c>
      <c r="BQ677">
        <v>453</v>
      </c>
      <c r="BR677" t="str">
        <f t="shared" si="130"/>
        <v>MAC-0674</v>
      </c>
      <c r="BS677">
        <f t="shared" si="131"/>
        <v>453</v>
      </c>
      <c r="CH677" s="6">
        <v>54639</v>
      </c>
      <c r="CI677" s="26">
        <v>35.59870550161812</v>
      </c>
      <c r="CJ677">
        <f t="shared" si="135"/>
        <v>54639</v>
      </c>
      <c r="CK677">
        <f t="shared" si="136"/>
        <v>35.59870550161812</v>
      </c>
      <c r="CO677" t="str">
        <f t="shared" si="137"/>
        <v/>
      </c>
      <c r="CP677" s="13" t="str">
        <f t="shared" si="138"/>
        <v/>
      </c>
      <c r="DR677" t="s">
        <v>726</v>
      </c>
      <c r="DS677">
        <v>5653</v>
      </c>
      <c r="DT677">
        <v>2158381</v>
      </c>
      <c r="DU677" t="str">
        <f t="shared" si="132"/>
        <v>MAC-0674</v>
      </c>
      <c r="DV677">
        <f t="shared" si="133"/>
        <v>5653</v>
      </c>
      <c r="DW677">
        <f t="shared" si="134"/>
        <v>2158381</v>
      </c>
      <c r="EL677" s="6" t="s">
        <v>726</v>
      </c>
      <c r="EM677">
        <v>462</v>
      </c>
      <c r="EN677">
        <v>1633</v>
      </c>
    </row>
    <row r="678" spans="24:144" x14ac:dyDescent="0.25">
      <c r="X678" s="4" t="s">
        <v>727</v>
      </c>
      <c r="Y678" s="2">
        <v>567</v>
      </c>
      <c r="BM678">
        <v>327</v>
      </c>
      <c r="BN678" t="s">
        <v>475</v>
      </c>
      <c r="BP678" s="6" t="s">
        <v>727</v>
      </c>
      <c r="BQ678">
        <v>567</v>
      </c>
      <c r="BR678" t="str">
        <f t="shared" si="130"/>
        <v>MAC-0675</v>
      </c>
      <c r="BS678">
        <f t="shared" si="131"/>
        <v>567</v>
      </c>
      <c r="CH678" s="6">
        <v>54648</v>
      </c>
      <c r="CI678" s="26">
        <v>33.656957928802591</v>
      </c>
      <c r="CJ678">
        <f t="shared" si="135"/>
        <v>54648</v>
      </c>
      <c r="CK678">
        <f t="shared" si="136"/>
        <v>33.656957928802591</v>
      </c>
      <c r="CO678" t="str">
        <f t="shared" si="137"/>
        <v/>
      </c>
      <c r="CP678" s="13" t="str">
        <f t="shared" si="138"/>
        <v/>
      </c>
      <c r="DR678" t="s">
        <v>727</v>
      </c>
      <c r="DS678">
        <v>13911</v>
      </c>
      <c r="DT678">
        <v>45781074</v>
      </c>
      <c r="DU678" t="str">
        <f t="shared" si="132"/>
        <v>MAC-0675</v>
      </c>
      <c r="DV678">
        <f t="shared" si="133"/>
        <v>13911</v>
      </c>
      <c r="DW678">
        <f t="shared" si="134"/>
        <v>45781074</v>
      </c>
      <c r="EL678" s="6" t="s">
        <v>727</v>
      </c>
      <c r="EM678">
        <v>467</v>
      </c>
      <c r="EN678">
        <v>285</v>
      </c>
    </row>
    <row r="679" spans="24:144" x14ac:dyDescent="0.25">
      <c r="X679" s="4" t="s">
        <v>728</v>
      </c>
      <c r="Y679" s="2">
        <v>495</v>
      </c>
      <c r="BM679">
        <v>328</v>
      </c>
      <c r="BN679" t="s">
        <v>684</v>
      </c>
      <c r="BP679" s="6" t="s">
        <v>728</v>
      </c>
      <c r="BQ679">
        <v>495</v>
      </c>
      <c r="BR679" t="str">
        <f t="shared" si="130"/>
        <v>MAC-0676</v>
      </c>
      <c r="BS679">
        <f t="shared" si="131"/>
        <v>495</v>
      </c>
      <c r="CH679" s="6">
        <v>54655</v>
      </c>
      <c r="CI679" s="26">
        <v>45.307443365695796</v>
      </c>
      <c r="CJ679">
        <f t="shared" si="135"/>
        <v>54655</v>
      </c>
      <c r="CK679">
        <f t="shared" si="136"/>
        <v>45.307443365695796</v>
      </c>
      <c r="CO679" t="str">
        <f t="shared" si="137"/>
        <v/>
      </c>
      <c r="CP679" s="13" t="str">
        <f t="shared" si="138"/>
        <v/>
      </c>
      <c r="DR679" t="s">
        <v>728</v>
      </c>
      <c r="DS679">
        <v>13608</v>
      </c>
      <c r="DT679">
        <v>43290652</v>
      </c>
      <c r="DU679" t="str">
        <f t="shared" si="132"/>
        <v>MAC-0676</v>
      </c>
      <c r="DV679">
        <f t="shared" si="133"/>
        <v>13608</v>
      </c>
      <c r="DW679">
        <f t="shared" si="134"/>
        <v>43290652</v>
      </c>
      <c r="EL679" s="6" t="s">
        <v>728</v>
      </c>
      <c r="EM679">
        <v>496</v>
      </c>
      <c r="EN679">
        <v>423</v>
      </c>
    </row>
    <row r="680" spans="24:144" x14ac:dyDescent="0.25">
      <c r="X680" s="4" t="s">
        <v>729</v>
      </c>
      <c r="Y680" s="2">
        <v>460</v>
      </c>
      <c r="BM680">
        <v>328</v>
      </c>
      <c r="BN680" t="s">
        <v>735</v>
      </c>
      <c r="BP680" s="6" t="s">
        <v>729</v>
      </c>
      <c r="BQ680">
        <v>460</v>
      </c>
      <c r="BR680" t="str">
        <f t="shared" si="130"/>
        <v>MAC-0677</v>
      </c>
      <c r="BS680">
        <f t="shared" si="131"/>
        <v>460</v>
      </c>
      <c r="CH680" s="6">
        <v>54800</v>
      </c>
      <c r="CI680" s="26">
        <v>55.98705501618123</v>
      </c>
      <c r="CJ680">
        <f t="shared" si="135"/>
        <v>54800</v>
      </c>
      <c r="CK680">
        <f t="shared" si="136"/>
        <v>55.98705501618123</v>
      </c>
      <c r="CO680" t="str">
        <f t="shared" si="137"/>
        <v/>
      </c>
      <c r="CP680" s="13" t="str">
        <f t="shared" si="138"/>
        <v/>
      </c>
      <c r="DR680" t="s">
        <v>729</v>
      </c>
      <c r="DS680">
        <v>3394</v>
      </c>
      <c r="DT680">
        <v>12678859</v>
      </c>
      <c r="DU680" t="str">
        <f t="shared" si="132"/>
        <v>MAC-0677</v>
      </c>
      <c r="DV680">
        <f t="shared" si="133"/>
        <v>3394</v>
      </c>
      <c r="DW680">
        <f t="shared" si="134"/>
        <v>12678859</v>
      </c>
      <c r="EL680" s="6" t="s">
        <v>729</v>
      </c>
      <c r="EM680">
        <v>531</v>
      </c>
      <c r="EN680">
        <v>3071</v>
      </c>
    </row>
    <row r="681" spans="24:144" x14ac:dyDescent="0.25">
      <c r="X681" s="4" t="s">
        <v>730</v>
      </c>
      <c r="Y681" s="2">
        <v>193</v>
      </c>
      <c r="BM681">
        <v>328</v>
      </c>
      <c r="BN681" t="s">
        <v>1018</v>
      </c>
      <c r="BP681" s="6" t="s">
        <v>730</v>
      </c>
      <c r="BQ681">
        <v>193</v>
      </c>
      <c r="BR681" t="str">
        <f t="shared" si="130"/>
        <v>MAC-0678</v>
      </c>
      <c r="BS681">
        <f t="shared" si="131"/>
        <v>193</v>
      </c>
      <c r="CH681" s="6">
        <v>54840</v>
      </c>
      <c r="CI681" s="26">
        <v>44.660194174757287</v>
      </c>
      <c r="CJ681">
        <f t="shared" si="135"/>
        <v>54840</v>
      </c>
      <c r="CK681">
        <f t="shared" si="136"/>
        <v>44.660194174757287</v>
      </c>
      <c r="CO681" t="str">
        <f t="shared" si="137"/>
        <v/>
      </c>
      <c r="CP681" s="13" t="str">
        <f t="shared" si="138"/>
        <v/>
      </c>
      <c r="DR681" t="s">
        <v>730</v>
      </c>
      <c r="DS681">
        <v>4635</v>
      </c>
      <c r="DT681">
        <v>25161501</v>
      </c>
      <c r="DU681" t="str">
        <f t="shared" si="132"/>
        <v>MAC-0678</v>
      </c>
      <c r="DV681">
        <f t="shared" si="133"/>
        <v>4635</v>
      </c>
      <c r="DW681">
        <f t="shared" si="134"/>
        <v>25161501</v>
      </c>
      <c r="EL681" s="6" t="s">
        <v>730</v>
      </c>
      <c r="EM681">
        <v>558</v>
      </c>
      <c r="EN681">
        <v>4918</v>
      </c>
    </row>
    <row r="682" spans="24:144" x14ac:dyDescent="0.25">
      <c r="X682" s="4" t="s">
        <v>731</v>
      </c>
      <c r="Y682" s="2">
        <v>293</v>
      </c>
      <c r="BM682">
        <v>328</v>
      </c>
      <c r="BN682" t="s">
        <v>1042</v>
      </c>
      <c r="BP682" s="6" t="s">
        <v>731</v>
      </c>
      <c r="BQ682">
        <v>293</v>
      </c>
      <c r="BR682" t="str">
        <f t="shared" si="130"/>
        <v>MAC-0679</v>
      </c>
      <c r="BS682">
        <f t="shared" si="131"/>
        <v>293</v>
      </c>
      <c r="CH682" s="6">
        <v>54894</v>
      </c>
      <c r="CI682" s="26">
        <v>70.873786407766985</v>
      </c>
      <c r="CJ682">
        <f t="shared" si="135"/>
        <v>54894</v>
      </c>
      <c r="CK682">
        <f t="shared" si="136"/>
        <v>70.873786407766985</v>
      </c>
      <c r="CO682" t="str">
        <f t="shared" si="137"/>
        <v/>
      </c>
      <c r="CP682" s="13" t="str">
        <f t="shared" si="138"/>
        <v/>
      </c>
      <c r="DR682" t="s">
        <v>731</v>
      </c>
      <c r="DS682">
        <v>772</v>
      </c>
      <c r="DT682">
        <v>2446103</v>
      </c>
      <c r="DU682" t="str">
        <f t="shared" si="132"/>
        <v>MAC-0679</v>
      </c>
      <c r="DV682">
        <f t="shared" si="133"/>
        <v>772</v>
      </c>
      <c r="DW682">
        <f t="shared" si="134"/>
        <v>2446103</v>
      </c>
      <c r="EL682" s="6" t="s">
        <v>731</v>
      </c>
      <c r="EM682">
        <v>615</v>
      </c>
      <c r="EN682">
        <v>7972</v>
      </c>
    </row>
    <row r="683" spans="24:144" x14ac:dyDescent="0.25">
      <c r="X683" s="4" t="s">
        <v>732</v>
      </c>
      <c r="Y683" s="2">
        <v>686</v>
      </c>
      <c r="BM683">
        <v>329</v>
      </c>
      <c r="BN683" t="s">
        <v>488</v>
      </c>
      <c r="BP683" s="6" t="s">
        <v>732</v>
      </c>
      <c r="BQ683">
        <v>686</v>
      </c>
      <c r="BR683" t="str">
        <f t="shared" si="130"/>
        <v>MAC-0680</v>
      </c>
      <c r="BS683">
        <f t="shared" si="131"/>
        <v>686</v>
      </c>
      <c r="CH683" s="6">
        <v>54899</v>
      </c>
      <c r="CI683" s="26">
        <v>45.954692556634299</v>
      </c>
      <c r="CJ683">
        <f t="shared" si="135"/>
        <v>54899</v>
      </c>
      <c r="CK683">
        <f t="shared" si="136"/>
        <v>45.954692556634299</v>
      </c>
      <c r="CO683" t="str">
        <f t="shared" si="137"/>
        <v/>
      </c>
      <c r="CP683" s="13" t="str">
        <f t="shared" si="138"/>
        <v/>
      </c>
      <c r="DR683" t="s">
        <v>732</v>
      </c>
      <c r="DS683">
        <v>1804</v>
      </c>
      <c r="DT683">
        <v>4383986</v>
      </c>
      <c r="DU683" t="str">
        <f t="shared" si="132"/>
        <v>MAC-0680</v>
      </c>
      <c r="DV683">
        <f t="shared" si="133"/>
        <v>1804</v>
      </c>
      <c r="DW683">
        <f t="shared" si="134"/>
        <v>4383986</v>
      </c>
      <c r="EL683" s="6" t="s">
        <v>732</v>
      </c>
      <c r="EM683">
        <v>326</v>
      </c>
      <c r="EN683">
        <v>1081</v>
      </c>
    </row>
    <row r="684" spans="24:144" x14ac:dyDescent="0.25">
      <c r="X684" s="4" t="s">
        <v>733</v>
      </c>
      <c r="Y684" s="2">
        <v>313</v>
      </c>
      <c r="BM684">
        <v>330</v>
      </c>
      <c r="BN684" t="s">
        <v>112</v>
      </c>
      <c r="BP684" s="6" t="s">
        <v>733</v>
      </c>
      <c r="BQ684">
        <v>313</v>
      </c>
      <c r="BR684" t="str">
        <f t="shared" si="130"/>
        <v>MAC-0681</v>
      </c>
      <c r="BS684">
        <f t="shared" si="131"/>
        <v>313</v>
      </c>
      <c r="CH684" s="6">
        <v>54948</v>
      </c>
      <c r="CI684" s="26">
        <v>57.605177993527512</v>
      </c>
      <c r="CJ684">
        <f t="shared" si="135"/>
        <v>54948</v>
      </c>
      <c r="CK684">
        <f t="shared" si="136"/>
        <v>57.605177993527512</v>
      </c>
      <c r="CO684" t="str">
        <f t="shared" si="137"/>
        <v/>
      </c>
      <c r="CP684" s="13" t="str">
        <f t="shared" si="138"/>
        <v/>
      </c>
      <c r="DR684" t="s">
        <v>733</v>
      </c>
      <c r="DS684">
        <v>4956</v>
      </c>
      <c r="DT684">
        <v>7171777</v>
      </c>
      <c r="DU684" t="str">
        <f t="shared" si="132"/>
        <v>MAC-0681</v>
      </c>
      <c r="DV684">
        <f t="shared" si="133"/>
        <v>4956</v>
      </c>
      <c r="DW684">
        <f t="shared" si="134"/>
        <v>7171777</v>
      </c>
      <c r="EL684" s="6" t="s">
        <v>733</v>
      </c>
      <c r="EM684">
        <v>639</v>
      </c>
      <c r="EN684">
        <v>1694</v>
      </c>
    </row>
    <row r="685" spans="24:144" x14ac:dyDescent="0.25">
      <c r="X685" s="4" t="s">
        <v>734</v>
      </c>
      <c r="Y685" s="2">
        <v>79</v>
      </c>
      <c r="BM685">
        <v>332</v>
      </c>
      <c r="BN685" t="s">
        <v>89</v>
      </c>
      <c r="BP685" s="6" t="s">
        <v>734</v>
      </c>
      <c r="BQ685">
        <v>79</v>
      </c>
      <c r="BR685" t="str">
        <f t="shared" si="130"/>
        <v>MAC-0682</v>
      </c>
      <c r="BS685">
        <f t="shared" si="131"/>
        <v>79</v>
      </c>
      <c r="CH685" s="6">
        <v>54951</v>
      </c>
      <c r="CI685" s="26">
        <v>48.867313915857608</v>
      </c>
      <c r="CJ685">
        <f t="shared" si="135"/>
        <v>54951</v>
      </c>
      <c r="CK685">
        <f t="shared" si="136"/>
        <v>48.867313915857608</v>
      </c>
      <c r="CO685" t="str">
        <f t="shared" si="137"/>
        <v/>
      </c>
      <c r="CP685" s="13" t="str">
        <f t="shared" si="138"/>
        <v/>
      </c>
      <c r="DR685" t="s">
        <v>734</v>
      </c>
      <c r="DS685">
        <v>273</v>
      </c>
      <c r="DT685">
        <v>2873006</v>
      </c>
      <c r="DU685" t="str">
        <f t="shared" si="132"/>
        <v>MAC-0682</v>
      </c>
      <c r="DV685">
        <f t="shared" si="133"/>
        <v>273</v>
      </c>
      <c r="DW685">
        <f t="shared" si="134"/>
        <v>2873006</v>
      </c>
      <c r="EL685" s="6" t="s">
        <v>734</v>
      </c>
      <c r="EM685">
        <v>864</v>
      </c>
      <c r="EN685">
        <v>11164</v>
      </c>
    </row>
    <row r="686" spans="24:144" x14ac:dyDescent="0.25">
      <c r="X686" s="4" t="s">
        <v>735</v>
      </c>
      <c r="Y686" s="2">
        <v>328</v>
      </c>
      <c r="BM686">
        <v>332</v>
      </c>
      <c r="BN686" t="s">
        <v>584</v>
      </c>
      <c r="BP686" s="6" t="s">
        <v>735</v>
      </c>
      <c r="BQ686">
        <v>328</v>
      </c>
      <c r="BR686" t="str">
        <f t="shared" si="130"/>
        <v>MAC-0683</v>
      </c>
      <c r="BS686">
        <f t="shared" si="131"/>
        <v>328</v>
      </c>
      <c r="CH686" s="6">
        <v>55006</v>
      </c>
      <c r="CI686" s="26">
        <v>52.103559870550164</v>
      </c>
      <c r="CJ686">
        <f t="shared" si="135"/>
        <v>55006</v>
      </c>
      <c r="CK686">
        <f t="shared" si="136"/>
        <v>52.103559870550164</v>
      </c>
      <c r="CO686" t="str">
        <f t="shared" si="137"/>
        <v/>
      </c>
      <c r="CP686" s="13" t="str">
        <f t="shared" si="138"/>
        <v/>
      </c>
      <c r="DR686" t="s">
        <v>735</v>
      </c>
      <c r="DS686">
        <v>2175</v>
      </c>
      <c r="DT686">
        <v>5082094</v>
      </c>
      <c r="DU686" t="str">
        <f t="shared" si="132"/>
        <v>MAC-0683</v>
      </c>
      <c r="DV686">
        <f t="shared" si="133"/>
        <v>2175</v>
      </c>
      <c r="DW686">
        <f t="shared" si="134"/>
        <v>5082094</v>
      </c>
      <c r="EL686" s="6" t="s">
        <v>735</v>
      </c>
      <c r="EM686">
        <v>499</v>
      </c>
      <c r="EN686">
        <v>2016</v>
      </c>
    </row>
    <row r="687" spans="24:144" x14ac:dyDescent="0.25">
      <c r="X687" s="4" t="s">
        <v>736</v>
      </c>
      <c r="Y687" s="2">
        <v>187</v>
      </c>
      <c r="BM687">
        <v>332</v>
      </c>
      <c r="BN687" t="s">
        <v>788</v>
      </c>
      <c r="BP687" s="6" t="s">
        <v>736</v>
      </c>
      <c r="BQ687">
        <v>187</v>
      </c>
      <c r="BR687" t="str">
        <f t="shared" si="130"/>
        <v>MAC-0684</v>
      </c>
      <c r="BS687">
        <f t="shared" si="131"/>
        <v>187</v>
      </c>
      <c r="CH687" s="6">
        <v>55080</v>
      </c>
      <c r="CI687" s="26">
        <v>62.459546925566343</v>
      </c>
      <c r="CJ687">
        <f t="shared" si="135"/>
        <v>55080</v>
      </c>
      <c r="CK687">
        <f t="shared" si="136"/>
        <v>62.459546925566343</v>
      </c>
      <c r="CO687" t="str">
        <f t="shared" si="137"/>
        <v/>
      </c>
      <c r="CP687" s="13" t="str">
        <f t="shared" si="138"/>
        <v/>
      </c>
      <c r="DR687" t="s">
        <v>736</v>
      </c>
      <c r="DS687">
        <v>332</v>
      </c>
      <c r="DT687">
        <v>1693145</v>
      </c>
      <c r="DU687" t="str">
        <f t="shared" si="132"/>
        <v>MAC-0684</v>
      </c>
      <c r="DV687">
        <f t="shared" si="133"/>
        <v>332</v>
      </c>
      <c r="DW687">
        <f t="shared" si="134"/>
        <v>1693145</v>
      </c>
      <c r="EL687" s="6" t="s">
        <v>736</v>
      </c>
      <c r="EM687">
        <v>594</v>
      </c>
      <c r="EN687">
        <v>7858</v>
      </c>
    </row>
    <row r="688" spans="24:144" x14ac:dyDescent="0.25">
      <c r="X688" s="4" t="s">
        <v>737</v>
      </c>
      <c r="Y688" s="2">
        <v>424</v>
      </c>
      <c r="BM688">
        <v>333</v>
      </c>
      <c r="BN688" t="s">
        <v>1040</v>
      </c>
      <c r="BP688" s="6" t="s">
        <v>737</v>
      </c>
      <c r="BQ688">
        <v>424</v>
      </c>
      <c r="BR688" t="str">
        <f t="shared" si="130"/>
        <v>MAC-0685</v>
      </c>
      <c r="BS688">
        <f t="shared" si="131"/>
        <v>424</v>
      </c>
      <c r="CH688" s="6">
        <v>55184</v>
      </c>
      <c r="CI688" s="26">
        <v>55.339805825242713</v>
      </c>
      <c r="CJ688">
        <f t="shared" si="135"/>
        <v>55184</v>
      </c>
      <c r="CK688">
        <f t="shared" si="136"/>
        <v>55.339805825242713</v>
      </c>
      <c r="CO688" t="str">
        <f t="shared" si="137"/>
        <v/>
      </c>
      <c r="CP688" s="13" t="str">
        <f t="shared" si="138"/>
        <v/>
      </c>
      <c r="DR688" t="s">
        <v>737</v>
      </c>
      <c r="DS688">
        <v>3330</v>
      </c>
      <c r="DT688">
        <v>14866874</v>
      </c>
      <c r="DU688" t="str">
        <f t="shared" si="132"/>
        <v>MAC-0685</v>
      </c>
      <c r="DV688">
        <f t="shared" si="133"/>
        <v>3330</v>
      </c>
      <c r="DW688">
        <f t="shared" si="134"/>
        <v>14866874</v>
      </c>
      <c r="EL688" s="6" t="s">
        <v>737</v>
      </c>
      <c r="EM688">
        <v>592</v>
      </c>
      <c r="EN688">
        <v>4341</v>
      </c>
    </row>
    <row r="689" spans="24:144" x14ac:dyDescent="0.25">
      <c r="X689" s="4" t="s">
        <v>738</v>
      </c>
      <c r="Y689" s="2">
        <v>698</v>
      </c>
      <c r="BM689">
        <v>334</v>
      </c>
      <c r="BN689" t="s">
        <v>473</v>
      </c>
      <c r="BP689" s="6" t="s">
        <v>738</v>
      </c>
      <c r="BQ689">
        <v>698</v>
      </c>
      <c r="BR689" t="str">
        <f t="shared" si="130"/>
        <v>MAC-0686</v>
      </c>
      <c r="BS689">
        <f t="shared" si="131"/>
        <v>698</v>
      </c>
      <c r="CH689" s="6">
        <v>55198</v>
      </c>
      <c r="CI689" s="26">
        <v>55.339805825242713</v>
      </c>
      <c r="CJ689">
        <f t="shared" si="135"/>
        <v>55198</v>
      </c>
      <c r="CK689">
        <f t="shared" si="136"/>
        <v>55.339805825242713</v>
      </c>
      <c r="CO689" t="str">
        <f t="shared" si="137"/>
        <v/>
      </c>
      <c r="CP689" s="13" t="str">
        <f t="shared" si="138"/>
        <v/>
      </c>
      <c r="DR689" t="s">
        <v>738</v>
      </c>
      <c r="DS689">
        <v>39994</v>
      </c>
      <c r="DT689">
        <v>205892902</v>
      </c>
      <c r="DU689" t="str">
        <f t="shared" si="132"/>
        <v>MAC-0686</v>
      </c>
      <c r="DV689">
        <f t="shared" si="133"/>
        <v>39994</v>
      </c>
      <c r="DW689">
        <f t="shared" si="134"/>
        <v>205892902</v>
      </c>
      <c r="EL689" s="6" t="s">
        <v>738</v>
      </c>
      <c r="EM689">
        <v>305</v>
      </c>
      <c r="EN689">
        <v>266</v>
      </c>
    </row>
    <row r="690" spans="24:144" x14ac:dyDescent="0.25">
      <c r="X690" s="4" t="s">
        <v>739</v>
      </c>
      <c r="Y690" s="2">
        <v>393</v>
      </c>
      <c r="BM690">
        <v>335</v>
      </c>
      <c r="BN690" t="s">
        <v>149</v>
      </c>
      <c r="BP690" s="6" t="s">
        <v>739</v>
      </c>
      <c r="BQ690">
        <v>393</v>
      </c>
      <c r="BR690" t="str">
        <f t="shared" si="130"/>
        <v>MAC-0687</v>
      </c>
      <c r="BS690">
        <f t="shared" si="131"/>
        <v>393</v>
      </c>
      <c r="CH690" s="6">
        <v>55258</v>
      </c>
      <c r="CI690" s="26">
        <v>48.867313915857608</v>
      </c>
      <c r="CJ690">
        <f t="shared" si="135"/>
        <v>55258</v>
      </c>
      <c r="CK690">
        <f t="shared" si="136"/>
        <v>48.867313915857608</v>
      </c>
      <c r="CO690" t="str">
        <f t="shared" si="137"/>
        <v/>
      </c>
      <c r="CP690" s="13" t="str">
        <f t="shared" si="138"/>
        <v/>
      </c>
      <c r="DR690" t="s">
        <v>739</v>
      </c>
      <c r="DS690">
        <v>2352</v>
      </c>
      <c r="DT690">
        <v>8798487</v>
      </c>
      <c r="DU690" t="str">
        <f t="shared" si="132"/>
        <v>MAC-0687</v>
      </c>
      <c r="DV690">
        <f t="shared" si="133"/>
        <v>2352</v>
      </c>
      <c r="DW690">
        <f t="shared" si="134"/>
        <v>8798487</v>
      </c>
      <c r="EL690" s="6" t="s">
        <v>739</v>
      </c>
      <c r="EM690">
        <v>452</v>
      </c>
      <c r="EN690">
        <v>1811</v>
      </c>
    </row>
    <row r="691" spans="24:144" x14ac:dyDescent="0.25">
      <c r="X691" s="4" t="s">
        <v>740</v>
      </c>
      <c r="Y691" s="2">
        <v>408</v>
      </c>
      <c r="BM691">
        <v>335</v>
      </c>
      <c r="BN691" t="s">
        <v>163</v>
      </c>
      <c r="BP691" s="6" t="s">
        <v>740</v>
      </c>
      <c r="BQ691">
        <v>408</v>
      </c>
      <c r="BR691" t="str">
        <f t="shared" si="130"/>
        <v>MAC-0688</v>
      </c>
      <c r="BS691">
        <f t="shared" si="131"/>
        <v>408</v>
      </c>
      <c r="CH691" s="6">
        <v>55267</v>
      </c>
      <c r="CI691" s="26">
        <v>71.844660194174764</v>
      </c>
      <c r="CJ691">
        <f t="shared" si="135"/>
        <v>55267</v>
      </c>
      <c r="CK691">
        <f t="shared" si="136"/>
        <v>71.844660194174764</v>
      </c>
      <c r="CO691" t="str">
        <f t="shared" si="137"/>
        <v/>
      </c>
      <c r="CP691" s="13" t="str">
        <f t="shared" si="138"/>
        <v/>
      </c>
      <c r="DR691" t="s">
        <v>740</v>
      </c>
      <c r="DS691">
        <v>1295</v>
      </c>
      <c r="DT691">
        <v>6316605</v>
      </c>
      <c r="DU691" t="str">
        <f t="shared" si="132"/>
        <v>MAC-0688</v>
      </c>
      <c r="DV691">
        <f t="shared" si="133"/>
        <v>1295</v>
      </c>
      <c r="DW691">
        <f t="shared" si="134"/>
        <v>6316605</v>
      </c>
      <c r="EL691" s="6" t="s">
        <v>740</v>
      </c>
      <c r="EM691">
        <v>558</v>
      </c>
      <c r="EN691">
        <v>5896</v>
      </c>
    </row>
    <row r="692" spans="24:144" x14ac:dyDescent="0.25">
      <c r="X692" s="4" t="s">
        <v>741</v>
      </c>
      <c r="Y692" s="2">
        <v>264</v>
      </c>
      <c r="BM692">
        <v>337</v>
      </c>
      <c r="BN692" t="s">
        <v>422</v>
      </c>
      <c r="BP692" s="6" t="s">
        <v>741</v>
      </c>
      <c r="BQ692">
        <v>264</v>
      </c>
      <c r="BR692" t="str">
        <f t="shared" si="130"/>
        <v>MAC-0689</v>
      </c>
      <c r="BS692">
        <f t="shared" si="131"/>
        <v>264</v>
      </c>
      <c r="CH692" s="6">
        <v>55275</v>
      </c>
      <c r="CI692" s="26">
        <v>55.016181229773466</v>
      </c>
      <c r="CJ692">
        <f t="shared" si="135"/>
        <v>55275</v>
      </c>
      <c r="CK692">
        <f t="shared" si="136"/>
        <v>55.016181229773466</v>
      </c>
      <c r="CO692" t="str">
        <f t="shared" si="137"/>
        <v/>
      </c>
      <c r="CP692" s="13" t="str">
        <f t="shared" si="138"/>
        <v/>
      </c>
      <c r="DR692" t="s">
        <v>741</v>
      </c>
      <c r="DS692">
        <v>3002</v>
      </c>
      <c r="DT692">
        <v>1754136</v>
      </c>
      <c r="DU692" t="str">
        <f t="shared" si="132"/>
        <v>MAC-0689</v>
      </c>
      <c r="DV692">
        <f t="shared" si="133"/>
        <v>3002</v>
      </c>
      <c r="DW692">
        <f t="shared" si="134"/>
        <v>1754136</v>
      </c>
      <c r="EL692" s="6" t="s">
        <v>741</v>
      </c>
      <c r="EM692">
        <v>672</v>
      </c>
      <c r="EN692">
        <v>3290</v>
      </c>
    </row>
    <row r="693" spans="24:144" x14ac:dyDescent="0.25">
      <c r="X693" s="4" t="s">
        <v>742</v>
      </c>
      <c r="Y693" s="2">
        <v>514</v>
      </c>
      <c r="BM693">
        <v>339</v>
      </c>
      <c r="BN693" t="s">
        <v>787</v>
      </c>
      <c r="BP693" s="6" t="s">
        <v>742</v>
      </c>
      <c r="BQ693">
        <v>514</v>
      </c>
      <c r="BR693" t="str">
        <f t="shared" si="130"/>
        <v>MAC-0690</v>
      </c>
      <c r="BS693">
        <f t="shared" si="131"/>
        <v>514</v>
      </c>
      <c r="CH693" s="6">
        <v>55308</v>
      </c>
      <c r="CI693" s="26">
        <v>59.870550161812297</v>
      </c>
      <c r="CJ693">
        <f t="shared" si="135"/>
        <v>55308</v>
      </c>
      <c r="CK693">
        <f t="shared" si="136"/>
        <v>59.870550161812297</v>
      </c>
      <c r="CO693" t="str">
        <f t="shared" si="137"/>
        <v/>
      </c>
      <c r="CP693" s="13" t="str">
        <f t="shared" si="138"/>
        <v/>
      </c>
      <c r="DR693" t="s">
        <v>742</v>
      </c>
      <c r="DS693">
        <v>1122</v>
      </c>
      <c r="DT693">
        <v>3819436</v>
      </c>
      <c r="DU693" t="str">
        <f t="shared" si="132"/>
        <v>MAC-0690</v>
      </c>
      <c r="DV693">
        <f t="shared" si="133"/>
        <v>1122</v>
      </c>
      <c r="DW693">
        <f t="shared" si="134"/>
        <v>3819436</v>
      </c>
      <c r="EL693" s="6" t="s">
        <v>742</v>
      </c>
      <c r="EM693">
        <v>467</v>
      </c>
      <c r="EN693">
        <v>530</v>
      </c>
    </row>
    <row r="694" spans="24:144" x14ac:dyDescent="0.25">
      <c r="X694" s="4" t="s">
        <v>743</v>
      </c>
      <c r="Y694" s="2">
        <v>242</v>
      </c>
      <c r="BM694">
        <v>339</v>
      </c>
      <c r="BN694" t="s">
        <v>876</v>
      </c>
      <c r="BP694" s="6" t="s">
        <v>743</v>
      </c>
      <c r="BQ694">
        <v>242</v>
      </c>
      <c r="BR694" t="str">
        <f t="shared" si="130"/>
        <v>MAC-0691</v>
      </c>
      <c r="BS694">
        <f t="shared" si="131"/>
        <v>242</v>
      </c>
      <c r="CH694" s="6">
        <v>55440</v>
      </c>
      <c r="CI694" s="26">
        <v>72.815533980582529</v>
      </c>
      <c r="CJ694">
        <f t="shared" si="135"/>
        <v>55440</v>
      </c>
      <c r="CK694">
        <f t="shared" si="136"/>
        <v>72.815533980582529</v>
      </c>
      <c r="CO694" t="str">
        <f t="shared" si="137"/>
        <v/>
      </c>
      <c r="CP694" s="13" t="str">
        <f t="shared" si="138"/>
        <v/>
      </c>
      <c r="DR694" t="s">
        <v>743</v>
      </c>
      <c r="DS694">
        <v>380</v>
      </c>
      <c r="DT694">
        <v>3490459</v>
      </c>
      <c r="DU694" t="str">
        <f t="shared" si="132"/>
        <v>MAC-0691</v>
      </c>
      <c r="DV694">
        <f t="shared" si="133"/>
        <v>380</v>
      </c>
      <c r="DW694">
        <f t="shared" si="134"/>
        <v>3490459</v>
      </c>
      <c r="EL694" s="6" t="s">
        <v>743</v>
      </c>
      <c r="EM694">
        <v>727</v>
      </c>
      <c r="EN694">
        <v>8905</v>
      </c>
    </row>
    <row r="695" spans="24:144" x14ac:dyDescent="0.25">
      <c r="X695" s="4" t="s">
        <v>744</v>
      </c>
      <c r="Y695" s="2">
        <v>463</v>
      </c>
      <c r="BM695">
        <v>340</v>
      </c>
      <c r="BN695" t="s">
        <v>205</v>
      </c>
      <c r="BP695" s="6" t="s">
        <v>744</v>
      </c>
      <c r="BQ695">
        <v>463</v>
      </c>
      <c r="BR695" t="str">
        <f t="shared" si="130"/>
        <v>MAC-0692</v>
      </c>
      <c r="BS695">
        <f t="shared" si="131"/>
        <v>463</v>
      </c>
      <c r="CH695" s="6">
        <v>55458</v>
      </c>
      <c r="CI695" s="26">
        <v>59.870550161812297</v>
      </c>
      <c r="CJ695">
        <f t="shared" si="135"/>
        <v>55458</v>
      </c>
      <c r="CK695">
        <f t="shared" si="136"/>
        <v>59.870550161812297</v>
      </c>
      <c r="CO695" t="str">
        <f t="shared" si="137"/>
        <v/>
      </c>
      <c r="CP695" s="13" t="str">
        <f t="shared" si="138"/>
        <v/>
      </c>
      <c r="DR695" t="s">
        <v>744</v>
      </c>
      <c r="DS695">
        <v>3690</v>
      </c>
      <c r="DT695">
        <v>14905939</v>
      </c>
      <c r="DU695" t="str">
        <f t="shared" si="132"/>
        <v>MAC-0692</v>
      </c>
      <c r="DV695">
        <f t="shared" si="133"/>
        <v>3690</v>
      </c>
      <c r="DW695">
        <f t="shared" si="134"/>
        <v>14905939</v>
      </c>
      <c r="EL695" s="6" t="s">
        <v>744</v>
      </c>
      <c r="EM695">
        <v>543</v>
      </c>
      <c r="EN695">
        <v>6330</v>
      </c>
    </row>
    <row r="696" spans="24:144" x14ac:dyDescent="0.25">
      <c r="X696" s="4" t="s">
        <v>745</v>
      </c>
      <c r="Y696" s="2">
        <v>189</v>
      </c>
      <c r="BM696">
        <v>340</v>
      </c>
      <c r="BN696" t="s">
        <v>617</v>
      </c>
      <c r="BP696" s="6" t="s">
        <v>745</v>
      </c>
      <c r="BQ696">
        <v>189</v>
      </c>
      <c r="BR696" t="str">
        <f t="shared" si="130"/>
        <v>MAC-0693</v>
      </c>
      <c r="BS696">
        <f t="shared" si="131"/>
        <v>189</v>
      </c>
      <c r="CH696" s="6">
        <v>55512</v>
      </c>
      <c r="CI696" s="26">
        <v>44.660194174757287</v>
      </c>
      <c r="CJ696">
        <f t="shared" si="135"/>
        <v>55512</v>
      </c>
      <c r="CK696">
        <f t="shared" si="136"/>
        <v>44.660194174757287</v>
      </c>
      <c r="CO696" t="str">
        <f t="shared" si="137"/>
        <v/>
      </c>
      <c r="CP696" s="13" t="str">
        <f t="shared" si="138"/>
        <v/>
      </c>
      <c r="DR696" t="s">
        <v>745</v>
      </c>
      <c r="DS696">
        <v>555</v>
      </c>
      <c r="DT696">
        <v>3004943</v>
      </c>
      <c r="DU696" t="str">
        <f t="shared" si="132"/>
        <v>MAC-0693</v>
      </c>
      <c r="DV696">
        <f t="shared" si="133"/>
        <v>555</v>
      </c>
      <c r="DW696">
        <f t="shared" si="134"/>
        <v>3004943</v>
      </c>
      <c r="EL696" s="6" t="s">
        <v>745</v>
      </c>
      <c r="EM696">
        <v>669</v>
      </c>
      <c r="EN696">
        <v>11673</v>
      </c>
    </row>
    <row r="697" spans="24:144" x14ac:dyDescent="0.25">
      <c r="X697" s="4" t="s">
        <v>746</v>
      </c>
      <c r="Y697" s="2">
        <v>95</v>
      </c>
      <c r="BM697">
        <v>341</v>
      </c>
      <c r="BN697" t="s">
        <v>328</v>
      </c>
      <c r="BP697" s="6" t="s">
        <v>746</v>
      </c>
      <c r="BQ697">
        <v>95</v>
      </c>
      <c r="BR697" t="str">
        <f t="shared" si="130"/>
        <v>MAC-0694</v>
      </c>
      <c r="BS697">
        <f t="shared" si="131"/>
        <v>95</v>
      </c>
      <c r="CH697" s="6">
        <v>55709</v>
      </c>
      <c r="CI697" s="26">
        <v>57.928802588996767</v>
      </c>
      <c r="CJ697">
        <f t="shared" si="135"/>
        <v>55709</v>
      </c>
      <c r="CK697">
        <f t="shared" si="136"/>
        <v>57.928802588996767</v>
      </c>
      <c r="CO697" t="str">
        <f t="shared" si="137"/>
        <v/>
      </c>
      <c r="CP697" s="13" t="str">
        <f t="shared" si="138"/>
        <v/>
      </c>
      <c r="DR697" t="s">
        <v>746</v>
      </c>
      <c r="DS697">
        <v>702</v>
      </c>
      <c r="DT697">
        <v>4476846</v>
      </c>
      <c r="DU697" t="str">
        <f t="shared" si="132"/>
        <v>MAC-0694</v>
      </c>
      <c r="DV697">
        <f t="shared" si="133"/>
        <v>702</v>
      </c>
      <c r="DW697">
        <f t="shared" si="134"/>
        <v>4476846</v>
      </c>
      <c r="EL697" s="6" t="s">
        <v>746</v>
      </c>
      <c r="EM697">
        <v>696</v>
      </c>
      <c r="EN697">
        <v>9442</v>
      </c>
    </row>
    <row r="698" spans="24:144" x14ac:dyDescent="0.25">
      <c r="X698" s="4" t="s">
        <v>747</v>
      </c>
      <c r="Y698" s="2">
        <v>294</v>
      </c>
      <c r="BM698">
        <v>341</v>
      </c>
      <c r="BN698" t="s">
        <v>646</v>
      </c>
      <c r="BP698" s="6" t="s">
        <v>747</v>
      </c>
      <c r="BQ698">
        <v>294</v>
      </c>
      <c r="BR698" t="str">
        <f t="shared" si="130"/>
        <v>MAC-0695</v>
      </c>
      <c r="BS698">
        <f t="shared" si="131"/>
        <v>294</v>
      </c>
      <c r="CH698" s="6">
        <v>55908</v>
      </c>
      <c r="CI698" s="26">
        <v>68.608414239482201</v>
      </c>
      <c r="CJ698">
        <f t="shared" si="135"/>
        <v>55908</v>
      </c>
      <c r="CK698">
        <f t="shared" si="136"/>
        <v>68.608414239482201</v>
      </c>
      <c r="CO698" t="str">
        <f t="shared" si="137"/>
        <v/>
      </c>
      <c r="CP698" s="13" t="str">
        <f t="shared" si="138"/>
        <v/>
      </c>
      <c r="DR698" t="s">
        <v>747</v>
      </c>
      <c r="DS698">
        <v>111</v>
      </c>
      <c r="DT698">
        <v>3088954</v>
      </c>
      <c r="DU698" t="str">
        <f t="shared" si="132"/>
        <v>MAC-0695</v>
      </c>
      <c r="DV698">
        <f t="shared" si="133"/>
        <v>111</v>
      </c>
      <c r="DW698">
        <f t="shared" si="134"/>
        <v>3088954</v>
      </c>
      <c r="EL698" s="6" t="s">
        <v>747</v>
      </c>
      <c r="EM698">
        <v>674</v>
      </c>
      <c r="EN698">
        <v>13504</v>
      </c>
    </row>
    <row r="699" spans="24:144" x14ac:dyDescent="0.25">
      <c r="X699" s="4" t="s">
        <v>748</v>
      </c>
      <c r="Y699" s="2">
        <v>82</v>
      </c>
      <c r="BM699">
        <v>342</v>
      </c>
      <c r="BN699" t="s">
        <v>92</v>
      </c>
      <c r="BP699" s="6" t="s">
        <v>748</v>
      </c>
      <c r="BQ699">
        <v>82</v>
      </c>
      <c r="BR699" t="str">
        <f t="shared" si="130"/>
        <v>MAC-0696</v>
      </c>
      <c r="BS699">
        <f t="shared" si="131"/>
        <v>82</v>
      </c>
      <c r="CH699" s="6">
        <v>55972</v>
      </c>
      <c r="CI699" s="26">
        <v>64.077669902912632</v>
      </c>
      <c r="CJ699">
        <f t="shared" si="135"/>
        <v>55972</v>
      </c>
      <c r="CK699">
        <f t="shared" si="136"/>
        <v>64.077669902912632</v>
      </c>
      <c r="CO699" t="str">
        <f t="shared" si="137"/>
        <v/>
      </c>
      <c r="CP699" s="13" t="str">
        <f t="shared" si="138"/>
        <v/>
      </c>
      <c r="DR699" t="s">
        <v>748</v>
      </c>
      <c r="DS699">
        <v>1360</v>
      </c>
      <c r="DT699">
        <v>4995413</v>
      </c>
      <c r="DU699" t="str">
        <f t="shared" si="132"/>
        <v>MAC-0696</v>
      </c>
      <c r="DV699">
        <f t="shared" si="133"/>
        <v>1360</v>
      </c>
      <c r="DW699">
        <f t="shared" si="134"/>
        <v>4995413</v>
      </c>
      <c r="EL699" s="6" t="s">
        <v>748</v>
      </c>
      <c r="EM699">
        <v>642</v>
      </c>
      <c r="EN699">
        <v>8626</v>
      </c>
    </row>
    <row r="700" spans="24:144" x14ac:dyDescent="0.25">
      <c r="X700" s="4" t="s">
        <v>749</v>
      </c>
      <c r="Y700" s="2">
        <v>100</v>
      </c>
      <c r="BM700">
        <v>343</v>
      </c>
      <c r="BN700" t="s">
        <v>464</v>
      </c>
      <c r="BP700" s="6" t="s">
        <v>749</v>
      </c>
      <c r="BQ700">
        <v>100</v>
      </c>
      <c r="BR700" t="str">
        <f t="shared" si="130"/>
        <v>MAC-0697</v>
      </c>
      <c r="BS700">
        <f t="shared" si="131"/>
        <v>100</v>
      </c>
      <c r="CH700" s="6">
        <v>56076</v>
      </c>
      <c r="CI700" s="26">
        <v>43.689320388349515</v>
      </c>
      <c r="CJ700">
        <f t="shared" si="135"/>
        <v>56076</v>
      </c>
      <c r="CK700">
        <f t="shared" si="136"/>
        <v>43.689320388349515</v>
      </c>
      <c r="CO700" t="str">
        <f t="shared" si="137"/>
        <v/>
      </c>
      <c r="CP700" s="13" t="str">
        <f t="shared" si="138"/>
        <v/>
      </c>
      <c r="DR700" t="s">
        <v>749</v>
      </c>
      <c r="DS700">
        <v>94</v>
      </c>
      <c r="DT700">
        <v>1194098</v>
      </c>
      <c r="DU700" t="str">
        <f t="shared" si="132"/>
        <v>MAC-0697</v>
      </c>
      <c r="DV700">
        <f t="shared" si="133"/>
        <v>94</v>
      </c>
      <c r="DW700">
        <f t="shared" si="134"/>
        <v>1194098</v>
      </c>
      <c r="EL700" s="6" t="s">
        <v>749</v>
      </c>
      <c r="EM700">
        <v>749</v>
      </c>
      <c r="EN700">
        <v>8576</v>
      </c>
    </row>
    <row r="701" spans="24:144" x14ac:dyDescent="0.25">
      <c r="X701" s="4" t="s">
        <v>750</v>
      </c>
      <c r="Y701" s="2">
        <v>90</v>
      </c>
      <c r="BM701">
        <v>343</v>
      </c>
      <c r="BN701" t="s">
        <v>775</v>
      </c>
      <c r="BP701" s="6" t="s">
        <v>750</v>
      </c>
      <c r="BQ701">
        <v>90</v>
      </c>
      <c r="BR701" t="str">
        <f t="shared" si="130"/>
        <v>MAC-0698</v>
      </c>
      <c r="BS701">
        <f t="shared" si="131"/>
        <v>90</v>
      </c>
      <c r="CH701" s="6">
        <v>56136</v>
      </c>
      <c r="CI701" s="26">
        <v>52.750809061488667</v>
      </c>
      <c r="CJ701">
        <f t="shared" si="135"/>
        <v>56136</v>
      </c>
      <c r="CK701">
        <f t="shared" si="136"/>
        <v>52.750809061488667</v>
      </c>
      <c r="CO701" t="str">
        <f t="shared" si="137"/>
        <v/>
      </c>
      <c r="CP701" s="13" t="str">
        <f t="shared" si="138"/>
        <v/>
      </c>
      <c r="DR701" t="s">
        <v>750</v>
      </c>
      <c r="DS701">
        <v>3855</v>
      </c>
      <c r="DT701">
        <v>5206524</v>
      </c>
      <c r="DU701" t="str">
        <f t="shared" si="132"/>
        <v>MAC-0698</v>
      </c>
      <c r="DV701">
        <f t="shared" si="133"/>
        <v>3855</v>
      </c>
      <c r="DW701">
        <f t="shared" si="134"/>
        <v>5206524</v>
      </c>
      <c r="EL701" s="6" t="s">
        <v>750</v>
      </c>
      <c r="EM701">
        <v>602</v>
      </c>
      <c r="EN701">
        <v>6690</v>
      </c>
    </row>
    <row r="702" spans="24:144" x14ac:dyDescent="0.25">
      <c r="X702" s="4" t="s">
        <v>751</v>
      </c>
      <c r="Y702" s="2">
        <v>135</v>
      </c>
      <c r="BM702">
        <v>344</v>
      </c>
      <c r="BN702" t="s">
        <v>246</v>
      </c>
      <c r="BP702" s="6" t="s">
        <v>751</v>
      </c>
      <c r="BQ702">
        <v>135</v>
      </c>
      <c r="BR702" t="str">
        <f t="shared" si="130"/>
        <v>MAC-0699</v>
      </c>
      <c r="BS702">
        <f t="shared" si="131"/>
        <v>135</v>
      </c>
      <c r="CH702" s="6">
        <v>56145</v>
      </c>
      <c r="CI702" s="26">
        <v>50.485436893203882</v>
      </c>
      <c r="CJ702">
        <f t="shared" si="135"/>
        <v>56145</v>
      </c>
      <c r="CK702">
        <f t="shared" si="136"/>
        <v>50.485436893203882</v>
      </c>
      <c r="CO702" t="str">
        <f t="shared" si="137"/>
        <v/>
      </c>
      <c r="CP702" s="13" t="str">
        <f t="shared" si="138"/>
        <v/>
      </c>
      <c r="DR702" t="s">
        <v>751</v>
      </c>
      <c r="DS702">
        <v>135</v>
      </c>
      <c r="DT702">
        <v>314814</v>
      </c>
      <c r="DU702" t="str">
        <f t="shared" si="132"/>
        <v>MAC-0699</v>
      </c>
      <c r="DV702">
        <f t="shared" si="133"/>
        <v>135</v>
      </c>
      <c r="DW702">
        <f t="shared" si="134"/>
        <v>314814</v>
      </c>
      <c r="EL702" s="6" t="s">
        <v>751</v>
      </c>
      <c r="EM702">
        <v>891</v>
      </c>
      <c r="EN702">
        <v>9234</v>
      </c>
    </row>
    <row r="703" spans="24:144" x14ac:dyDescent="0.25">
      <c r="X703" s="4" t="s">
        <v>752</v>
      </c>
      <c r="Y703" s="2">
        <v>154</v>
      </c>
      <c r="BM703">
        <v>344</v>
      </c>
      <c r="BN703" t="s">
        <v>335</v>
      </c>
      <c r="BP703" s="6" t="s">
        <v>752</v>
      </c>
      <c r="BQ703">
        <v>154</v>
      </c>
      <c r="BR703" t="str">
        <f t="shared" si="130"/>
        <v>MAC-0700</v>
      </c>
      <c r="BS703">
        <f t="shared" si="131"/>
        <v>154</v>
      </c>
      <c r="CH703" s="6">
        <v>56376</v>
      </c>
      <c r="CI703" s="26">
        <v>56.957928802588995</v>
      </c>
      <c r="CJ703">
        <f t="shared" si="135"/>
        <v>56376</v>
      </c>
      <c r="CK703">
        <f t="shared" si="136"/>
        <v>56.957928802588995</v>
      </c>
      <c r="CO703" t="str">
        <f t="shared" si="137"/>
        <v/>
      </c>
      <c r="CP703" s="13" t="str">
        <f t="shared" si="138"/>
        <v/>
      </c>
      <c r="DR703" t="s">
        <v>752</v>
      </c>
      <c r="DS703">
        <v>151</v>
      </c>
      <c r="DT703">
        <v>3766685</v>
      </c>
      <c r="DU703" t="str">
        <f t="shared" si="132"/>
        <v>MAC-0700</v>
      </c>
      <c r="DV703">
        <f t="shared" si="133"/>
        <v>151</v>
      </c>
      <c r="DW703">
        <f t="shared" si="134"/>
        <v>3766685</v>
      </c>
      <c r="EL703" s="6" t="s">
        <v>752</v>
      </c>
      <c r="EM703">
        <v>871</v>
      </c>
      <c r="EN703">
        <v>13998</v>
      </c>
    </row>
    <row r="704" spans="24:144" x14ac:dyDescent="0.25">
      <c r="X704" s="4" t="s">
        <v>753</v>
      </c>
      <c r="Y704" s="2">
        <v>231</v>
      </c>
      <c r="BM704">
        <v>344</v>
      </c>
      <c r="BN704" t="s">
        <v>625</v>
      </c>
      <c r="BP704" s="6" t="s">
        <v>753</v>
      </c>
      <c r="BQ704">
        <v>231</v>
      </c>
      <c r="BR704" t="str">
        <f t="shared" si="130"/>
        <v>MAC-0701</v>
      </c>
      <c r="BS704">
        <f t="shared" si="131"/>
        <v>231</v>
      </c>
      <c r="CH704" s="6">
        <v>56466</v>
      </c>
      <c r="CI704" s="26">
        <v>66.990291262135926</v>
      </c>
      <c r="CJ704">
        <f t="shared" si="135"/>
        <v>56466</v>
      </c>
      <c r="CK704">
        <f t="shared" si="136"/>
        <v>66.990291262135926</v>
      </c>
      <c r="CO704" t="str">
        <f t="shared" si="137"/>
        <v/>
      </c>
      <c r="CP704" s="13" t="str">
        <f t="shared" si="138"/>
        <v/>
      </c>
      <c r="DR704" t="s">
        <v>753</v>
      </c>
      <c r="DS704">
        <v>48522</v>
      </c>
      <c r="DT704">
        <v>244249561</v>
      </c>
      <c r="DU704" t="str">
        <f t="shared" si="132"/>
        <v>MAC-0701</v>
      </c>
      <c r="DV704">
        <f t="shared" si="133"/>
        <v>48522</v>
      </c>
      <c r="DW704">
        <f t="shared" si="134"/>
        <v>244249561</v>
      </c>
      <c r="EL704" s="6" t="s">
        <v>753</v>
      </c>
      <c r="EM704">
        <v>295</v>
      </c>
      <c r="EN704">
        <v>497</v>
      </c>
    </row>
    <row r="705" spans="24:144" x14ac:dyDescent="0.25">
      <c r="X705" s="4" t="s">
        <v>754</v>
      </c>
      <c r="Y705" s="2">
        <v>151</v>
      </c>
      <c r="BM705">
        <v>345</v>
      </c>
      <c r="BN705" t="s">
        <v>165</v>
      </c>
      <c r="BP705" s="6" t="s">
        <v>754</v>
      </c>
      <c r="BQ705">
        <v>151</v>
      </c>
      <c r="BR705" t="str">
        <f t="shared" si="130"/>
        <v>MAC-0702</v>
      </c>
      <c r="BS705">
        <f t="shared" si="131"/>
        <v>151</v>
      </c>
      <c r="CH705" s="6">
        <v>56589</v>
      </c>
      <c r="CI705" s="26">
        <v>48.867313915857608</v>
      </c>
      <c r="CJ705">
        <f t="shared" si="135"/>
        <v>56589</v>
      </c>
      <c r="CK705">
        <f t="shared" si="136"/>
        <v>48.867313915857608</v>
      </c>
      <c r="CO705" t="str">
        <f t="shared" si="137"/>
        <v/>
      </c>
      <c r="CP705" s="13" t="str">
        <f t="shared" si="138"/>
        <v/>
      </c>
      <c r="DR705" t="s">
        <v>754</v>
      </c>
      <c r="DS705">
        <v>9980</v>
      </c>
      <c r="DT705">
        <v>30566851</v>
      </c>
      <c r="DU705" t="str">
        <f t="shared" si="132"/>
        <v>MAC-0702</v>
      </c>
      <c r="DV705">
        <f t="shared" si="133"/>
        <v>9980</v>
      </c>
      <c r="DW705">
        <f t="shared" si="134"/>
        <v>30566851</v>
      </c>
      <c r="EL705" s="6" t="s">
        <v>754</v>
      </c>
      <c r="EM705">
        <v>326</v>
      </c>
      <c r="EN705">
        <v>288</v>
      </c>
    </row>
    <row r="706" spans="24:144" x14ac:dyDescent="0.25">
      <c r="X706" s="4" t="s">
        <v>755</v>
      </c>
      <c r="Y706" s="2">
        <v>151</v>
      </c>
      <c r="BM706">
        <v>345</v>
      </c>
      <c r="BN706" t="s">
        <v>180</v>
      </c>
      <c r="BP706" s="6" t="s">
        <v>755</v>
      </c>
      <c r="BQ706">
        <v>151</v>
      </c>
      <c r="BR706" t="str">
        <f t="shared" si="130"/>
        <v>MAC-0703</v>
      </c>
      <c r="BS706">
        <f t="shared" si="131"/>
        <v>151</v>
      </c>
      <c r="CH706" s="6">
        <v>56624</v>
      </c>
      <c r="CI706" s="26">
        <v>60.841423948220061</v>
      </c>
      <c r="CJ706">
        <f t="shared" si="135"/>
        <v>56624</v>
      </c>
      <c r="CK706">
        <f t="shared" si="136"/>
        <v>60.841423948220061</v>
      </c>
      <c r="CO706" t="str">
        <f t="shared" si="137"/>
        <v/>
      </c>
      <c r="CP706" s="13" t="str">
        <f t="shared" si="138"/>
        <v/>
      </c>
      <c r="DR706" t="s">
        <v>755</v>
      </c>
      <c r="DS706">
        <v>987</v>
      </c>
      <c r="DT706">
        <v>6568608</v>
      </c>
      <c r="DU706" t="str">
        <f t="shared" si="132"/>
        <v>MAC-0703</v>
      </c>
      <c r="DV706">
        <f t="shared" si="133"/>
        <v>987</v>
      </c>
      <c r="DW706">
        <f t="shared" si="134"/>
        <v>6568608</v>
      </c>
      <c r="EL706" s="6" t="s">
        <v>755</v>
      </c>
      <c r="EM706">
        <v>739</v>
      </c>
      <c r="EN706">
        <v>6292</v>
      </c>
    </row>
    <row r="707" spans="24:144" x14ac:dyDescent="0.25">
      <c r="X707" s="4" t="s">
        <v>756</v>
      </c>
      <c r="Y707" s="2">
        <v>116</v>
      </c>
      <c r="BM707">
        <v>345</v>
      </c>
      <c r="BN707" t="s">
        <v>637</v>
      </c>
      <c r="BP707" s="6" t="s">
        <v>756</v>
      </c>
      <c r="BQ707">
        <v>116</v>
      </c>
      <c r="BR707" t="str">
        <f t="shared" si="130"/>
        <v>MAC-0704</v>
      </c>
      <c r="BS707">
        <f t="shared" si="131"/>
        <v>116</v>
      </c>
      <c r="CH707" s="6">
        <v>56826</v>
      </c>
      <c r="CI707" s="26">
        <v>62.459546925566343</v>
      </c>
      <c r="CJ707">
        <f t="shared" si="135"/>
        <v>56826</v>
      </c>
      <c r="CK707">
        <f t="shared" si="136"/>
        <v>62.459546925566343</v>
      </c>
      <c r="CO707" t="str">
        <f t="shared" si="137"/>
        <v/>
      </c>
      <c r="CP707" s="13" t="str">
        <f t="shared" si="138"/>
        <v/>
      </c>
      <c r="DR707" t="s">
        <v>756</v>
      </c>
      <c r="DS707">
        <v>19746</v>
      </c>
      <c r="DT707">
        <v>2055824</v>
      </c>
      <c r="DU707" t="str">
        <f t="shared" si="132"/>
        <v>MAC-0704</v>
      </c>
      <c r="DV707">
        <f t="shared" si="133"/>
        <v>19746</v>
      </c>
      <c r="DW707">
        <f t="shared" si="134"/>
        <v>2055824</v>
      </c>
      <c r="EL707" s="6" t="s">
        <v>756</v>
      </c>
      <c r="EM707">
        <v>497</v>
      </c>
      <c r="EN707">
        <v>241</v>
      </c>
    </row>
    <row r="708" spans="24:144" x14ac:dyDescent="0.25">
      <c r="X708" s="4" t="s">
        <v>757</v>
      </c>
      <c r="Y708" s="2">
        <v>217</v>
      </c>
      <c r="BM708">
        <v>346</v>
      </c>
      <c r="BN708" t="s">
        <v>316</v>
      </c>
      <c r="BP708" s="6" t="s">
        <v>757</v>
      </c>
      <c r="BQ708">
        <v>217</v>
      </c>
      <c r="BR708" t="str">
        <f t="shared" ref="BR708:BR771" si="139">IF(OR(BP708="",BP708="Genel Toplam",BP708="(blank)"),"",BP708)</f>
        <v>MAC-0705</v>
      </c>
      <c r="BS708">
        <f t="shared" ref="BS708:BS771" si="140">IFERROR(VLOOKUP(BR708,$BP$3:$BQ$1004,2,FALSE),"")</f>
        <v>217</v>
      </c>
      <c r="CH708" s="6">
        <v>57036</v>
      </c>
      <c r="CI708" s="26">
        <v>60.194174757281552</v>
      </c>
      <c r="CJ708">
        <f t="shared" si="135"/>
        <v>57036</v>
      </c>
      <c r="CK708">
        <f t="shared" si="136"/>
        <v>60.194174757281552</v>
      </c>
      <c r="CO708" t="str">
        <f t="shared" si="137"/>
        <v/>
      </c>
      <c r="CP708" s="13" t="str">
        <f t="shared" si="138"/>
        <v/>
      </c>
      <c r="DR708" t="s">
        <v>757</v>
      </c>
      <c r="DS708">
        <v>249</v>
      </c>
      <c r="DT708">
        <v>2102366</v>
      </c>
      <c r="DU708" t="str">
        <f t="shared" ref="DU708:DU771" si="141">IF(OR(DR708="",DR708="Genel Toplam",DR708="(blank)"),"",DR708)</f>
        <v>MAC-0705</v>
      </c>
      <c r="DV708">
        <f t="shared" ref="DV708:DV771" si="142">IFERROR(VLOOKUP(DU708,$DR$3:$DT$1004,2,FALSE),"")</f>
        <v>249</v>
      </c>
      <c r="DW708">
        <f t="shared" ref="DW708:DW771" si="143">IFERROR(VLOOKUP(DU708,$DR$3:$DT$1004,3,FALSE),"")</f>
        <v>2102366</v>
      </c>
      <c r="EL708" s="6" t="s">
        <v>757</v>
      </c>
      <c r="EM708">
        <v>687</v>
      </c>
      <c r="EN708">
        <v>6555</v>
      </c>
    </row>
    <row r="709" spans="24:144" x14ac:dyDescent="0.25">
      <c r="X709" s="4" t="s">
        <v>758</v>
      </c>
      <c r="Y709" s="2">
        <v>602</v>
      </c>
      <c r="BM709">
        <v>347</v>
      </c>
      <c r="BN709" t="s">
        <v>388</v>
      </c>
      <c r="BP709" s="6" t="s">
        <v>758</v>
      </c>
      <c r="BQ709">
        <v>602</v>
      </c>
      <c r="BR709" t="str">
        <f t="shared" si="139"/>
        <v>MAC-0706</v>
      </c>
      <c r="BS709">
        <f t="shared" si="140"/>
        <v>602</v>
      </c>
      <c r="CH709" s="6">
        <v>57057</v>
      </c>
      <c r="CI709" s="26">
        <v>76.051779935275079</v>
      </c>
      <c r="CJ709">
        <f t="shared" ref="CJ709:CJ772" si="144">IF(OR(CH709="",CH709="Grand Total",CH709="(blank)"),"",CH709)</f>
        <v>57057</v>
      </c>
      <c r="CK709">
        <f t="shared" ref="CK709:CK772" si="145">IFERROR(VLOOKUP(CJ709,$CH$3:$CI$983,2,FALSE),"")</f>
        <v>76.051779935275079</v>
      </c>
      <c r="CO709" t="str">
        <f t="shared" ref="CO709:CO772" si="146">IF(OR(CM709="",CM709="Grand Total",CM709="(blank)"),"",CM709)</f>
        <v/>
      </c>
      <c r="CP709" s="13" t="str">
        <f t="shared" ref="CP709:CP772" si="147">IFERROR(VLOOKUP(CO709,$CM$3:$CN$983,2,FALSE),"")</f>
        <v/>
      </c>
      <c r="DR709" t="s">
        <v>758</v>
      </c>
      <c r="DS709">
        <v>5867</v>
      </c>
      <c r="DT709">
        <v>24325846</v>
      </c>
      <c r="DU709" t="str">
        <f t="shared" si="141"/>
        <v>MAC-0706</v>
      </c>
      <c r="DV709">
        <f t="shared" si="142"/>
        <v>5867</v>
      </c>
      <c r="DW709">
        <f t="shared" si="143"/>
        <v>24325846</v>
      </c>
      <c r="EL709" s="6" t="s">
        <v>758</v>
      </c>
      <c r="EM709">
        <v>354</v>
      </c>
      <c r="EN709">
        <v>1010</v>
      </c>
    </row>
    <row r="710" spans="24:144" x14ac:dyDescent="0.25">
      <c r="X710" s="4" t="s">
        <v>759</v>
      </c>
      <c r="Y710" s="2">
        <v>124</v>
      </c>
      <c r="BM710">
        <v>348</v>
      </c>
      <c r="BN710" t="s">
        <v>94</v>
      </c>
      <c r="BP710" s="6" t="s">
        <v>759</v>
      </c>
      <c r="BQ710">
        <v>124</v>
      </c>
      <c r="BR710" t="str">
        <f t="shared" si="139"/>
        <v>MAC-0707</v>
      </c>
      <c r="BS710">
        <f t="shared" si="140"/>
        <v>124</v>
      </c>
      <c r="CH710" s="6">
        <v>57109</v>
      </c>
      <c r="CI710" s="26">
        <v>62.783171521035598</v>
      </c>
      <c r="CJ710">
        <f t="shared" si="144"/>
        <v>57109</v>
      </c>
      <c r="CK710">
        <f t="shared" si="145"/>
        <v>62.783171521035598</v>
      </c>
      <c r="CO710" t="str">
        <f t="shared" si="146"/>
        <v/>
      </c>
      <c r="CP710" s="13" t="str">
        <f t="shared" si="147"/>
        <v/>
      </c>
      <c r="DR710" t="s">
        <v>759</v>
      </c>
      <c r="DS710">
        <v>3974</v>
      </c>
      <c r="DT710">
        <v>20514266</v>
      </c>
      <c r="DU710" t="str">
        <f t="shared" si="141"/>
        <v>MAC-0707</v>
      </c>
      <c r="DV710">
        <f t="shared" si="142"/>
        <v>3974</v>
      </c>
      <c r="DW710">
        <f t="shared" si="143"/>
        <v>20514266</v>
      </c>
      <c r="EL710" s="6" t="s">
        <v>759</v>
      </c>
      <c r="EM710">
        <v>449</v>
      </c>
      <c r="EN710">
        <v>579</v>
      </c>
    </row>
    <row r="711" spans="24:144" x14ac:dyDescent="0.25">
      <c r="X711" s="4" t="s">
        <v>760</v>
      </c>
      <c r="Y711" s="2">
        <v>484</v>
      </c>
      <c r="BM711">
        <v>349</v>
      </c>
      <c r="BN711" t="s">
        <v>415</v>
      </c>
      <c r="BP711" s="6" t="s">
        <v>760</v>
      </c>
      <c r="BQ711">
        <v>484</v>
      </c>
      <c r="BR711" t="str">
        <f t="shared" si="139"/>
        <v>MAC-0708</v>
      </c>
      <c r="BS711">
        <f t="shared" si="140"/>
        <v>484</v>
      </c>
      <c r="CH711" s="6">
        <v>57156</v>
      </c>
      <c r="CI711" s="26">
        <v>47.572815533980581</v>
      </c>
      <c r="CJ711">
        <f t="shared" si="144"/>
        <v>57156</v>
      </c>
      <c r="CK711">
        <f t="shared" si="145"/>
        <v>47.572815533980581</v>
      </c>
      <c r="CO711" t="str">
        <f t="shared" si="146"/>
        <v/>
      </c>
      <c r="CP711" s="13" t="str">
        <f t="shared" si="147"/>
        <v/>
      </c>
      <c r="DR711" t="s">
        <v>760</v>
      </c>
      <c r="DS711">
        <v>318</v>
      </c>
      <c r="DT711">
        <v>2738303</v>
      </c>
      <c r="DU711" t="str">
        <f t="shared" si="141"/>
        <v>MAC-0708</v>
      </c>
      <c r="DV711">
        <f t="shared" si="142"/>
        <v>318</v>
      </c>
      <c r="DW711">
        <f t="shared" si="143"/>
        <v>2738303</v>
      </c>
      <c r="EL711" s="6" t="s">
        <v>760</v>
      </c>
      <c r="EM711">
        <v>566</v>
      </c>
      <c r="EN711">
        <v>9914</v>
      </c>
    </row>
    <row r="712" spans="24:144" x14ac:dyDescent="0.25">
      <c r="X712" s="4" t="s">
        <v>761</v>
      </c>
      <c r="Y712" s="2">
        <v>42</v>
      </c>
      <c r="BM712">
        <v>350</v>
      </c>
      <c r="BN712" t="s">
        <v>626</v>
      </c>
      <c r="BP712" s="6" t="s">
        <v>761</v>
      </c>
      <c r="BQ712">
        <v>42</v>
      </c>
      <c r="BR712" t="str">
        <f t="shared" si="139"/>
        <v>MAC-0709</v>
      </c>
      <c r="BS712">
        <f t="shared" si="140"/>
        <v>42</v>
      </c>
      <c r="CH712" s="6">
        <v>57232</v>
      </c>
      <c r="CI712" s="26">
        <v>55.98705501618123</v>
      </c>
      <c r="CJ712">
        <f t="shared" si="144"/>
        <v>57232</v>
      </c>
      <c r="CK712">
        <f t="shared" si="145"/>
        <v>55.98705501618123</v>
      </c>
      <c r="CO712" t="str">
        <f t="shared" si="146"/>
        <v/>
      </c>
      <c r="CP712" s="13" t="str">
        <f t="shared" si="147"/>
        <v/>
      </c>
      <c r="DR712" t="s">
        <v>761</v>
      </c>
      <c r="DS712">
        <v>2357</v>
      </c>
      <c r="DT712">
        <v>2781242</v>
      </c>
      <c r="DU712" t="str">
        <f t="shared" si="141"/>
        <v>MAC-0709</v>
      </c>
      <c r="DV712">
        <f t="shared" si="142"/>
        <v>2357</v>
      </c>
      <c r="DW712">
        <f t="shared" si="143"/>
        <v>2781242</v>
      </c>
      <c r="EL712" s="6" t="s">
        <v>761</v>
      </c>
      <c r="EM712">
        <v>622</v>
      </c>
      <c r="EN712">
        <v>4221</v>
      </c>
    </row>
    <row r="713" spans="24:144" x14ac:dyDescent="0.25">
      <c r="X713" s="4" t="s">
        <v>762</v>
      </c>
      <c r="Y713" s="2">
        <v>114</v>
      </c>
      <c r="BM713">
        <v>351</v>
      </c>
      <c r="BN713" t="s">
        <v>492</v>
      </c>
      <c r="BP713" s="6" t="s">
        <v>762</v>
      </c>
      <c r="BQ713">
        <v>114</v>
      </c>
      <c r="BR713" t="str">
        <f t="shared" si="139"/>
        <v>MAC-0710</v>
      </c>
      <c r="BS713">
        <f t="shared" si="140"/>
        <v>114</v>
      </c>
      <c r="CH713" s="6">
        <v>57240</v>
      </c>
      <c r="CI713" s="26">
        <v>120.3883495145631</v>
      </c>
      <c r="CJ713">
        <f t="shared" si="144"/>
        <v>57240</v>
      </c>
      <c r="CK713">
        <f t="shared" si="145"/>
        <v>120.3883495145631</v>
      </c>
      <c r="CO713" t="str">
        <f t="shared" si="146"/>
        <v/>
      </c>
      <c r="CP713" s="13" t="str">
        <f t="shared" si="147"/>
        <v/>
      </c>
      <c r="DR713" t="s">
        <v>762</v>
      </c>
      <c r="DS713">
        <v>715</v>
      </c>
      <c r="DT713">
        <v>4058322</v>
      </c>
      <c r="DU713" t="str">
        <f t="shared" si="141"/>
        <v>MAC-0710</v>
      </c>
      <c r="DV713">
        <f t="shared" si="142"/>
        <v>715</v>
      </c>
      <c r="DW713">
        <f t="shared" si="143"/>
        <v>4058322</v>
      </c>
      <c r="EL713" s="6" t="s">
        <v>762</v>
      </c>
      <c r="EM713">
        <v>778</v>
      </c>
      <c r="EN713">
        <v>8032</v>
      </c>
    </row>
    <row r="714" spans="24:144" x14ac:dyDescent="0.25">
      <c r="X714" s="4" t="s">
        <v>763</v>
      </c>
      <c r="Y714" s="2">
        <v>443</v>
      </c>
      <c r="BM714">
        <v>351</v>
      </c>
      <c r="BN714" t="s">
        <v>494</v>
      </c>
      <c r="BP714" s="6" t="s">
        <v>763</v>
      </c>
      <c r="BQ714">
        <v>443</v>
      </c>
      <c r="BR714" t="str">
        <f t="shared" si="139"/>
        <v>MAC-0711</v>
      </c>
      <c r="BS714">
        <f t="shared" si="140"/>
        <v>443</v>
      </c>
      <c r="CH714" s="6">
        <v>57366</v>
      </c>
      <c r="CI714" s="26">
        <v>77.993527508090608</v>
      </c>
      <c r="CJ714">
        <f t="shared" si="144"/>
        <v>57366</v>
      </c>
      <c r="CK714">
        <f t="shared" si="145"/>
        <v>77.993527508090608</v>
      </c>
      <c r="CO714" t="str">
        <f t="shared" si="146"/>
        <v/>
      </c>
      <c r="CP714" s="13" t="str">
        <f t="shared" si="147"/>
        <v/>
      </c>
      <c r="DR714" t="s">
        <v>763</v>
      </c>
      <c r="DS714">
        <v>8251</v>
      </c>
      <c r="DT714">
        <v>27102301</v>
      </c>
      <c r="DU714" t="str">
        <f t="shared" si="141"/>
        <v>MAC-0711</v>
      </c>
      <c r="DV714">
        <f t="shared" si="142"/>
        <v>8251</v>
      </c>
      <c r="DW714">
        <f t="shared" si="143"/>
        <v>27102301</v>
      </c>
      <c r="EL714" s="6" t="s">
        <v>763</v>
      </c>
      <c r="EM714">
        <v>309</v>
      </c>
      <c r="EN714">
        <v>822</v>
      </c>
    </row>
    <row r="715" spans="24:144" x14ac:dyDescent="0.25">
      <c r="X715" s="4" t="s">
        <v>764</v>
      </c>
      <c r="Y715" s="2">
        <v>165</v>
      </c>
      <c r="BM715">
        <v>351</v>
      </c>
      <c r="BN715" t="s">
        <v>679</v>
      </c>
      <c r="BP715" s="6" t="s">
        <v>764</v>
      </c>
      <c r="BQ715">
        <v>165</v>
      </c>
      <c r="BR715" t="str">
        <f t="shared" si="139"/>
        <v>MAC-0712</v>
      </c>
      <c r="BS715">
        <f t="shared" si="140"/>
        <v>165</v>
      </c>
      <c r="CH715" s="6">
        <v>57392</v>
      </c>
      <c r="CI715" s="26">
        <v>61.165048543689316</v>
      </c>
      <c r="CJ715">
        <f t="shared" si="144"/>
        <v>57392</v>
      </c>
      <c r="CK715">
        <f t="shared" si="145"/>
        <v>61.165048543689316</v>
      </c>
      <c r="CO715" t="str">
        <f t="shared" si="146"/>
        <v/>
      </c>
      <c r="CP715" s="13" t="str">
        <f t="shared" si="147"/>
        <v/>
      </c>
      <c r="DR715" t="s">
        <v>764</v>
      </c>
      <c r="DS715">
        <v>1105</v>
      </c>
      <c r="DT715">
        <v>7292151</v>
      </c>
      <c r="DU715" t="str">
        <f t="shared" si="141"/>
        <v>MAC-0712</v>
      </c>
      <c r="DV715">
        <f t="shared" si="142"/>
        <v>1105</v>
      </c>
      <c r="DW715">
        <f t="shared" si="143"/>
        <v>7292151</v>
      </c>
      <c r="EL715" s="6" t="s">
        <v>764</v>
      </c>
      <c r="EM715">
        <v>748</v>
      </c>
      <c r="EN715">
        <v>6911</v>
      </c>
    </row>
    <row r="716" spans="24:144" x14ac:dyDescent="0.25">
      <c r="X716" s="4" t="s">
        <v>765</v>
      </c>
      <c r="Y716" s="2">
        <v>43</v>
      </c>
      <c r="BM716">
        <v>352</v>
      </c>
      <c r="BN716" t="s">
        <v>900</v>
      </c>
      <c r="BP716" s="6" t="s">
        <v>765</v>
      </c>
      <c r="BQ716">
        <v>43</v>
      </c>
      <c r="BR716" t="str">
        <f t="shared" si="139"/>
        <v>MAC-0713</v>
      </c>
      <c r="BS716">
        <f t="shared" si="140"/>
        <v>43</v>
      </c>
      <c r="CH716" s="6">
        <v>57568</v>
      </c>
      <c r="CI716" s="26">
        <v>75.080906148867314</v>
      </c>
      <c r="CJ716">
        <f t="shared" si="144"/>
        <v>57568</v>
      </c>
      <c r="CK716">
        <f t="shared" si="145"/>
        <v>75.080906148867314</v>
      </c>
      <c r="CO716" t="str">
        <f t="shared" si="146"/>
        <v/>
      </c>
      <c r="CP716" s="13" t="str">
        <f t="shared" si="147"/>
        <v/>
      </c>
      <c r="DR716" t="s">
        <v>765</v>
      </c>
      <c r="DS716">
        <v>142</v>
      </c>
      <c r="DT716">
        <v>1038484</v>
      </c>
      <c r="DU716" t="str">
        <f t="shared" si="141"/>
        <v>MAC-0713</v>
      </c>
      <c r="DV716">
        <f t="shared" si="142"/>
        <v>142</v>
      </c>
      <c r="DW716">
        <f t="shared" si="143"/>
        <v>1038484</v>
      </c>
      <c r="EL716" s="6" t="s">
        <v>765</v>
      </c>
      <c r="EM716">
        <v>797</v>
      </c>
      <c r="EN716">
        <v>11145</v>
      </c>
    </row>
    <row r="717" spans="24:144" x14ac:dyDescent="0.25">
      <c r="X717" s="4" t="s">
        <v>766</v>
      </c>
      <c r="Y717" s="2">
        <v>47</v>
      </c>
      <c r="BM717">
        <v>353</v>
      </c>
      <c r="BN717" t="s">
        <v>250</v>
      </c>
      <c r="BP717" s="6" t="s">
        <v>766</v>
      </c>
      <c r="BQ717">
        <v>47</v>
      </c>
      <c r="BR717" t="str">
        <f t="shared" si="139"/>
        <v>MAC-0714</v>
      </c>
      <c r="BS717">
        <f t="shared" si="140"/>
        <v>47</v>
      </c>
      <c r="CH717" s="6">
        <v>57612</v>
      </c>
      <c r="CI717" s="26">
        <v>48.220064724919091</v>
      </c>
      <c r="CJ717">
        <f t="shared" si="144"/>
        <v>57612</v>
      </c>
      <c r="CK717">
        <f t="shared" si="145"/>
        <v>48.220064724919091</v>
      </c>
      <c r="CO717" t="str">
        <f t="shared" si="146"/>
        <v/>
      </c>
      <c r="CP717" s="13" t="str">
        <f t="shared" si="147"/>
        <v/>
      </c>
      <c r="DR717" t="s">
        <v>766</v>
      </c>
      <c r="DS717">
        <v>301</v>
      </c>
      <c r="DT717">
        <v>1619494</v>
      </c>
      <c r="DU717" t="str">
        <f t="shared" si="141"/>
        <v>MAC-0714</v>
      </c>
      <c r="DV717">
        <f t="shared" si="142"/>
        <v>301</v>
      </c>
      <c r="DW717">
        <f t="shared" si="143"/>
        <v>1619494</v>
      </c>
      <c r="EL717" s="6" t="s">
        <v>766</v>
      </c>
      <c r="EM717">
        <v>862</v>
      </c>
      <c r="EN717">
        <v>6431</v>
      </c>
    </row>
    <row r="718" spans="24:144" x14ac:dyDescent="0.25">
      <c r="X718" s="4" t="s">
        <v>767</v>
      </c>
      <c r="Y718" s="2">
        <v>265</v>
      </c>
      <c r="BM718">
        <v>353</v>
      </c>
      <c r="BN718" t="s">
        <v>892</v>
      </c>
      <c r="BP718" s="6" t="s">
        <v>767</v>
      </c>
      <c r="BQ718">
        <v>265</v>
      </c>
      <c r="BR718" t="str">
        <f t="shared" si="139"/>
        <v>MAC-0715</v>
      </c>
      <c r="BS718">
        <f t="shared" si="140"/>
        <v>265</v>
      </c>
      <c r="CH718" s="6">
        <v>57798</v>
      </c>
      <c r="CI718" s="26">
        <v>68.932038834951456</v>
      </c>
      <c r="CJ718">
        <f t="shared" si="144"/>
        <v>57798</v>
      </c>
      <c r="CK718">
        <f t="shared" si="145"/>
        <v>68.932038834951456</v>
      </c>
      <c r="CO718" t="str">
        <f t="shared" si="146"/>
        <v/>
      </c>
      <c r="CP718" s="13" t="str">
        <f t="shared" si="147"/>
        <v/>
      </c>
      <c r="DR718" t="s">
        <v>767</v>
      </c>
      <c r="DS718">
        <v>756</v>
      </c>
      <c r="DT718">
        <v>4382732</v>
      </c>
      <c r="DU718" t="str">
        <f t="shared" si="141"/>
        <v>MAC-0715</v>
      </c>
      <c r="DV718">
        <f t="shared" si="142"/>
        <v>756</v>
      </c>
      <c r="DW718">
        <f t="shared" si="143"/>
        <v>4382732</v>
      </c>
      <c r="EL718" s="6" t="s">
        <v>767</v>
      </c>
      <c r="EM718">
        <v>697</v>
      </c>
      <c r="EN718">
        <v>8606</v>
      </c>
    </row>
    <row r="719" spans="24:144" x14ac:dyDescent="0.25">
      <c r="X719" s="4" t="s">
        <v>768</v>
      </c>
      <c r="Y719" s="2">
        <v>653</v>
      </c>
      <c r="BM719">
        <v>355</v>
      </c>
      <c r="BN719" t="s">
        <v>113</v>
      </c>
      <c r="BP719" s="6" t="s">
        <v>768</v>
      </c>
      <c r="BQ719">
        <v>653</v>
      </c>
      <c r="BR719" t="str">
        <f t="shared" si="139"/>
        <v>MAC-0716</v>
      </c>
      <c r="BS719">
        <f t="shared" si="140"/>
        <v>653</v>
      </c>
      <c r="CH719" s="6">
        <v>57825</v>
      </c>
      <c r="CI719" s="26">
        <v>64.401294498381873</v>
      </c>
      <c r="CJ719">
        <f t="shared" si="144"/>
        <v>57825</v>
      </c>
      <c r="CK719">
        <f t="shared" si="145"/>
        <v>64.401294498381873</v>
      </c>
      <c r="CO719" t="str">
        <f t="shared" si="146"/>
        <v/>
      </c>
      <c r="CP719" s="13" t="str">
        <f t="shared" si="147"/>
        <v/>
      </c>
      <c r="DR719" t="s">
        <v>768</v>
      </c>
      <c r="DS719">
        <v>583</v>
      </c>
      <c r="DT719">
        <v>4437438</v>
      </c>
      <c r="DU719" t="str">
        <f t="shared" si="141"/>
        <v>MAC-0716</v>
      </c>
      <c r="DV719">
        <f t="shared" si="142"/>
        <v>583</v>
      </c>
      <c r="DW719">
        <f t="shared" si="143"/>
        <v>4437438</v>
      </c>
      <c r="EL719" s="6" t="s">
        <v>768</v>
      </c>
      <c r="EM719">
        <v>400</v>
      </c>
      <c r="EN719">
        <v>5589</v>
      </c>
    </row>
    <row r="720" spans="24:144" x14ac:dyDescent="0.25">
      <c r="X720" s="4" t="s">
        <v>769</v>
      </c>
      <c r="Y720" s="2">
        <v>319</v>
      </c>
      <c r="BM720">
        <v>355</v>
      </c>
      <c r="BN720" t="s">
        <v>520</v>
      </c>
      <c r="BP720" s="6" t="s">
        <v>769</v>
      </c>
      <c r="BQ720">
        <v>319</v>
      </c>
      <c r="BR720" t="str">
        <f t="shared" si="139"/>
        <v>MAC-0717</v>
      </c>
      <c r="BS720">
        <f t="shared" si="140"/>
        <v>319</v>
      </c>
      <c r="CH720" s="6">
        <v>57864</v>
      </c>
      <c r="CI720" s="26">
        <v>53.074433656957929</v>
      </c>
      <c r="CJ720">
        <f t="shared" si="144"/>
        <v>57864</v>
      </c>
      <c r="CK720">
        <f t="shared" si="145"/>
        <v>53.074433656957929</v>
      </c>
      <c r="CO720" t="str">
        <f t="shared" si="146"/>
        <v/>
      </c>
      <c r="CP720" s="13" t="str">
        <f t="shared" si="147"/>
        <v/>
      </c>
      <c r="DR720" t="s">
        <v>769</v>
      </c>
      <c r="DS720">
        <v>32886</v>
      </c>
      <c r="DT720">
        <v>167488209</v>
      </c>
      <c r="DU720" t="str">
        <f t="shared" si="141"/>
        <v>MAC-0717</v>
      </c>
      <c r="DV720">
        <f t="shared" si="142"/>
        <v>32886</v>
      </c>
      <c r="DW720">
        <f t="shared" si="143"/>
        <v>167488209</v>
      </c>
      <c r="EL720" s="6" t="s">
        <v>769</v>
      </c>
      <c r="EM720">
        <v>550</v>
      </c>
      <c r="EN720">
        <v>462</v>
      </c>
    </row>
    <row r="721" spans="24:144" x14ac:dyDescent="0.25">
      <c r="X721" s="4" t="s">
        <v>770</v>
      </c>
      <c r="Y721" s="2">
        <v>415</v>
      </c>
      <c r="BM721">
        <v>355</v>
      </c>
      <c r="BN721" t="s">
        <v>863</v>
      </c>
      <c r="BP721" s="6" t="s">
        <v>770</v>
      </c>
      <c r="BQ721">
        <v>415</v>
      </c>
      <c r="BR721" t="str">
        <f t="shared" si="139"/>
        <v>MAC-0718</v>
      </c>
      <c r="BS721">
        <f t="shared" si="140"/>
        <v>415</v>
      </c>
      <c r="CH721" s="6">
        <v>57941</v>
      </c>
      <c r="CI721" s="26">
        <v>47.249190938511326</v>
      </c>
      <c r="CJ721">
        <f t="shared" si="144"/>
        <v>57941</v>
      </c>
      <c r="CK721">
        <f t="shared" si="145"/>
        <v>47.249190938511326</v>
      </c>
      <c r="CO721" t="str">
        <f t="shared" si="146"/>
        <v/>
      </c>
      <c r="CP721" s="13" t="str">
        <f t="shared" si="147"/>
        <v/>
      </c>
      <c r="DR721" t="s">
        <v>770</v>
      </c>
      <c r="DS721">
        <v>3283</v>
      </c>
      <c r="DT721">
        <v>18503772</v>
      </c>
      <c r="DU721" t="str">
        <f t="shared" si="141"/>
        <v>MAC-0718</v>
      </c>
      <c r="DV721">
        <f t="shared" si="142"/>
        <v>3283</v>
      </c>
      <c r="DW721">
        <f t="shared" si="143"/>
        <v>18503772</v>
      </c>
      <c r="EL721" s="6" t="s">
        <v>770</v>
      </c>
      <c r="EM721">
        <v>593</v>
      </c>
      <c r="EN721">
        <v>1689</v>
      </c>
    </row>
    <row r="722" spans="24:144" x14ac:dyDescent="0.25">
      <c r="X722" s="4" t="s">
        <v>771</v>
      </c>
      <c r="Y722" s="2">
        <v>321</v>
      </c>
      <c r="BM722">
        <v>358</v>
      </c>
      <c r="BN722" t="s">
        <v>390</v>
      </c>
      <c r="BP722" s="6" t="s">
        <v>771</v>
      </c>
      <c r="BQ722">
        <v>321</v>
      </c>
      <c r="BR722" t="str">
        <f t="shared" si="139"/>
        <v>MAC-0719</v>
      </c>
      <c r="BS722">
        <f t="shared" si="140"/>
        <v>321</v>
      </c>
      <c r="CH722" s="6">
        <v>58019</v>
      </c>
      <c r="CI722" s="26">
        <v>62.135922330097081</v>
      </c>
      <c r="CJ722">
        <f t="shared" si="144"/>
        <v>58019</v>
      </c>
      <c r="CK722">
        <f t="shared" si="145"/>
        <v>62.135922330097081</v>
      </c>
      <c r="CO722" t="str">
        <f t="shared" si="146"/>
        <v/>
      </c>
      <c r="CP722" s="13" t="str">
        <f t="shared" si="147"/>
        <v/>
      </c>
      <c r="DR722" t="s">
        <v>771</v>
      </c>
      <c r="DS722">
        <v>19241</v>
      </c>
      <c r="DT722">
        <v>20796394</v>
      </c>
      <c r="DU722" t="str">
        <f t="shared" si="141"/>
        <v>MAC-0719</v>
      </c>
      <c r="DV722">
        <f t="shared" si="142"/>
        <v>19241</v>
      </c>
      <c r="DW722">
        <f t="shared" si="143"/>
        <v>20796394</v>
      </c>
      <c r="EL722" s="6" t="s">
        <v>771</v>
      </c>
      <c r="EM722">
        <v>407</v>
      </c>
      <c r="EN722">
        <v>213</v>
      </c>
    </row>
    <row r="723" spans="24:144" x14ac:dyDescent="0.25">
      <c r="X723" s="4" t="s">
        <v>772</v>
      </c>
      <c r="Y723" s="2">
        <v>320</v>
      </c>
      <c r="BM723">
        <v>359</v>
      </c>
      <c r="BN723" t="s">
        <v>53</v>
      </c>
      <c r="BP723" s="6" t="s">
        <v>772</v>
      </c>
      <c r="BQ723">
        <v>320</v>
      </c>
      <c r="BR723" t="str">
        <f t="shared" si="139"/>
        <v>MAC-0720</v>
      </c>
      <c r="BS723">
        <f t="shared" si="140"/>
        <v>320</v>
      </c>
      <c r="CH723" s="6">
        <v>58050</v>
      </c>
      <c r="CI723" s="26">
        <v>64.401294498381873</v>
      </c>
      <c r="CJ723">
        <f t="shared" si="144"/>
        <v>58050</v>
      </c>
      <c r="CK723">
        <f t="shared" si="145"/>
        <v>64.401294498381873</v>
      </c>
      <c r="CO723" t="str">
        <f t="shared" si="146"/>
        <v/>
      </c>
      <c r="CP723" s="13" t="str">
        <f t="shared" si="147"/>
        <v/>
      </c>
      <c r="DR723" t="s">
        <v>772</v>
      </c>
      <c r="DS723">
        <v>2276</v>
      </c>
      <c r="DT723">
        <v>10378323</v>
      </c>
      <c r="DU723" t="str">
        <f t="shared" si="141"/>
        <v>MAC-0720</v>
      </c>
      <c r="DV723">
        <f t="shared" si="142"/>
        <v>2276</v>
      </c>
      <c r="DW723">
        <f t="shared" si="143"/>
        <v>10378323</v>
      </c>
      <c r="EL723" s="6" t="s">
        <v>772</v>
      </c>
      <c r="EM723">
        <v>594</v>
      </c>
      <c r="EN723">
        <v>3299</v>
      </c>
    </row>
    <row r="724" spans="24:144" x14ac:dyDescent="0.25">
      <c r="X724" s="4" t="s">
        <v>773</v>
      </c>
      <c r="Y724" s="2">
        <v>479</v>
      </c>
      <c r="BM724">
        <v>359</v>
      </c>
      <c r="BN724" t="s">
        <v>79</v>
      </c>
      <c r="BP724" s="6" t="s">
        <v>773</v>
      </c>
      <c r="BQ724">
        <v>479</v>
      </c>
      <c r="BR724" t="str">
        <f t="shared" si="139"/>
        <v>MAC-0721</v>
      </c>
      <c r="BS724">
        <f t="shared" si="140"/>
        <v>479</v>
      </c>
      <c r="CH724" s="6">
        <v>58159</v>
      </c>
      <c r="CI724" s="26">
        <v>76.051779935275079</v>
      </c>
      <c r="CJ724">
        <f t="shared" si="144"/>
        <v>58159</v>
      </c>
      <c r="CK724">
        <f t="shared" si="145"/>
        <v>76.051779935275079</v>
      </c>
      <c r="CO724" t="str">
        <f t="shared" si="146"/>
        <v/>
      </c>
      <c r="CP724" s="13" t="str">
        <f t="shared" si="147"/>
        <v/>
      </c>
      <c r="DR724" t="s">
        <v>773</v>
      </c>
      <c r="DS724">
        <v>9625</v>
      </c>
      <c r="DT724">
        <v>12852221</v>
      </c>
      <c r="DU724" t="str">
        <f t="shared" si="141"/>
        <v>MAC-0721</v>
      </c>
      <c r="DV724">
        <f t="shared" si="142"/>
        <v>9625</v>
      </c>
      <c r="DW724">
        <f t="shared" si="143"/>
        <v>12852221</v>
      </c>
      <c r="EL724" s="6" t="s">
        <v>773</v>
      </c>
      <c r="EM724">
        <v>314</v>
      </c>
      <c r="EN724">
        <v>1043</v>
      </c>
    </row>
    <row r="725" spans="24:144" x14ac:dyDescent="0.25">
      <c r="X725" s="4" t="s">
        <v>774</v>
      </c>
      <c r="Y725" s="2">
        <v>2</v>
      </c>
      <c r="BM725">
        <v>359</v>
      </c>
      <c r="BN725" t="s">
        <v>836</v>
      </c>
      <c r="BP725" s="6" t="s">
        <v>774</v>
      </c>
      <c r="BQ725">
        <v>2</v>
      </c>
      <c r="BR725" t="str">
        <f t="shared" si="139"/>
        <v>MAC-0722</v>
      </c>
      <c r="BS725">
        <f t="shared" si="140"/>
        <v>2</v>
      </c>
      <c r="CH725" s="6">
        <v>58350</v>
      </c>
      <c r="CI725" s="26">
        <v>52.750809061488667</v>
      </c>
      <c r="CJ725">
        <f t="shared" si="144"/>
        <v>58350</v>
      </c>
      <c r="CK725">
        <f t="shared" si="145"/>
        <v>52.750809061488667</v>
      </c>
      <c r="CO725" t="str">
        <f t="shared" si="146"/>
        <v/>
      </c>
      <c r="CP725" s="13" t="str">
        <f t="shared" si="147"/>
        <v/>
      </c>
      <c r="DR725" t="s">
        <v>774</v>
      </c>
      <c r="DS725">
        <v>111</v>
      </c>
      <c r="DT725">
        <v>450459</v>
      </c>
      <c r="DU725" t="str">
        <f t="shared" si="141"/>
        <v>MAC-0722</v>
      </c>
      <c r="DV725">
        <f t="shared" si="142"/>
        <v>111</v>
      </c>
      <c r="DW725">
        <f t="shared" si="143"/>
        <v>450459</v>
      </c>
      <c r="EL725" s="6" t="s">
        <v>774</v>
      </c>
      <c r="EM725">
        <v>1000</v>
      </c>
      <c r="EN725">
        <v>13969</v>
      </c>
    </row>
    <row r="726" spans="24:144" x14ac:dyDescent="0.25">
      <c r="X726" s="4" t="s">
        <v>775</v>
      </c>
      <c r="Y726" s="2">
        <v>343</v>
      </c>
      <c r="BM726">
        <v>360</v>
      </c>
      <c r="BN726" t="s">
        <v>865</v>
      </c>
      <c r="BP726" s="6" t="s">
        <v>775</v>
      </c>
      <c r="BQ726">
        <v>343</v>
      </c>
      <c r="BR726" t="str">
        <f t="shared" si="139"/>
        <v>MAC-0723</v>
      </c>
      <c r="BS726">
        <f t="shared" si="140"/>
        <v>343</v>
      </c>
      <c r="CH726" s="6">
        <v>58357</v>
      </c>
      <c r="CI726" s="26">
        <v>79.935275080906152</v>
      </c>
      <c r="CJ726">
        <f t="shared" si="144"/>
        <v>58357</v>
      </c>
      <c r="CK726">
        <f t="shared" si="145"/>
        <v>79.935275080906152</v>
      </c>
      <c r="CO726" t="str">
        <f t="shared" si="146"/>
        <v/>
      </c>
      <c r="CP726" s="13" t="str">
        <f t="shared" si="147"/>
        <v/>
      </c>
      <c r="DR726" t="s">
        <v>775</v>
      </c>
      <c r="DS726">
        <v>20875</v>
      </c>
      <c r="DT726">
        <v>22563343</v>
      </c>
      <c r="DU726" t="str">
        <f t="shared" si="141"/>
        <v>MAC-0723</v>
      </c>
      <c r="DV726">
        <f t="shared" si="142"/>
        <v>20875</v>
      </c>
      <c r="DW726">
        <f t="shared" si="143"/>
        <v>22563343</v>
      </c>
      <c r="EL726" s="6" t="s">
        <v>775</v>
      </c>
      <c r="EM726">
        <v>394</v>
      </c>
      <c r="EN726">
        <v>212</v>
      </c>
    </row>
    <row r="727" spans="24:144" x14ac:dyDescent="0.25">
      <c r="X727" s="4" t="s">
        <v>776</v>
      </c>
      <c r="Y727" s="2">
        <v>149</v>
      </c>
      <c r="BM727">
        <v>361</v>
      </c>
      <c r="BN727" t="s">
        <v>633</v>
      </c>
      <c r="BP727" s="6" t="s">
        <v>776</v>
      </c>
      <c r="BQ727">
        <v>149</v>
      </c>
      <c r="BR727" t="str">
        <f t="shared" si="139"/>
        <v>MAC-0724</v>
      </c>
      <c r="BS727">
        <f t="shared" si="140"/>
        <v>149</v>
      </c>
      <c r="CH727" s="6">
        <v>58482</v>
      </c>
      <c r="CI727" s="26">
        <v>71.844660194174764</v>
      </c>
      <c r="CJ727">
        <f t="shared" si="144"/>
        <v>58482</v>
      </c>
      <c r="CK727">
        <f t="shared" si="145"/>
        <v>71.844660194174764</v>
      </c>
      <c r="CO727" t="str">
        <f t="shared" si="146"/>
        <v/>
      </c>
      <c r="CP727" s="13" t="str">
        <f t="shared" si="147"/>
        <v/>
      </c>
      <c r="DR727" t="s">
        <v>776</v>
      </c>
      <c r="DS727">
        <v>5512</v>
      </c>
      <c r="DT727">
        <v>29026909</v>
      </c>
      <c r="DU727" t="str">
        <f t="shared" si="141"/>
        <v>MAC-0724</v>
      </c>
      <c r="DV727">
        <f t="shared" si="142"/>
        <v>5512</v>
      </c>
      <c r="DW727">
        <f t="shared" si="143"/>
        <v>29026909</v>
      </c>
      <c r="EL727" s="6" t="s">
        <v>776</v>
      </c>
      <c r="EM727">
        <v>538</v>
      </c>
      <c r="EN727">
        <v>2581</v>
      </c>
    </row>
    <row r="728" spans="24:144" x14ac:dyDescent="0.25">
      <c r="X728" s="4" t="s">
        <v>777</v>
      </c>
      <c r="Y728" s="2">
        <v>182</v>
      </c>
      <c r="BM728">
        <v>362</v>
      </c>
      <c r="BN728" t="s">
        <v>950</v>
      </c>
      <c r="BP728" s="6" t="s">
        <v>777</v>
      </c>
      <c r="BQ728">
        <v>182</v>
      </c>
      <c r="BR728" t="str">
        <f t="shared" si="139"/>
        <v>MAC-0725</v>
      </c>
      <c r="BS728">
        <f t="shared" si="140"/>
        <v>182</v>
      </c>
      <c r="CH728" s="6">
        <v>58653</v>
      </c>
      <c r="CI728" s="26">
        <v>80.906148867313917</v>
      </c>
      <c r="CJ728">
        <f t="shared" si="144"/>
        <v>58653</v>
      </c>
      <c r="CK728">
        <f t="shared" si="145"/>
        <v>80.906148867313917</v>
      </c>
      <c r="CO728" t="str">
        <f t="shared" si="146"/>
        <v/>
      </c>
      <c r="CP728" s="13" t="str">
        <f t="shared" si="147"/>
        <v/>
      </c>
      <c r="DR728" t="s">
        <v>777</v>
      </c>
      <c r="DS728">
        <v>343</v>
      </c>
      <c r="DT728">
        <v>3726109</v>
      </c>
      <c r="DU728" t="str">
        <f t="shared" si="141"/>
        <v>MAC-0725</v>
      </c>
      <c r="DV728">
        <f t="shared" si="142"/>
        <v>343</v>
      </c>
      <c r="DW728">
        <f t="shared" si="143"/>
        <v>3726109</v>
      </c>
      <c r="EL728" s="6" t="s">
        <v>777</v>
      </c>
      <c r="EM728">
        <v>708</v>
      </c>
      <c r="EN728">
        <v>5410</v>
      </c>
    </row>
    <row r="729" spans="24:144" x14ac:dyDescent="0.25">
      <c r="X729" s="4" t="s">
        <v>778</v>
      </c>
      <c r="Y729" s="2">
        <v>218</v>
      </c>
      <c r="BM729">
        <v>362</v>
      </c>
      <c r="BN729" t="s">
        <v>966</v>
      </c>
      <c r="BP729" s="6" t="s">
        <v>778</v>
      </c>
      <c r="BQ729">
        <v>218</v>
      </c>
      <c r="BR729" t="str">
        <f t="shared" si="139"/>
        <v>MAC-0726</v>
      </c>
      <c r="BS729">
        <f t="shared" si="140"/>
        <v>218</v>
      </c>
      <c r="CH729" s="6">
        <v>58680</v>
      </c>
      <c r="CI729" s="26">
        <v>42.071197411003233</v>
      </c>
      <c r="CJ729">
        <f t="shared" si="144"/>
        <v>58680</v>
      </c>
      <c r="CK729">
        <f t="shared" si="145"/>
        <v>42.071197411003233</v>
      </c>
      <c r="CO729" t="str">
        <f t="shared" si="146"/>
        <v/>
      </c>
      <c r="CP729" s="13" t="str">
        <f t="shared" si="147"/>
        <v/>
      </c>
      <c r="DR729" t="s">
        <v>778</v>
      </c>
      <c r="DS729">
        <v>691</v>
      </c>
      <c r="DT729">
        <v>1819251</v>
      </c>
      <c r="DU729" t="str">
        <f t="shared" si="141"/>
        <v>MAC-0726</v>
      </c>
      <c r="DV729">
        <f t="shared" si="142"/>
        <v>691</v>
      </c>
      <c r="DW729">
        <f t="shared" si="143"/>
        <v>1819251</v>
      </c>
      <c r="EL729" s="6" t="s">
        <v>778</v>
      </c>
      <c r="EM729">
        <v>480</v>
      </c>
      <c r="EN729">
        <v>5146</v>
      </c>
    </row>
    <row r="730" spans="24:144" x14ac:dyDescent="0.25">
      <c r="X730" s="4" t="s">
        <v>779</v>
      </c>
      <c r="Y730" s="2">
        <v>242</v>
      </c>
      <c r="BM730">
        <v>364</v>
      </c>
      <c r="BN730" t="s">
        <v>135</v>
      </c>
      <c r="BP730" s="6" t="s">
        <v>779</v>
      </c>
      <c r="BQ730">
        <v>242</v>
      </c>
      <c r="BR730" t="str">
        <f t="shared" si="139"/>
        <v>MAC-0727</v>
      </c>
      <c r="BS730">
        <f t="shared" si="140"/>
        <v>242</v>
      </c>
      <c r="CH730" s="6">
        <v>58752</v>
      </c>
      <c r="CI730" s="26">
        <v>36.569579288025892</v>
      </c>
      <c r="CJ730">
        <f t="shared" si="144"/>
        <v>58752</v>
      </c>
      <c r="CK730">
        <f t="shared" si="145"/>
        <v>36.569579288025892</v>
      </c>
      <c r="CO730" t="str">
        <f t="shared" si="146"/>
        <v/>
      </c>
      <c r="CP730" s="13" t="str">
        <f t="shared" si="147"/>
        <v/>
      </c>
      <c r="DR730" t="s">
        <v>779</v>
      </c>
      <c r="DS730">
        <v>2617</v>
      </c>
      <c r="DT730">
        <v>9170178</v>
      </c>
      <c r="DU730" t="str">
        <f t="shared" si="141"/>
        <v>MAC-0727</v>
      </c>
      <c r="DV730">
        <f t="shared" si="142"/>
        <v>2617</v>
      </c>
      <c r="DW730">
        <f t="shared" si="143"/>
        <v>9170178</v>
      </c>
      <c r="EL730" s="6" t="s">
        <v>779</v>
      </c>
      <c r="EM730">
        <v>467</v>
      </c>
      <c r="EN730">
        <v>3285</v>
      </c>
    </row>
    <row r="731" spans="24:144" x14ac:dyDescent="0.25">
      <c r="X731" s="4" t="s">
        <v>780</v>
      </c>
      <c r="Y731" s="2">
        <v>691</v>
      </c>
      <c r="BM731">
        <v>364</v>
      </c>
      <c r="BN731" t="s">
        <v>680</v>
      </c>
      <c r="BP731" s="6" t="s">
        <v>780</v>
      </c>
      <c r="BQ731">
        <v>691</v>
      </c>
      <c r="BR731" t="str">
        <f t="shared" si="139"/>
        <v>MAC-0728</v>
      </c>
      <c r="BS731">
        <f t="shared" si="140"/>
        <v>691</v>
      </c>
      <c r="CH731" s="6">
        <v>58836</v>
      </c>
      <c r="CI731" s="26">
        <v>51.456310679611647</v>
      </c>
      <c r="CJ731">
        <f t="shared" si="144"/>
        <v>58836</v>
      </c>
      <c r="CK731">
        <f t="shared" si="145"/>
        <v>51.456310679611647</v>
      </c>
      <c r="CO731" t="str">
        <f t="shared" si="146"/>
        <v/>
      </c>
      <c r="CP731" s="13" t="str">
        <f t="shared" si="147"/>
        <v/>
      </c>
      <c r="DR731" t="s">
        <v>780</v>
      </c>
      <c r="DS731">
        <v>20017</v>
      </c>
      <c r="DT731">
        <v>102014721</v>
      </c>
      <c r="DU731" t="str">
        <f t="shared" si="141"/>
        <v>MAC-0728</v>
      </c>
      <c r="DV731">
        <f t="shared" si="142"/>
        <v>20017</v>
      </c>
      <c r="DW731">
        <f t="shared" si="143"/>
        <v>102014721</v>
      </c>
      <c r="EL731" s="6" t="s">
        <v>780</v>
      </c>
      <c r="EM731">
        <v>267</v>
      </c>
      <c r="EN731">
        <v>236</v>
      </c>
    </row>
    <row r="732" spans="24:144" x14ac:dyDescent="0.25">
      <c r="X732" s="4" t="s">
        <v>781</v>
      </c>
      <c r="Y732" s="2">
        <v>719</v>
      </c>
      <c r="BM732">
        <v>364</v>
      </c>
      <c r="BN732" t="s">
        <v>794</v>
      </c>
      <c r="BP732" s="6" t="s">
        <v>781</v>
      </c>
      <c r="BQ732">
        <v>719</v>
      </c>
      <c r="BR732" t="str">
        <f t="shared" si="139"/>
        <v>MAC-0729</v>
      </c>
      <c r="BS732">
        <f t="shared" si="140"/>
        <v>719</v>
      </c>
      <c r="CH732" s="6">
        <v>58871</v>
      </c>
      <c r="CI732" s="26">
        <v>55.016181229773466</v>
      </c>
      <c r="CJ732">
        <f t="shared" si="144"/>
        <v>58871</v>
      </c>
      <c r="CK732">
        <f t="shared" si="145"/>
        <v>55.016181229773466</v>
      </c>
      <c r="CO732" t="str">
        <f t="shared" si="146"/>
        <v/>
      </c>
      <c r="CP732" s="13" t="str">
        <f t="shared" si="147"/>
        <v/>
      </c>
      <c r="DR732" t="s">
        <v>781</v>
      </c>
      <c r="DS732">
        <v>2884</v>
      </c>
      <c r="DT732">
        <v>7407858</v>
      </c>
      <c r="DU732" t="str">
        <f t="shared" si="141"/>
        <v>MAC-0729</v>
      </c>
      <c r="DV732">
        <f t="shared" si="142"/>
        <v>2884</v>
      </c>
      <c r="DW732">
        <f t="shared" si="143"/>
        <v>7407858</v>
      </c>
      <c r="EL732" s="6" t="s">
        <v>781</v>
      </c>
      <c r="EM732">
        <v>378</v>
      </c>
      <c r="EN732">
        <v>968</v>
      </c>
    </row>
    <row r="733" spans="24:144" x14ac:dyDescent="0.25">
      <c r="X733" s="4" t="s">
        <v>782</v>
      </c>
      <c r="Y733" s="2">
        <v>210</v>
      </c>
      <c r="BM733">
        <v>365</v>
      </c>
      <c r="BN733" t="s">
        <v>294</v>
      </c>
      <c r="BP733" s="6" t="s">
        <v>782</v>
      </c>
      <c r="BQ733">
        <v>210</v>
      </c>
      <c r="BR733" t="str">
        <f t="shared" si="139"/>
        <v>MAC-0730</v>
      </c>
      <c r="BS733">
        <f t="shared" si="140"/>
        <v>210</v>
      </c>
      <c r="CH733" s="6">
        <v>58928</v>
      </c>
      <c r="CI733" s="26">
        <v>55.98705501618123</v>
      </c>
      <c r="CJ733">
        <f t="shared" si="144"/>
        <v>58928</v>
      </c>
      <c r="CK733">
        <f t="shared" si="145"/>
        <v>55.98705501618123</v>
      </c>
      <c r="CO733" t="str">
        <f t="shared" si="146"/>
        <v/>
      </c>
      <c r="CP733" s="13" t="str">
        <f t="shared" si="147"/>
        <v/>
      </c>
      <c r="DR733" t="s">
        <v>782</v>
      </c>
      <c r="DS733">
        <v>38684</v>
      </c>
      <c r="DT733">
        <v>117207599</v>
      </c>
      <c r="DU733" t="str">
        <f t="shared" si="141"/>
        <v>MAC-0730</v>
      </c>
      <c r="DV733">
        <f t="shared" si="142"/>
        <v>38684</v>
      </c>
      <c r="DW733">
        <f t="shared" si="143"/>
        <v>117207599</v>
      </c>
      <c r="EL733" s="6" t="s">
        <v>782</v>
      </c>
      <c r="EM733">
        <v>362</v>
      </c>
      <c r="EN733">
        <v>133</v>
      </c>
    </row>
    <row r="734" spans="24:144" x14ac:dyDescent="0.25">
      <c r="X734" s="4" t="s">
        <v>783</v>
      </c>
      <c r="Y734" s="2">
        <v>69</v>
      </c>
      <c r="BM734">
        <v>365</v>
      </c>
      <c r="BN734" t="s">
        <v>964</v>
      </c>
      <c r="BP734" s="6" t="s">
        <v>783</v>
      </c>
      <c r="BQ734">
        <v>69</v>
      </c>
      <c r="BR734" t="str">
        <f t="shared" si="139"/>
        <v>MAC-0731</v>
      </c>
      <c r="BS734">
        <f t="shared" si="140"/>
        <v>69</v>
      </c>
      <c r="CH734" s="6">
        <v>59020</v>
      </c>
      <c r="CI734" s="26">
        <v>49.838187702265373</v>
      </c>
      <c r="CJ734">
        <f t="shared" si="144"/>
        <v>59020</v>
      </c>
      <c r="CK734">
        <f t="shared" si="145"/>
        <v>49.838187702265373</v>
      </c>
      <c r="CO734" t="str">
        <f t="shared" si="146"/>
        <v/>
      </c>
      <c r="CP734" s="13" t="str">
        <f t="shared" si="147"/>
        <v/>
      </c>
      <c r="DR734" t="s">
        <v>783</v>
      </c>
      <c r="DS734">
        <v>217</v>
      </c>
      <c r="DT734">
        <v>2595721</v>
      </c>
      <c r="DU734" t="str">
        <f t="shared" si="141"/>
        <v>MAC-0731</v>
      </c>
      <c r="DV734">
        <f t="shared" si="142"/>
        <v>217</v>
      </c>
      <c r="DW734">
        <f t="shared" si="143"/>
        <v>2595721</v>
      </c>
      <c r="EL734" s="6" t="s">
        <v>783</v>
      </c>
      <c r="EM734">
        <v>838</v>
      </c>
      <c r="EN734">
        <v>9928</v>
      </c>
    </row>
    <row r="735" spans="24:144" x14ac:dyDescent="0.25">
      <c r="X735" s="4" t="s">
        <v>784</v>
      </c>
      <c r="Y735" s="2">
        <v>584</v>
      </c>
      <c r="BM735">
        <v>367</v>
      </c>
      <c r="BN735" t="s">
        <v>967</v>
      </c>
      <c r="BP735" s="6" t="s">
        <v>784</v>
      </c>
      <c r="BQ735">
        <v>584</v>
      </c>
      <c r="BR735" t="str">
        <f t="shared" si="139"/>
        <v>MAC-0732</v>
      </c>
      <c r="BS735">
        <f t="shared" si="140"/>
        <v>584</v>
      </c>
      <c r="CH735" s="6">
        <v>59038</v>
      </c>
      <c r="CI735" s="26">
        <v>59.546925566343049</v>
      </c>
      <c r="CJ735">
        <f t="shared" si="144"/>
        <v>59038</v>
      </c>
      <c r="CK735">
        <f t="shared" si="145"/>
        <v>59.546925566343049</v>
      </c>
      <c r="CO735" t="str">
        <f t="shared" si="146"/>
        <v/>
      </c>
      <c r="CP735" s="13" t="str">
        <f t="shared" si="147"/>
        <v/>
      </c>
      <c r="DR735" t="s">
        <v>784</v>
      </c>
      <c r="DS735">
        <v>8267</v>
      </c>
      <c r="DT735">
        <v>12908021</v>
      </c>
      <c r="DU735" t="str">
        <f t="shared" si="141"/>
        <v>MAC-0732</v>
      </c>
      <c r="DV735">
        <f t="shared" si="142"/>
        <v>8267</v>
      </c>
      <c r="DW735">
        <f t="shared" si="143"/>
        <v>12908021</v>
      </c>
      <c r="EL735" s="6" t="s">
        <v>784</v>
      </c>
      <c r="EM735">
        <v>361</v>
      </c>
      <c r="EN735">
        <v>1026</v>
      </c>
    </row>
    <row r="736" spans="24:144" x14ac:dyDescent="0.25">
      <c r="X736" s="4" t="s">
        <v>785</v>
      </c>
      <c r="Y736" s="2">
        <v>467</v>
      </c>
      <c r="BM736">
        <v>367</v>
      </c>
      <c r="BN736" t="s">
        <v>996</v>
      </c>
      <c r="BP736" s="6" t="s">
        <v>785</v>
      </c>
      <c r="BQ736">
        <v>467</v>
      </c>
      <c r="BR736" t="str">
        <f t="shared" si="139"/>
        <v>MAC-0733</v>
      </c>
      <c r="BS736">
        <f t="shared" si="140"/>
        <v>467</v>
      </c>
      <c r="CH736" s="6">
        <v>59058</v>
      </c>
      <c r="CI736" s="26">
        <v>44.983818770226534</v>
      </c>
      <c r="CJ736">
        <f t="shared" si="144"/>
        <v>59058</v>
      </c>
      <c r="CK736">
        <f t="shared" si="145"/>
        <v>44.983818770226534</v>
      </c>
      <c r="CO736" t="str">
        <f t="shared" si="146"/>
        <v/>
      </c>
      <c r="CP736" s="13" t="str">
        <f t="shared" si="147"/>
        <v/>
      </c>
      <c r="DR736" t="s">
        <v>785</v>
      </c>
      <c r="DS736">
        <v>842</v>
      </c>
      <c r="DT736">
        <v>5140826</v>
      </c>
      <c r="DU736" t="str">
        <f t="shared" si="141"/>
        <v>MAC-0733</v>
      </c>
      <c r="DV736">
        <f t="shared" si="142"/>
        <v>842</v>
      </c>
      <c r="DW736">
        <f t="shared" si="143"/>
        <v>5140826</v>
      </c>
      <c r="EL736" s="6" t="s">
        <v>785</v>
      </c>
      <c r="EM736">
        <v>589</v>
      </c>
      <c r="EN736">
        <v>6122</v>
      </c>
    </row>
    <row r="737" spans="24:144" x14ac:dyDescent="0.25">
      <c r="X737" s="4" t="s">
        <v>786</v>
      </c>
      <c r="Y737" s="2">
        <v>498</v>
      </c>
      <c r="BM737">
        <v>368</v>
      </c>
      <c r="BN737" t="s">
        <v>913</v>
      </c>
      <c r="BP737" s="6" t="s">
        <v>786</v>
      </c>
      <c r="BQ737">
        <v>498</v>
      </c>
      <c r="BR737" t="str">
        <f t="shared" si="139"/>
        <v>MAC-0734</v>
      </c>
      <c r="BS737">
        <f t="shared" si="140"/>
        <v>498</v>
      </c>
      <c r="CH737" s="6">
        <v>59094</v>
      </c>
      <c r="CI737" s="26">
        <v>68.284789644012946</v>
      </c>
      <c r="CJ737">
        <f t="shared" si="144"/>
        <v>59094</v>
      </c>
      <c r="CK737">
        <f t="shared" si="145"/>
        <v>68.284789644012946</v>
      </c>
      <c r="CO737" t="str">
        <f t="shared" si="146"/>
        <v/>
      </c>
      <c r="CP737" s="13" t="str">
        <f t="shared" si="147"/>
        <v/>
      </c>
      <c r="DR737" t="s">
        <v>786</v>
      </c>
      <c r="DS737">
        <v>3442</v>
      </c>
      <c r="DT737">
        <v>14021172</v>
      </c>
      <c r="DU737" t="str">
        <f t="shared" si="141"/>
        <v>MAC-0734</v>
      </c>
      <c r="DV737">
        <f t="shared" si="142"/>
        <v>3442</v>
      </c>
      <c r="DW737">
        <f t="shared" si="143"/>
        <v>14021172</v>
      </c>
      <c r="EL737" s="6" t="s">
        <v>786</v>
      </c>
      <c r="EM737">
        <v>429</v>
      </c>
      <c r="EN737">
        <v>2205</v>
      </c>
    </row>
    <row r="738" spans="24:144" x14ac:dyDescent="0.25">
      <c r="X738" s="4" t="s">
        <v>787</v>
      </c>
      <c r="Y738" s="2">
        <v>339</v>
      </c>
      <c r="BM738">
        <v>369</v>
      </c>
      <c r="BN738" t="s">
        <v>152</v>
      </c>
      <c r="BP738" s="6" t="s">
        <v>787</v>
      </c>
      <c r="BQ738">
        <v>339</v>
      </c>
      <c r="BR738" t="str">
        <f t="shared" si="139"/>
        <v>MAC-0735</v>
      </c>
      <c r="BS738">
        <f t="shared" si="140"/>
        <v>339</v>
      </c>
      <c r="CH738" s="6">
        <v>59122</v>
      </c>
      <c r="CI738" s="26">
        <v>36.893203883495147</v>
      </c>
      <c r="CJ738">
        <f t="shared" si="144"/>
        <v>59122</v>
      </c>
      <c r="CK738">
        <f t="shared" si="145"/>
        <v>36.893203883495147</v>
      </c>
      <c r="CO738" t="str">
        <f t="shared" si="146"/>
        <v/>
      </c>
      <c r="CP738" s="13" t="str">
        <f t="shared" si="147"/>
        <v/>
      </c>
      <c r="DR738" t="s">
        <v>787</v>
      </c>
      <c r="DS738">
        <v>1012</v>
      </c>
      <c r="DT738">
        <v>5060039</v>
      </c>
      <c r="DU738" t="str">
        <f t="shared" si="141"/>
        <v>MAC-0735</v>
      </c>
      <c r="DV738">
        <f t="shared" si="142"/>
        <v>1012</v>
      </c>
      <c r="DW738">
        <f t="shared" si="143"/>
        <v>5060039</v>
      </c>
      <c r="EL738" s="6" t="s">
        <v>787</v>
      </c>
      <c r="EM738">
        <v>632</v>
      </c>
      <c r="EN738">
        <v>6003</v>
      </c>
    </row>
    <row r="739" spans="24:144" x14ac:dyDescent="0.25">
      <c r="X739" s="4" t="s">
        <v>788</v>
      </c>
      <c r="Y739" s="2">
        <v>332</v>
      </c>
      <c r="BM739">
        <v>369</v>
      </c>
      <c r="BN739" t="s">
        <v>168</v>
      </c>
      <c r="BP739" s="6" t="s">
        <v>788</v>
      </c>
      <c r="BQ739">
        <v>332</v>
      </c>
      <c r="BR739" t="str">
        <f t="shared" si="139"/>
        <v>MAC-0736</v>
      </c>
      <c r="BS739">
        <f t="shared" si="140"/>
        <v>332</v>
      </c>
      <c r="CH739" s="6">
        <v>59166</v>
      </c>
      <c r="CI739" s="26">
        <v>55.663430420711975</v>
      </c>
      <c r="CJ739">
        <f t="shared" si="144"/>
        <v>59166</v>
      </c>
      <c r="CK739">
        <f t="shared" si="145"/>
        <v>55.663430420711975</v>
      </c>
      <c r="CO739" t="str">
        <f t="shared" si="146"/>
        <v/>
      </c>
      <c r="CP739" s="13" t="str">
        <f t="shared" si="147"/>
        <v/>
      </c>
      <c r="DR739" t="s">
        <v>788</v>
      </c>
      <c r="DS739">
        <v>1495</v>
      </c>
      <c r="DT739">
        <v>4852297</v>
      </c>
      <c r="DU739" t="str">
        <f t="shared" si="141"/>
        <v>MAC-0736</v>
      </c>
      <c r="DV739">
        <f t="shared" si="142"/>
        <v>1495</v>
      </c>
      <c r="DW739">
        <f t="shared" si="143"/>
        <v>4852297</v>
      </c>
      <c r="EL739" s="6" t="s">
        <v>788</v>
      </c>
      <c r="EM739">
        <v>648</v>
      </c>
      <c r="EN739">
        <v>8988</v>
      </c>
    </row>
    <row r="740" spans="24:144" x14ac:dyDescent="0.25">
      <c r="X740" s="4" t="s">
        <v>789</v>
      </c>
      <c r="Y740" s="2">
        <v>135</v>
      </c>
      <c r="BM740">
        <v>369</v>
      </c>
      <c r="BN740" t="s">
        <v>420</v>
      </c>
      <c r="BP740" s="6" t="s">
        <v>789</v>
      </c>
      <c r="BQ740">
        <v>135</v>
      </c>
      <c r="BR740" t="str">
        <f t="shared" si="139"/>
        <v>MAC-0737</v>
      </c>
      <c r="BS740">
        <f t="shared" si="140"/>
        <v>135</v>
      </c>
      <c r="CH740" s="6">
        <v>59172</v>
      </c>
      <c r="CI740" s="26">
        <v>43.689320388349515</v>
      </c>
      <c r="CJ740">
        <f t="shared" si="144"/>
        <v>59172</v>
      </c>
      <c r="CK740">
        <f t="shared" si="145"/>
        <v>43.689320388349515</v>
      </c>
      <c r="CO740" t="str">
        <f t="shared" si="146"/>
        <v/>
      </c>
      <c r="CP740" s="13" t="str">
        <f t="shared" si="147"/>
        <v/>
      </c>
      <c r="DR740" t="s">
        <v>789</v>
      </c>
      <c r="DS740">
        <v>1857</v>
      </c>
      <c r="DT740">
        <v>10798276</v>
      </c>
      <c r="DU740" t="str">
        <f t="shared" si="141"/>
        <v>MAC-0737</v>
      </c>
      <c r="DV740">
        <f t="shared" si="142"/>
        <v>1857</v>
      </c>
      <c r="DW740">
        <f t="shared" si="143"/>
        <v>10798276</v>
      </c>
      <c r="EL740" s="6" t="s">
        <v>789</v>
      </c>
      <c r="EM740">
        <v>696</v>
      </c>
      <c r="EN740">
        <v>7332</v>
      </c>
    </row>
    <row r="741" spans="24:144" x14ac:dyDescent="0.25">
      <c r="X741" s="4" t="s">
        <v>790</v>
      </c>
      <c r="Y741" s="2">
        <v>79</v>
      </c>
      <c r="BM741">
        <v>370</v>
      </c>
      <c r="BN741" t="s">
        <v>373</v>
      </c>
      <c r="BP741" s="6" t="s">
        <v>790</v>
      </c>
      <c r="BQ741">
        <v>79</v>
      </c>
      <c r="BR741" t="str">
        <f t="shared" si="139"/>
        <v>MAC-0738</v>
      </c>
      <c r="BS741">
        <f t="shared" si="140"/>
        <v>79</v>
      </c>
      <c r="CH741" s="6">
        <v>59211</v>
      </c>
      <c r="CI741" s="26">
        <v>70.550161812297731</v>
      </c>
      <c r="CJ741">
        <f t="shared" si="144"/>
        <v>59211</v>
      </c>
      <c r="CK741">
        <f t="shared" si="145"/>
        <v>70.550161812297731</v>
      </c>
      <c r="CO741" t="str">
        <f t="shared" si="146"/>
        <v/>
      </c>
      <c r="CP741" s="13" t="str">
        <f t="shared" si="147"/>
        <v/>
      </c>
      <c r="DR741" t="s">
        <v>790</v>
      </c>
      <c r="DS741">
        <v>668</v>
      </c>
      <c r="DT741">
        <v>1816046</v>
      </c>
      <c r="DU741" t="str">
        <f t="shared" si="141"/>
        <v>MAC-0738</v>
      </c>
      <c r="DV741">
        <f t="shared" si="142"/>
        <v>668</v>
      </c>
      <c r="DW741">
        <f t="shared" si="143"/>
        <v>1816046</v>
      </c>
      <c r="EL741" s="6" t="s">
        <v>790</v>
      </c>
      <c r="EM741">
        <v>744</v>
      </c>
      <c r="EN741">
        <v>5668</v>
      </c>
    </row>
    <row r="742" spans="24:144" x14ac:dyDescent="0.25">
      <c r="X742" s="4" t="s">
        <v>791</v>
      </c>
      <c r="Y742" s="2">
        <v>421</v>
      </c>
      <c r="BM742">
        <v>371</v>
      </c>
      <c r="BN742" t="s">
        <v>555</v>
      </c>
      <c r="BP742" s="6" t="s">
        <v>791</v>
      </c>
      <c r="BQ742">
        <v>421</v>
      </c>
      <c r="BR742" t="str">
        <f t="shared" si="139"/>
        <v>MAC-0739</v>
      </c>
      <c r="BS742">
        <f t="shared" si="140"/>
        <v>421</v>
      </c>
      <c r="CH742" s="6">
        <v>59220</v>
      </c>
      <c r="CI742" s="26">
        <v>58.252427184466015</v>
      </c>
      <c r="CJ742">
        <f t="shared" si="144"/>
        <v>59220</v>
      </c>
      <c r="CK742">
        <f t="shared" si="145"/>
        <v>58.252427184466015</v>
      </c>
      <c r="CO742" t="str">
        <f t="shared" si="146"/>
        <v/>
      </c>
      <c r="CP742" s="13" t="str">
        <f t="shared" si="147"/>
        <v/>
      </c>
      <c r="DR742" t="s">
        <v>791</v>
      </c>
      <c r="DS742">
        <v>626</v>
      </c>
      <c r="DT742">
        <v>3611938</v>
      </c>
      <c r="DU742" t="str">
        <f t="shared" si="141"/>
        <v>MAC-0739</v>
      </c>
      <c r="DV742">
        <f t="shared" si="142"/>
        <v>626</v>
      </c>
      <c r="DW742">
        <f t="shared" si="143"/>
        <v>3611938</v>
      </c>
      <c r="EL742" s="6" t="s">
        <v>791</v>
      </c>
      <c r="EM742">
        <v>633</v>
      </c>
      <c r="EN742">
        <v>12923</v>
      </c>
    </row>
    <row r="743" spans="24:144" x14ac:dyDescent="0.25">
      <c r="X743" s="4" t="s">
        <v>792</v>
      </c>
      <c r="Y743" s="2">
        <v>27</v>
      </c>
      <c r="BM743">
        <v>371</v>
      </c>
      <c r="BN743" t="s">
        <v>942</v>
      </c>
      <c r="BP743" s="6" t="s">
        <v>792</v>
      </c>
      <c r="BQ743">
        <v>27</v>
      </c>
      <c r="BR743" t="str">
        <f t="shared" si="139"/>
        <v>MAC-0740</v>
      </c>
      <c r="BS743">
        <f t="shared" si="140"/>
        <v>27</v>
      </c>
      <c r="CH743" s="6">
        <v>59265</v>
      </c>
      <c r="CI743" s="26">
        <v>62.783171521035598</v>
      </c>
      <c r="CJ743">
        <f t="shared" si="144"/>
        <v>59265</v>
      </c>
      <c r="CK743">
        <f t="shared" si="145"/>
        <v>62.783171521035598</v>
      </c>
      <c r="CO743" t="str">
        <f t="shared" si="146"/>
        <v/>
      </c>
      <c r="CP743" s="13" t="str">
        <f t="shared" si="147"/>
        <v/>
      </c>
      <c r="DR743" t="s">
        <v>792</v>
      </c>
      <c r="DS743">
        <v>313</v>
      </c>
      <c r="DT743">
        <v>1832732</v>
      </c>
      <c r="DU743" t="str">
        <f t="shared" si="141"/>
        <v>MAC-0740</v>
      </c>
      <c r="DV743">
        <f t="shared" si="142"/>
        <v>313</v>
      </c>
      <c r="DW743">
        <f t="shared" si="143"/>
        <v>1832732</v>
      </c>
      <c r="EL743" s="6" t="s">
        <v>792</v>
      </c>
      <c r="EM743">
        <v>727</v>
      </c>
      <c r="EN743">
        <v>4357</v>
      </c>
    </row>
    <row r="744" spans="24:144" x14ac:dyDescent="0.25">
      <c r="X744" s="4" t="s">
        <v>793</v>
      </c>
      <c r="Y744" s="2">
        <v>200</v>
      </c>
      <c r="BM744">
        <v>372</v>
      </c>
      <c r="BN744" t="s">
        <v>890</v>
      </c>
      <c r="BP744" s="6" t="s">
        <v>793</v>
      </c>
      <c r="BQ744">
        <v>200</v>
      </c>
      <c r="BR744" t="str">
        <f t="shared" si="139"/>
        <v>MAC-0741</v>
      </c>
      <c r="BS744">
        <f t="shared" si="140"/>
        <v>200</v>
      </c>
      <c r="CH744" s="6">
        <v>59385</v>
      </c>
      <c r="CI744" s="26">
        <v>49.514563106796118</v>
      </c>
      <c r="CJ744">
        <f t="shared" si="144"/>
        <v>59385</v>
      </c>
      <c r="CK744">
        <f t="shared" si="145"/>
        <v>49.514563106796118</v>
      </c>
      <c r="CO744" t="str">
        <f t="shared" si="146"/>
        <v/>
      </c>
      <c r="CP744" s="13" t="str">
        <f t="shared" si="147"/>
        <v/>
      </c>
      <c r="DR744" t="s">
        <v>793</v>
      </c>
      <c r="DS744">
        <v>0</v>
      </c>
      <c r="DT744">
        <v>1355681</v>
      </c>
      <c r="DU744" t="str">
        <f t="shared" si="141"/>
        <v>MAC-0741</v>
      </c>
      <c r="DV744">
        <f t="shared" si="142"/>
        <v>0</v>
      </c>
      <c r="DW744">
        <f t="shared" si="143"/>
        <v>1355681</v>
      </c>
      <c r="EL744" s="6" t="s">
        <v>793</v>
      </c>
      <c r="EM744">
        <v>819</v>
      </c>
      <c r="EN744">
        <v>7537</v>
      </c>
    </row>
    <row r="745" spans="24:144" x14ac:dyDescent="0.25">
      <c r="X745" s="4" t="s">
        <v>794</v>
      </c>
      <c r="Y745" s="2">
        <v>364</v>
      </c>
      <c r="BM745">
        <v>373</v>
      </c>
      <c r="BN745" t="s">
        <v>406</v>
      </c>
      <c r="BP745" s="6" t="s">
        <v>794</v>
      </c>
      <c r="BQ745">
        <v>364</v>
      </c>
      <c r="BR745" t="str">
        <f t="shared" si="139"/>
        <v>MAC-0742</v>
      </c>
      <c r="BS745">
        <f t="shared" si="140"/>
        <v>364</v>
      </c>
      <c r="CH745" s="6">
        <v>59415</v>
      </c>
      <c r="CI745" s="26">
        <v>63.430420711974108</v>
      </c>
      <c r="CJ745">
        <f t="shared" si="144"/>
        <v>59415</v>
      </c>
      <c r="CK745">
        <f t="shared" si="145"/>
        <v>63.430420711974108</v>
      </c>
      <c r="CO745" t="str">
        <f t="shared" si="146"/>
        <v/>
      </c>
      <c r="CP745" s="13" t="str">
        <f t="shared" si="147"/>
        <v/>
      </c>
      <c r="DR745" t="s">
        <v>794</v>
      </c>
      <c r="DS745">
        <v>2581</v>
      </c>
      <c r="DT745">
        <v>9578466</v>
      </c>
      <c r="DU745" t="str">
        <f t="shared" si="141"/>
        <v>MAC-0742</v>
      </c>
      <c r="DV745">
        <f t="shared" si="142"/>
        <v>2581</v>
      </c>
      <c r="DW745">
        <f t="shared" si="143"/>
        <v>9578466</v>
      </c>
      <c r="EL745" s="6" t="s">
        <v>794</v>
      </c>
      <c r="EM745">
        <v>474</v>
      </c>
      <c r="EN745">
        <v>3203</v>
      </c>
    </row>
    <row r="746" spans="24:144" x14ac:dyDescent="0.25">
      <c r="X746" s="4" t="s">
        <v>795</v>
      </c>
      <c r="Y746" s="2">
        <v>168</v>
      </c>
      <c r="BM746">
        <v>374</v>
      </c>
      <c r="BN746" t="s">
        <v>570</v>
      </c>
      <c r="BP746" s="6" t="s">
        <v>795</v>
      </c>
      <c r="BQ746">
        <v>168</v>
      </c>
      <c r="BR746" t="str">
        <f t="shared" si="139"/>
        <v>MAC-0743</v>
      </c>
      <c r="BS746">
        <f t="shared" si="140"/>
        <v>168</v>
      </c>
      <c r="CH746" s="6">
        <v>59508</v>
      </c>
      <c r="CI746" s="26">
        <v>45.631067961165051</v>
      </c>
      <c r="CJ746">
        <f t="shared" si="144"/>
        <v>59508</v>
      </c>
      <c r="CK746">
        <f t="shared" si="145"/>
        <v>45.631067961165051</v>
      </c>
      <c r="CO746" t="str">
        <f t="shared" si="146"/>
        <v/>
      </c>
      <c r="CP746" s="13" t="str">
        <f t="shared" si="147"/>
        <v/>
      </c>
      <c r="DR746" t="s">
        <v>795</v>
      </c>
      <c r="DS746">
        <v>32781</v>
      </c>
      <c r="DT746">
        <v>99417341</v>
      </c>
      <c r="DU746" t="str">
        <f t="shared" si="141"/>
        <v>MAC-0743</v>
      </c>
      <c r="DV746">
        <f t="shared" si="142"/>
        <v>32781</v>
      </c>
      <c r="DW746">
        <f t="shared" si="143"/>
        <v>99417341</v>
      </c>
      <c r="EL746" s="6" t="s">
        <v>795</v>
      </c>
      <c r="EM746">
        <v>246</v>
      </c>
      <c r="EN746">
        <v>327</v>
      </c>
    </row>
    <row r="747" spans="24:144" x14ac:dyDescent="0.25">
      <c r="X747" s="4" t="s">
        <v>796</v>
      </c>
      <c r="Y747" s="2">
        <v>99</v>
      </c>
      <c r="BM747">
        <v>375</v>
      </c>
      <c r="BN747" t="s">
        <v>644</v>
      </c>
      <c r="BP747" s="6" t="s">
        <v>796</v>
      </c>
      <c r="BQ747">
        <v>99</v>
      </c>
      <c r="BR747" t="str">
        <f t="shared" si="139"/>
        <v>MAC-0744</v>
      </c>
      <c r="BS747">
        <f t="shared" si="140"/>
        <v>99</v>
      </c>
      <c r="CH747" s="6">
        <v>59514</v>
      </c>
      <c r="CI747" s="26">
        <v>49.514563106796118</v>
      </c>
      <c r="CJ747">
        <f t="shared" si="144"/>
        <v>59514</v>
      </c>
      <c r="CK747">
        <f t="shared" si="145"/>
        <v>49.514563106796118</v>
      </c>
      <c r="CO747" t="str">
        <f t="shared" si="146"/>
        <v/>
      </c>
      <c r="CP747" s="13" t="str">
        <f t="shared" si="147"/>
        <v/>
      </c>
      <c r="DR747" t="s">
        <v>796</v>
      </c>
      <c r="DS747">
        <v>1892</v>
      </c>
      <c r="DT747">
        <v>2504059</v>
      </c>
      <c r="DU747" t="str">
        <f t="shared" si="141"/>
        <v>MAC-0744</v>
      </c>
      <c r="DV747">
        <f t="shared" si="142"/>
        <v>1892</v>
      </c>
      <c r="DW747">
        <f t="shared" si="143"/>
        <v>2504059</v>
      </c>
      <c r="EL747" s="6" t="s">
        <v>796</v>
      </c>
      <c r="EM747">
        <v>535</v>
      </c>
      <c r="EN747">
        <v>6494</v>
      </c>
    </row>
    <row r="748" spans="24:144" x14ac:dyDescent="0.25">
      <c r="X748" s="4" t="s">
        <v>797</v>
      </c>
      <c r="Y748" s="2">
        <v>468</v>
      </c>
      <c r="BM748">
        <v>377</v>
      </c>
      <c r="BN748" t="s">
        <v>209</v>
      </c>
      <c r="BP748" s="6" t="s">
        <v>797</v>
      </c>
      <c r="BQ748">
        <v>468</v>
      </c>
      <c r="BR748" t="str">
        <f t="shared" si="139"/>
        <v>MAC-0745</v>
      </c>
      <c r="BS748">
        <f t="shared" si="140"/>
        <v>468</v>
      </c>
      <c r="CH748" s="6">
        <v>59610</v>
      </c>
      <c r="CI748" s="26">
        <v>65.372168284789637</v>
      </c>
      <c r="CJ748">
        <f t="shared" si="144"/>
        <v>59610</v>
      </c>
      <c r="CK748">
        <f t="shared" si="145"/>
        <v>65.372168284789637</v>
      </c>
      <c r="CO748" t="str">
        <f t="shared" si="146"/>
        <v/>
      </c>
      <c r="CP748" s="13" t="str">
        <f t="shared" si="147"/>
        <v/>
      </c>
      <c r="DR748" t="s">
        <v>797</v>
      </c>
      <c r="DS748">
        <v>3153</v>
      </c>
      <c r="DT748">
        <v>12950034</v>
      </c>
      <c r="DU748" t="str">
        <f t="shared" si="141"/>
        <v>MAC-0745</v>
      </c>
      <c r="DV748">
        <f t="shared" si="142"/>
        <v>3153</v>
      </c>
      <c r="DW748">
        <f t="shared" si="143"/>
        <v>12950034</v>
      </c>
      <c r="EL748" s="6" t="s">
        <v>797</v>
      </c>
      <c r="EM748">
        <v>394</v>
      </c>
      <c r="EN748">
        <v>3728</v>
      </c>
    </row>
    <row r="749" spans="24:144" x14ac:dyDescent="0.25">
      <c r="X749" s="4" t="s">
        <v>798</v>
      </c>
      <c r="Y749" s="2">
        <v>200</v>
      </c>
      <c r="BM749">
        <v>378</v>
      </c>
      <c r="BN749" t="s">
        <v>145</v>
      </c>
      <c r="BP749" s="6" t="s">
        <v>798</v>
      </c>
      <c r="BQ749">
        <v>200</v>
      </c>
      <c r="BR749" t="str">
        <f t="shared" si="139"/>
        <v>MAC-0746</v>
      </c>
      <c r="BS749">
        <f t="shared" si="140"/>
        <v>200</v>
      </c>
      <c r="CH749" s="6">
        <v>59696</v>
      </c>
      <c r="CI749" s="26">
        <v>66.666666666666657</v>
      </c>
      <c r="CJ749">
        <f t="shared" si="144"/>
        <v>59696</v>
      </c>
      <c r="CK749">
        <f t="shared" si="145"/>
        <v>66.666666666666657</v>
      </c>
      <c r="CO749" t="str">
        <f t="shared" si="146"/>
        <v/>
      </c>
      <c r="CP749" s="13" t="str">
        <f t="shared" si="147"/>
        <v/>
      </c>
      <c r="DR749" t="s">
        <v>798</v>
      </c>
      <c r="DS749">
        <v>1761</v>
      </c>
      <c r="DT749">
        <v>470027</v>
      </c>
      <c r="DU749" t="str">
        <f t="shared" si="141"/>
        <v>MAC-0746</v>
      </c>
      <c r="DV749">
        <f t="shared" si="142"/>
        <v>1761</v>
      </c>
      <c r="DW749">
        <f t="shared" si="143"/>
        <v>470027</v>
      </c>
      <c r="EL749" s="6" t="s">
        <v>798</v>
      </c>
      <c r="EM749">
        <v>755</v>
      </c>
      <c r="EN749">
        <v>5692</v>
      </c>
    </row>
    <row r="750" spans="24:144" x14ac:dyDescent="0.25">
      <c r="X750" s="4" t="s">
        <v>799</v>
      </c>
      <c r="Y750" s="2">
        <v>65</v>
      </c>
      <c r="BM750">
        <v>380</v>
      </c>
      <c r="BN750" t="s">
        <v>533</v>
      </c>
      <c r="BP750" s="6" t="s">
        <v>799</v>
      </c>
      <c r="BQ750">
        <v>65</v>
      </c>
      <c r="BR750" t="str">
        <f t="shared" si="139"/>
        <v>MAC-0747</v>
      </c>
      <c r="BS750">
        <f t="shared" si="140"/>
        <v>65</v>
      </c>
      <c r="CH750" s="6">
        <v>59722</v>
      </c>
      <c r="CI750" s="26">
        <v>35.922330097087382</v>
      </c>
      <c r="CJ750">
        <f t="shared" si="144"/>
        <v>59722</v>
      </c>
      <c r="CK750">
        <f t="shared" si="145"/>
        <v>35.922330097087382</v>
      </c>
      <c r="CO750" t="str">
        <f t="shared" si="146"/>
        <v/>
      </c>
      <c r="CP750" s="13" t="str">
        <f t="shared" si="147"/>
        <v/>
      </c>
      <c r="DR750" t="s">
        <v>799</v>
      </c>
      <c r="DS750">
        <v>147</v>
      </c>
      <c r="DT750">
        <v>1819296</v>
      </c>
      <c r="DU750" t="str">
        <f t="shared" si="141"/>
        <v>MAC-0747</v>
      </c>
      <c r="DV750">
        <f t="shared" si="142"/>
        <v>147</v>
      </c>
      <c r="DW750">
        <f t="shared" si="143"/>
        <v>1819296</v>
      </c>
      <c r="EL750" s="6" t="s">
        <v>799</v>
      </c>
      <c r="EM750">
        <v>862</v>
      </c>
      <c r="EN750">
        <v>9569</v>
      </c>
    </row>
    <row r="751" spans="24:144" x14ac:dyDescent="0.25">
      <c r="X751" s="4" t="s">
        <v>800</v>
      </c>
      <c r="Y751" s="2">
        <v>59</v>
      </c>
      <c r="BM751">
        <v>380</v>
      </c>
      <c r="BN751" t="s">
        <v>1016</v>
      </c>
      <c r="BP751" s="6" t="s">
        <v>800</v>
      </c>
      <c r="BQ751">
        <v>59</v>
      </c>
      <c r="BR751" t="str">
        <f t="shared" si="139"/>
        <v>MAC-0748</v>
      </c>
      <c r="BS751">
        <f t="shared" si="140"/>
        <v>59</v>
      </c>
      <c r="CH751" s="6">
        <v>59805</v>
      </c>
      <c r="CI751" s="26">
        <v>38.511326860841422</v>
      </c>
      <c r="CJ751">
        <f t="shared" si="144"/>
        <v>59805</v>
      </c>
      <c r="CK751">
        <f t="shared" si="145"/>
        <v>38.511326860841422</v>
      </c>
      <c r="CO751" t="str">
        <f t="shared" si="146"/>
        <v/>
      </c>
      <c r="CP751" s="13" t="str">
        <f t="shared" si="147"/>
        <v/>
      </c>
      <c r="DR751" t="s">
        <v>800</v>
      </c>
      <c r="DS751">
        <v>440</v>
      </c>
      <c r="DT751">
        <v>1884256</v>
      </c>
      <c r="DU751" t="str">
        <f t="shared" si="141"/>
        <v>MAC-0748</v>
      </c>
      <c r="DV751">
        <f t="shared" si="142"/>
        <v>440</v>
      </c>
      <c r="DW751">
        <f t="shared" si="143"/>
        <v>1884256</v>
      </c>
      <c r="EL751" s="6" t="s">
        <v>800</v>
      </c>
      <c r="EM751">
        <v>726</v>
      </c>
      <c r="EN751">
        <v>14631</v>
      </c>
    </row>
    <row r="752" spans="24:144" x14ac:dyDescent="0.25">
      <c r="X752" s="4" t="s">
        <v>801</v>
      </c>
      <c r="Y752" s="2">
        <v>190</v>
      </c>
      <c r="BM752">
        <v>381</v>
      </c>
      <c r="BN752" t="s">
        <v>371</v>
      </c>
      <c r="BP752" s="6" t="s">
        <v>801</v>
      </c>
      <c r="BQ752">
        <v>190</v>
      </c>
      <c r="BR752" t="str">
        <f t="shared" si="139"/>
        <v>MAC-0749</v>
      </c>
      <c r="BS752">
        <f t="shared" si="140"/>
        <v>190</v>
      </c>
      <c r="CH752" s="6">
        <v>59836</v>
      </c>
      <c r="CI752" s="26">
        <v>32.362459546925564</v>
      </c>
      <c r="CJ752">
        <f t="shared" si="144"/>
        <v>59836</v>
      </c>
      <c r="CK752">
        <f t="shared" si="145"/>
        <v>32.362459546925564</v>
      </c>
      <c r="CO752" t="str">
        <f t="shared" si="146"/>
        <v/>
      </c>
      <c r="CP752" s="13" t="str">
        <f t="shared" si="147"/>
        <v/>
      </c>
      <c r="DR752" t="s">
        <v>801</v>
      </c>
      <c r="DS752">
        <v>245</v>
      </c>
      <c r="DT752">
        <v>2525962</v>
      </c>
      <c r="DU752" t="str">
        <f t="shared" si="141"/>
        <v>MAC-0749</v>
      </c>
      <c r="DV752">
        <f t="shared" si="142"/>
        <v>245</v>
      </c>
      <c r="DW752">
        <f t="shared" si="143"/>
        <v>2525962</v>
      </c>
      <c r="EL752" s="6" t="s">
        <v>801</v>
      </c>
      <c r="EM752">
        <v>725</v>
      </c>
      <c r="EN752">
        <v>11215</v>
      </c>
    </row>
    <row r="753" spans="24:144" x14ac:dyDescent="0.25">
      <c r="X753" s="4" t="s">
        <v>802</v>
      </c>
      <c r="Y753" s="2">
        <v>388</v>
      </c>
      <c r="BM753">
        <v>383</v>
      </c>
      <c r="BN753" t="s">
        <v>230</v>
      </c>
      <c r="BP753" s="6" t="s">
        <v>802</v>
      </c>
      <c r="BQ753">
        <v>388</v>
      </c>
      <c r="BR753" t="str">
        <f t="shared" si="139"/>
        <v>MAC-0750</v>
      </c>
      <c r="BS753">
        <f t="shared" si="140"/>
        <v>388</v>
      </c>
      <c r="CH753" s="6">
        <v>59891</v>
      </c>
      <c r="CI753" s="26">
        <v>72.168284789644005</v>
      </c>
      <c r="CJ753">
        <f t="shared" si="144"/>
        <v>59891</v>
      </c>
      <c r="CK753">
        <f t="shared" si="145"/>
        <v>72.168284789644005</v>
      </c>
      <c r="CO753" t="str">
        <f t="shared" si="146"/>
        <v/>
      </c>
      <c r="CP753" s="13" t="str">
        <f t="shared" si="147"/>
        <v/>
      </c>
      <c r="DR753" t="s">
        <v>802</v>
      </c>
      <c r="DS753">
        <v>16888</v>
      </c>
      <c r="DT753">
        <v>52962758</v>
      </c>
      <c r="DU753" t="str">
        <f t="shared" si="141"/>
        <v>MAC-0750</v>
      </c>
      <c r="DV753">
        <f t="shared" si="142"/>
        <v>16888</v>
      </c>
      <c r="DW753">
        <f t="shared" si="143"/>
        <v>52962758</v>
      </c>
      <c r="EL753" s="6" t="s">
        <v>802</v>
      </c>
      <c r="EM753">
        <v>398</v>
      </c>
      <c r="EN753">
        <v>346</v>
      </c>
    </row>
    <row r="754" spans="24:144" x14ac:dyDescent="0.25">
      <c r="X754" s="4" t="s">
        <v>803</v>
      </c>
      <c r="Y754" s="2">
        <v>609</v>
      </c>
      <c r="BM754">
        <v>383</v>
      </c>
      <c r="BN754" t="s">
        <v>587</v>
      </c>
      <c r="BP754" s="6" t="s">
        <v>803</v>
      </c>
      <c r="BQ754">
        <v>609</v>
      </c>
      <c r="BR754" t="str">
        <f t="shared" si="139"/>
        <v>MAC-0751</v>
      </c>
      <c r="BS754">
        <f t="shared" si="140"/>
        <v>609</v>
      </c>
      <c r="CH754" s="6">
        <v>59940</v>
      </c>
      <c r="CI754" s="26">
        <v>138.8349514563107</v>
      </c>
      <c r="CJ754">
        <f t="shared" si="144"/>
        <v>59940</v>
      </c>
      <c r="CK754">
        <f t="shared" si="145"/>
        <v>138.8349514563107</v>
      </c>
      <c r="CO754" t="str">
        <f t="shared" si="146"/>
        <v/>
      </c>
      <c r="CP754" s="13" t="str">
        <f t="shared" si="147"/>
        <v/>
      </c>
      <c r="DR754" t="s">
        <v>803</v>
      </c>
      <c r="DS754">
        <v>3975</v>
      </c>
      <c r="DT754">
        <v>2315418</v>
      </c>
      <c r="DU754" t="str">
        <f t="shared" si="141"/>
        <v>MAC-0751</v>
      </c>
      <c r="DV754">
        <f t="shared" si="142"/>
        <v>3975</v>
      </c>
      <c r="DW754">
        <f t="shared" si="143"/>
        <v>2315418</v>
      </c>
      <c r="EL754" s="6" t="s">
        <v>803</v>
      </c>
      <c r="EM754">
        <v>363</v>
      </c>
      <c r="EN754">
        <v>3018</v>
      </c>
    </row>
    <row r="755" spans="24:144" x14ac:dyDescent="0.25">
      <c r="X755" s="4" t="s">
        <v>804</v>
      </c>
      <c r="Y755" s="2">
        <v>141</v>
      </c>
      <c r="BM755">
        <v>383</v>
      </c>
      <c r="BN755" t="s">
        <v>1031</v>
      </c>
      <c r="BP755" s="6" t="s">
        <v>804</v>
      </c>
      <c r="BQ755">
        <v>141</v>
      </c>
      <c r="BR755" t="str">
        <f t="shared" si="139"/>
        <v>MAC-0752</v>
      </c>
      <c r="BS755">
        <f t="shared" si="140"/>
        <v>141</v>
      </c>
      <c r="CH755" s="6">
        <v>60151</v>
      </c>
      <c r="CI755" s="26">
        <v>22.97734627831715</v>
      </c>
      <c r="CJ755">
        <f t="shared" si="144"/>
        <v>60151</v>
      </c>
      <c r="CK755">
        <f t="shared" si="145"/>
        <v>22.97734627831715</v>
      </c>
      <c r="CO755" t="str">
        <f t="shared" si="146"/>
        <v/>
      </c>
      <c r="CP755" s="13" t="str">
        <f t="shared" si="147"/>
        <v/>
      </c>
      <c r="DR755" t="s">
        <v>804</v>
      </c>
      <c r="DS755">
        <v>1144</v>
      </c>
      <c r="DT755">
        <v>6127433</v>
      </c>
      <c r="DU755" t="str">
        <f t="shared" si="141"/>
        <v>MAC-0752</v>
      </c>
      <c r="DV755">
        <f t="shared" si="142"/>
        <v>1144</v>
      </c>
      <c r="DW755">
        <f t="shared" si="143"/>
        <v>6127433</v>
      </c>
      <c r="EL755" s="6" t="s">
        <v>804</v>
      </c>
      <c r="EM755">
        <v>764</v>
      </c>
      <c r="EN755">
        <v>5600</v>
      </c>
    </row>
    <row r="756" spans="24:144" x14ac:dyDescent="0.25">
      <c r="X756" s="4" t="s">
        <v>805</v>
      </c>
      <c r="Y756" s="2">
        <v>584</v>
      </c>
      <c r="BM756">
        <v>385</v>
      </c>
      <c r="BN756" t="s">
        <v>1023</v>
      </c>
      <c r="BP756" s="6" t="s">
        <v>805</v>
      </c>
      <c r="BQ756">
        <v>584</v>
      </c>
      <c r="BR756" t="str">
        <f t="shared" si="139"/>
        <v>MAC-0753</v>
      </c>
      <c r="BS756">
        <f t="shared" si="140"/>
        <v>584</v>
      </c>
      <c r="CH756" s="6">
        <v>60197</v>
      </c>
      <c r="CI756" s="26">
        <v>53.721682847896432</v>
      </c>
      <c r="CJ756">
        <f t="shared" si="144"/>
        <v>60197</v>
      </c>
      <c r="CK756">
        <f t="shared" si="145"/>
        <v>53.721682847896432</v>
      </c>
      <c r="CO756" t="str">
        <f t="shared" si="146"/>
        <v/>
      </c>
      <c r="CP756" s="13" t="str">
        <f t="shared" si="147"/>
        <v/>
      </c>
      <c r="DR756" t="s">
        <v>805</v>
      </c>
      <c r="DS756">
        <v>18206</v>
      </c>
      <c r="DT756">
        <v>21328714</v>
      </c>
      <c r="DU756" t="str">
        <f t="shared" si="141"/>
        <v>MAC-0753</v>
      </c>
      <c r="DV756">
        <f t="shared" si="142"/>
        <v>18206</v>
      </c>
      <c r="DW756">
        <f t="shared" si="143"/>
        <v>21328714</v>
      </c>
      <c r="EL756" s="6" t="s">
        <v>805</v>
      </c>
      <c r="EM756">
        <v>453</v>
      </c>
      <c r="EN756">
        <v>224</v>
      </c>
    </row>
    <row r="757" spans="24:144" x14ac:dyDescent="0.25">
      <c r="X757" s="4" t="s">
        <v>806</v>
      </c>
      <c r="Y757" s="2">
        <v>181</v>
      </c>
      <c r="BM757">
        <v>386</v>
      </c>
      <c r="BN757" t="s">
        <v>574</v>
      </c>
      <c r="BP757" s="6" t="s">
        <v>806</v>
      </c>
      <c r="BQ757">
        <v>181</v>
      </c>
      <c r="BR757" t="str">
        <f t="shared" si="139"/>
        <v>MAC-0754</v>
      </c>
      <c r="BS757">
        <f t="shared" si="140"/>
        <v>181</v>
      </c>
      <c r="CH757" s="6">
        <v>60200</v>
      </c>
      <c r="CI757" s="26">
        <v>64.077669902912632</v>
      </c>
      <c r="CJ757">
        <f t="shared" si="144"/>
        <v>60200</v>
      </c>
      <c r="CK757">
        <f t="shared" si="145"/>
        <v>64.077669902912632</v>
      </c>
      <c r="CO757" t="str">
        <f t="shared" si="146"/>
        <v/>
      </c>
      <c r="CP757" s="13" t="str">
        <f t="shared" si="147"/>
        <v/>
      </c>
      <c r="DR757" t="s">
        <v>806</v>
      </c>
      <c r="DS757">
        <v>3573</v>
      </c>
      <c r="DT757">
        <v>1216005</v>
      </c>
      <c r="DU757" t="str">
        <f t="shared" si="141"/>
        <v>MAC-0754</v>
      </c>
      <c r="DV757">
        <f t="shared" si="142"/>
        <v>3573</v>
      </c>
      <c r="DW757">
        <f t="shared" si="143"/>
        <v>1216005</v>
      </c>
      <c r="EL757" s="6" t="s">
        <v>806</v>
      </c>
      <c r="EM757">
        <v>564</v>
      </c>
      <c r="EN757">
        <v>5008</v>
      </c>
    </row>
    <row r="758" spans="24:144" x14ac:dyDescent="0.25">
      <c r="X758" s="4" t="s">
        <v>807</v>
      </c>
      <c r="Y758" s="2">
        <v>179</v>
      </c>
      <c r="BM758">
        <v>387</v>
      </c>
      <c r="BN758" t="s">
        <v>640</v>
      </c>
      <c r="BP758" s="6" t="s">
        <v>807</v>
      </c>
      <c r="BQ758">
        <v>179</v>
      </c>
      <c r="BR758" t="str">
        <f t="shared" si="139"/>
        <v>MAC-0755</v>
      </c>
      <c r="BS758">
        <f t="shared" si="140"/>
        <v>179</v>
      </c>
      <c r="CH758" s="6">
        <v>60265</v>
      </c>
      <c r="CI758" s="26">
        <v>60.841423948220061</v>
      </c>
      <c r="CJ758">
        <f t="shared" si="144"/>
        <v>60265</v>
      </c>
      <c r="CK758">
        <f t="shared" si="145"/>
        <v>60.841423948220061</v>
      </c>
      <c r="CO758" t="str">
        <f t="shared" si="146"/>
        <v/>
      </c>
      <c r="CP758" s="13" t="str">
        <f t="shared" si="147"/>
        <v/>
      </c>
      <c r="DR758" t="s">
        <v>807</v>
      </c>
      <c r="DS758">
        <v>2589</v>
      </c>
      <c r="DT758">
        <v>8610419</v>
      </c>
      <c r="DU758" t="str">
        <f t="shared" si="141"/>
        <v>MAC-0755</v>
      </c>
      <c r="DV758">
        <f t="shared" si="142"/>
        <v>2589</v>
      </c>
      <c r="DW758">
        <f t="shared" si="143"/>
        <v>8610419</v>
      </c>
      <c r="EL758" s="6" t="s">
        <v>807</v>
      </c>
      <c r="EM758">
        <v>429</v>
      </c>
      <c r="EN758">
        <v>1221</v>
      </c>
    </row>
    <row r="759" spans="24:144" x14ac:dyDescent="0.25">
      <c r="X759" s="4" t="s">
        <v>808</v>
      </c>
      <c r="Y759" s="2">
        <v>17</v>
      </c>
      <c r="BM759">
        <v>388</v>
      </c>
      <c r="BN759" t="s">
        <v>46</v>
      </c>
      <c r="BP759" s="6" t="s">
        <v>808</v>
      </c>
      <c r="BQ759">
        <v>17</v>
      </c>
      <c r="BR759" t="str">
        <f t="shared" si="139"/>
        <v>MAC-0756</v>
      </c>
      <c r="BS759">
        <f t="shared" si="140"/>
        <v>17</v>
      </c>
      <c r="CH759" s="6">
        <v>60282</v>
      </c>
      <c r="CI759" s="26">
        <v>61.165048543689316</v>
      </c>
      <c r="CJ759">
        <f t="shared" si="144"/>
        <v>60282</v>
      </c>
      <c r="CK759">
        <f t="shared" si="145"/>
        <v>61.165048543689316</v>
      </c>
      <c r="CO759" t="str">
        <f t="shared" si="146"/>
        <v/>
      </c>
      <c r="CP759" s="13" t="str">
        <f t="shared" si="147"/>
        <v/>
      </c>
      <c r="DR759" t="s">
        <v>808</v>
      </c>
      <c r="DS759">
        <v>468</v>
      </c>
      <c r="DT759">
        <v>2023642</v>
      </c>
      <c r="DU759" t="str">
        <f t="shared" si="141"/>
        <v>MAC-0756</v>
      </c>
      <c r="DV759">
        <f t="shared" si="142"/>
        <v>468</v>
      </c>
      <c r="DW759">
        <f t="shared" si="143"/>
        <v>2023642</v>
      </c>
      <c r="EL759" s="6" t="s">
        <v>808</v>
      </c>
      <c r="EM759">
        <v>949</v>
      </c>
      <c r="EN759">
        <v>14312</v>
      </c>
    </row>
    <row r="760" spans="24:144" x14ac:dyDescent="0.25">
      <c r="X760" s="4" t="s">
        <v>809</v>
      </c>
      <c r="Y760" s="2">
        <v>87</v>
      </c>
      <c r="BM760">
        <v>388</v>
      </c>
      <c r="BN760" t="s">
        <v>802</v>
      </c>
      <c r="BP760" s="6" t="s">
        <v>809</v>
      </c>
      <c r="BQ760">
        <v>87</v>
      </c>
      <c r="BR760" t="str">
        <f t="shared" si="139"/>
        <v>MAC-0757</v>
      </c>
      <c r="BS760">
        <f t="shared" si="140"/>
        <v>87</v>
      </c>
      <c r="CH760" s="6">
        <v>60285</v>
      </c>
      <c r="CI760" s="26">
        <v>52.750809061488667</v>
      </c>
      <c r="CJ760">
        <f t="shared" si="144"/>
        <v>60285</v>
      </c>
      <c r="CK760">
        <f t="shared" si="145"/>
        <v>52.750809061488667</v>
      </c>
      <c r="CO760" t="str">
        <f t="shared" si="146"/>
        <v/>
      </c>
      <c r="CP760" s="13" t="str">
        <f t="shared" si="147"/>
        <v/>
      </c>
      <c r="DR760" t="s">
        <v>809</v>
      </c>
      <c r="DS760">
        <v>1909</v>
      </c>
      <c r="DT760">
        <v>7383666</v>
      </c>
      <c r="DU760" t="str">
        <f t="shared" si="141"/>
        <v>MAC-0757</v>
      </c>
      <c r="DV760">
        <f t="shared" si="142"/>
        <v>1909</v>
      </c>
      <c r="DW760">
        <f t="shared" si="143"/>
        <v>7383666</v>
      </c>
      <c r="EL760" s="6" t="s">
        <v>809</v>
      </c>
      <c r="EM760">
        <v>723</v>
      </c>
      <c r="EN760">
        <v>4285</v>
      </c>
    </row>
    <row r="761" spans="24:144" x14ac:dyDescent="0.25">
      <c r="X761" s="4" t="s">
        <v>810</v>
      </c>
      <c r="Y761" s="2">
        <v>520</v>
      </c>
      <c r="BM761">
        <v>391</v>
      </c>
      <c r="BN761" t="s">
        <v>391</v>
      </c>
      <c r="BP761" s="6" t="s">
        <v>810</v>
      </c>
      <c r="BQ761">
        <v>520</v>
      </c>
      <c r="BR761" t="str">
        <f t="shared" si="139"/>
        <v>MAC-0758</v>
      </c>
      <c r="BS761">
        <f t="shared" si="140"/>
        <v>520</v>
      </c>
      <c r="CH761" s="6">
        <v>60375</v>
      </c>
      <c r="CI761" s="26">
        <v>56.634304207119747</v>
      </c>
      <c r="CJ761">
        <f t="shared" si="144"/>
        <v>60375</v>
      </c>
      <c r="CK761">
        <f t="shared" si="145"/>
        <v>56.634304207119747</v>
      </c>
      <c r="CO761" t="str">
        <f t="shared" si="146"/>
        <v/>
      </c>
      <c r="CP761" s="13" t="str">
        <f t="shared" si="147"/>
        <v/>
      </c>
      <c r="DR761" t="s">
        <v>810</v>
      </c>
      <c r="DS761">
        <v>3573</v>
      </c>
      <c r="DT761">
        <v>6776684</v>
      </c>
      <c r="DU761" t="str">
        <f t="shared" si="141"/>
        <v>MAC-0758</v>
      </c>
      <c r="DV761">
        <f t="shared" si="142"/>
        <v>3573</v>
      </c>
      <c r="DW761">
        <f t="shared" si="143"/>
        <v>6776684</v>
      </c>
      <c r="EL761" s="6" t="s">
        <v>810</v>
      </c>
      <c r="EM761">
        <v>494</v>
      </c>
      <c r="EN761">
        <v>2084</v>
      </c>
    </row>
    <row r="762" spans="24:144" x14ac:dyDescent="0.25">
      <c r="X762" s="4" t="s">
        <v>811</v>
      </c>
      <c r="Y762" s="2">
        <v>482</v>
      </c>
      <c r="BM762">
        <v>392</v>
      </c>
      <c r="BN762" t="s">
        <v>1030</v>
      </c>
      <c r="BP762" s="6" t="s">
        <v>811</v>
      </c>
      <c r="BQ762">
        <v>482</v>
      </c>
      <c r="BR762" t="str">
        <f t="shared" si="139"/>
        <v>MAC-0759</v>
      </c>
      <c r="BS762">
        <f t="shared" si="140"/>
        <v>482</v>
      </c>
      <c r="CH762" s="6">
        <v>60382</v>
      </c>
      <c r="CI762" s="26">
        <v>59.870550161812297</v>
      </c>
      <c r="CJ762">
        <f t="shared" si="144"/>
        <v>60382</v>
      </c>
      <c r="CK762">
        <f t="shared" si="145"/>
        <v>59.870550161812297</v>
      </c>
      <c r="CO762" t="str">
        <f t="shared" si="146"/>
        <v/>
      </c>
      <c r="CP762" s="13" t="str">
        <f t="shared" si="147"/>
        <v/>
      </c>
      <c r="DR762" t="s">
        <v>811</v>
      </c>
      <c r="DS762">
        <v>782</v>
      </c>
      <c r="DT762">
        <v>3312812</v>
      </c>
      <c r="DU762" t="str">
        <f t="shared" si="141"/>
        <v>MAC-0759</v>
      </c>
      <c r="DV762">
        <f t="shared" si="142"/>
        <v>782</v>
      </c>
      <c r="DW762">
        <f t="shared" si="143"/>
        <v>3312812</v>
      </c>
      <c r="EL762" s="6" t="s">
        <v>811</v>
      </c>
      <c r="EM762">
        <v>607</v>
      </c>
      <c r="EN762">
        <v>7010</v>
      </c>
    </row>
    <row r="763" spans="24:144" x14ac:dyDescent="0.25">
      <c r="X763" s="4" t="s">
        <v>812</v>
      </c>
      <c r="Y763" s="2">
        <v>413</v>
      </c>
      <c r="BM763">
        <v>393</v>
      </c>
      <c r="BN763" t="s">
        <v>127</v>
      </c>
      <c r="BP763" s="6" t="s">
        <v>812</v>
      </c>
      <c r="BQ763">
        <v>413</v>
      </c>
      <c r="BR763" t="str">
        <f t="shared" si="139"/>
        <v>MAC-0760</v>
      </c>
      <c r="BS763">
        <f t="shared" si="140"/>
        <v>413</v>
      </c>
      <c r="CH763" s="6">
        <v>60384</v>
      </c>
      <c r="CI763" s="26">
        <v>62.459546925566343</v>
      </c>
      <c r="CJ763">
        <f t="shared" si="144"/>
        <v>60384</v>
      </c>
      <c r="CK763">
        <f t="shared" si="145"/>
        <v>62.459546925566343</v>
      </c>
      <c r="CO763" t="str">
        <f t="shared" si="146"/>
        <v/>
      </c>
      <c r="CP763" s="13" t="str">
        <f t="shared" si="147"/>
        <v/>
      </c>
      <c r="DR763" t="s">
        <v>812</v>
      </c>
      <c r="DS763">
        <v>2281</v>
      </c>
      <c r="DT763">
        <v>6507606</v>
      </c>
      <c r="DU763" t="str">
        <f t="shared" si="141"/>
        <v>MAC-0760</v>
      </c>
      <c r="DV763">
        <f t="shared" si="142"/>
        <v>2281</v>
      </c>
      <c r="DW763">
        <f t="shared" si="143"/>
        <v>6507606</v>
      </c>
      <c r="EL763" s="6" t="s">
        <v>812</v>
      </c>
      <c r="EM763">
        <v>568</v>
      </c>
      <c r="EN763">
        <v>7203</v>
      </c>
    </row>
    <row r="764" spans="24:144" x14ac:dyDescent="0.25">
      <c r="X764" s="4" t="s">
        <v>813</v>
      </c>
      <c r="Y764" s="2">
        <v>235</v>
      </c>
      <c r="BM764">
        <v>393</v>
      </c>
      <c r="BN764" t="s">
        <v>739</v>
      </c>
      <c r="BP764" s="6" t="s">
        <v>813</v>
      </c>
      <c r="BQ764">
        <v>235</v>
      </c>
      <c r="BR764" t="str">
        <f t="shared" si="139"/>
        <v>MAC-0761</v>
      </c>
      <c r="BS764">
        <f t="shared" si="140"/>
        <v>235</v>
      </c>
      <c r="CH764" s="6">
        <v>60420</v>
      </c>
      <c r="CI764" s="26">
        <v>59.870550161812297</v>
      </c>
      <c r="CJ764">
        <f t="shared" si="144"/>
        <v>60420</v>
      </c>
      <c r="CK764">
        <f t="shared" si="145"/>
        <v>59.870550161812297</v>
      </c>
      <c r="CO764" t="str">
        <f t="shared" si="146"/>
        <v/>
      </c>
      <c r="CP764" s="13" t="str">
        <f t="shared" si="147"/>
        <v/>
      </c>
      <c r="DR764" t="s">
        <v>813</v>
      </c>
      <c r="DS764">
        <v>3554</v>
      </c>
      <c r="DT764">
        <v>11531318</v>
      </c>
      <c r="DU764" t="str">
        <f t="shared" si="141"/>
        <v>MAC-0761</v>
      </c>
      <c r="DV764">
        <f t="shared" si="142"/>
        <v>3554</v>
      </c>
      <c r="DW764">
        <f t="shared" si="143"/>
        <v>11531318</v>
      </c>
      <c r="EL764" s="6" t="s">
        <v>813</v>
      </c>
      <c r="EM764">
        <v>277</v>
      </c>
      <c r="EN764">
        <v>359</v>
      </c>
    </row>
    <row r="765" spans="24:144" x14ac:dyDescent="0.25">
      <c r="X765" s="4" t="s">
        <v>814</v>
      </c>
      <c r="Y765" s="2">
        <v>258</v>
      </c>
      <c r="BM765">
        <v>394</v>
      </c>
      <c r="BN765" t="s">
        <v>837</v>
      </c>
      <c r="BP765" s="6" t="s">
        <v>814</v>
      </c>
      <c r="BQ765">
        <v>258</v>
      </c>
      <c r="BR765" t="str">
        <f t="shared" si="139"/>
        <v>MAC-0762</v>
      </c>
      <c r="BS765">
        <f t="shared" si="140"/>
        <v>258</v>
      </c>
      <c r="CH765" s="6">
        <v>60512</v>
      </c>
      <c r="CI765" s="26">
        <v>59.22330097087378</v>
      </c>
      <c r="CJ765">
        <f t="shared" si="144"/>
        <v>60512</v>
      </c>
      <c r="CK765">
        <f t="shared" si="145"/>
        <v>59.22330097087378</v>
      </c>
      <c r="CO765" t="str">
        <f t="shared" si="146"/>
        <v/>
      </c>
      <c r="CP765" s="13" t="str">
        <f t="shared" si="147"/>
        <v/>
      </c>
      <c r="DR765" t="s">
        <v>814</v>
      </c>
      <c r="DS765">
        <v>1870</v>
      </c>
      <c r="DT765">
        <v>789471</v>
      </c>
      <c r="DU765" t="str">
        <f t="shared" si="141"/>
        <v>MAC-0762</v>
      </c>
      <c r="DV765">
        <f t="shared" si="142"/>
        <v>1870</v>
      </c>
      <c r="DW765">
        <f t="shared" si="143"/>
        <v>789471</v>
      </c>
      <c r="EL765" s="6" t="s">
        <v>814</v>
      </c>
      <c r="EM765">
        <v>505</v>
      </c>
      <c r="EN765">
        <v>211</v>
      </c>
    </row>
    <row r="766" spans="24:144" x14ac:dyDescent="0.25">
      <c r="X766" s="4" t="s">
        <v>815</v>
      </c>
      <c r="Y766" s="2">
        <v>539</v>
      </c>
      <c r="BM766">
        <v>396</v>
      </c>
      <c r="BN766" t="s">
        <v>306</v>
      </c>
      <c r="BP766" s="6" t="s">
        <v>815</v>
      </c>
      <c r="BQ766">
        <v>539</v>
      </c>
      <c r="BR766" t="str">
        <f t="shared" si="139"/>
        <v>MAC-0763</v>
      </c>
      <c r="BS766">
        <f t="shared" si="140"/>
        <v>539</v>
      </c>
      <c r="CH766" s="6">
        <v>60525</v>
      </c>
      <c r="CI766" s="26">
        <v>60.517799352750814</v>
      </c>
      <c r="CJ766">
        <f t="shared" si="144"/>
        <v>60525</v>
      </c>
      <c r="CK766">
        <f t="shared" si="145"/>
        <v>60.517799352750814</v>
      </c>
      <c r="CO766" t="str">
        <f t="shared" si="146"/>
        <v/>
      </c>
      <c r="CP766" s="13" t="str">
        <f t="shared" si="147"/>
        <v/>
      </c>
      <c r="DR766" t="s">
        <v>815</v>
      </c>
      <c r="DS766">
        <v>4354</v>
      </c>
      <c r="DT766">
        <v>16524905</v>
      </c>
      <c r="DU766" t="str">
        <f t="shared" si="141"/>
        <v>MAC-0763</v>
      </c>
      <c r="DV766">
        <f t="shared" si="142"/>
        <v>4354</v>
      </c>
      <c r="DW766">
        <f t="shared" si="143"/>
        <v>16524905</v>
      </c>
      <c r="EL766" s="6" t="s">
        <v>815</v>
      </c>
      <c r="EM766">
        <v>392</v>
      </c>
      <c r="EN766">
        <v>2677</v>
      </c>
    </row>
    <row r="767" spans="24:144" x14ac:dyDescent="0.25">
      <c r="X767" s="4" t="s">
        <v>816</v>
      </c>
      <c r="Y767" s="2">
        <v>132</v>
      </c>
      <c r="BM767">
        <v>399</v>
      </c>
      <c r="BN767" t="s">
        <v>440</v>
      </c>
      <c r="BP767" s="6" t="s">
        <v>816</v>
      </c>
      <c r="BQ767">
        <v>132</v>
      </c>
      <c r="BR767" t="str">
        <f t="shared" si="139"/>
        <v>MAC-0764</v>
      </c>
      <c r="BS767">
        <f t="shared" si="140"/>
        <v>132</v>
      </c>
      <c r="CH767" s="6">
        <v>60705</v>
      </c>
      <c r="CI767" s="26">
        <v>55.016181229773466</v>
      </c>
      <c r="CJ767">
        <f t="shared" si="144"/>
        <v>60705</v>
      </c>
      <c r="CK767">
        <f t="shared" si="145"/>
        <v>55.016181229773466</v>
      </c>
      <c r="CO767" t="str">
        <f t="shared" si="146"/>
        <v/>
      </c>
      <c r="CP767" s="13" t="str">
        <f t="shared" si="147"/>
        <v/>
      </c>
      <c r="DR767" t="s">
        <v>816</v>
      </c>
      <c r="DS767">
        <v>42853</v>
      </c>
      <c r="DT767">
        <v>215443677</v>
      </c>
      <c r="DU767" t="str">
        <f t="shared" si="141"/>
        <v>MAC-0764</v>
      </c>
      <c r="DV767">
        <f t="shared" si="142"/>
        <v>42853</v>
      </c>
      <c r="DW767">
        <f t="shared" si="143"/>
        <v>215443677</v>
      </c>
      <c r="EL767" s="6" t="s">
        <v>816</v>
      </c>
      <c r="EM767">
        <v>380</v>
      </c>
      <c r="EN767">
        <v>477</v>
      </c>
    </row>
    <row r="768" spans="24:144" x14ac:dyDescent="0.25">
      <c r="X768" s="4" t="s">
        <v>817</v>
      </c>
      <c r="Y768" s="2">
        <v>75</v>
      </c>
      <c r="BM768">
        <v>401</v>
      </c>
      <c r="BN768" t="s">
        <v>480</v>
      </c>
      <c r="BP768" s="6" t="s">
        <v>817</v>
      </c>
      <c r="BQ768">
        <v>75</v>
      </c>
      <c r="BR768" t="str">
        <f t="shared" si="139"/>
        <v>MAC-0765</v>
      </c>
      <c r="BS768">
        <f t="shared" si="140"/>
        <v>75</v>
      </c>
      <c r="CH768" s="6">
        <v>60724</v>
      </c>
      <c r="CI768" s="26">
        <v>47.896440129449836</v>
      </c>
      <c r="CJ768">
        <f t="shared" si="144"/>
        <v>60724</v>
      </c>
      <c r="CK768">
        <f t="shared" si="145"/>
        <v>47.896440129449836</v>
      </c>
      <c r="CO768" t="str">
        <f t="shared" si="146"/>
        <v/>
      </c>
      <c r="CP768" s="13" t="str">
        <f t="shared" si="147"/>
        <v/>
      </c>
      <c r="DR768" t="s">
        <v>817</v>
      </c>
      <c r="DS768">
        <v>309</v>
      </c>
      <c r="DT768">
        <v>3565876</v>
      </c>
      <c r="DU768" t="str">
        <f t="shared" si="141"/>
        <v>MAC-0765</v>
      </c>
      <c r="DV768">
        <f t="shared" si="142"/>
        <v>309</v>
      </c>
      <c r="DW768">
        <f t="shared" si="143"/>
        <v>3565876</v>
      </c>
      <c r="EL768" s="6" t="s">
        <v>817</v>
      </c>
      <c r="EM768">
        <v>947</v>
      </c>
      <c r="EN768">
        <v>8469</v>
      </c>
    </row>
    <row r="769" spans="24:144" x14ac:dyDescent="0.25">
      <c r="X769" s="4" t="s">
        <v>818</v>
      </c>
      <c r="Y769" s="2">
        <v>53</v>
      </c>
      <c r="BM769">
        <v>402</v>
      </c>
      <c r="BN769" t="s">
        <v>158</v>
      </c>
      <c r="BP769" s="6" t="s">
        <v>818</v>
      </c>
      <c r="BQ769">
        <v>53</v>
      </c>
      <c r="BR769" t="str">
        <f t="shared" si="139"/>
        <v>MAC-0766</v>
      </c>
      <c r="BS769">
        <f t="shared" si="140"/>
        <v>53</v>
      </c>
      <c r="CH769" s="6">
        <v>60752</v>
      </c>
      <c r="CI769" s="26">
        <v>64.401294498381873</v>
      </c>
      <c r="CJ769">
        <f t="shared" si="144"/>
        <v>60752</v>
      </c>
      <c r="CK769">
        <f t="shared" si="145"/>
        <v>64.401294498381873</v>
      </c>
      <c r="CO769" t="str">
        <f t="shared" si="146"/>
        <v/>
      </c>
      <c r="CP769" s="13" t="str">
        <f t="shared" si="147"/>
        <v/>
      </c>
      <c r="DR769" t="s">
        <v>818</v>
      </c>
      <c r="DS769">
        <v>14888</v>
      </c>
      <c r="DT769">
        <v>45200068</v>
      </c>
      <c r="DU769" t="str">
        <f t="shared" si="141"/>
        <v>MAC-0766</v>
      </c>
      <c r="DV769">
        <f t="shared" si="142"/>
        <v>14888</v>
      </c>
      <c r="DW769">
        <f t="shared" si="143"/>
        <v>45200068</v>
      </c>
      <c r="EL769" s="6" t="s">
        <v>818</v>
      </c>
      <c r="EM769">
        <v>553</v>
      </c>
      <c r="EN769">
        <v>606</v>
      </c>
    </row>
    <row r="770" spans="24:144" x14ac:dyDescent="0.25">
      <c r="X770" s="4" t="s">
        <v>819</v>
      </c>
      <c r="Y770" s="2">
        <v>402</v>
      </c>
      <c r="BM770">
        <v>402</v>
      </c>
      <c r="BN770" t="s">
        <v>819</v>
      </c>
      <c r="BP770" s="6" t="s">
        <v>819</v>
      </c>
      <c r="BQ770">
        <v>402</v>
      </c>
      <c r="BR770" t="str">
        <f t="shared" si="139"/>
        <v>MAC-0767</v>
      </c>
      <c r="BS770">
        <f t="shared" si="140"/>
        <v>402</v>
      </c>
      <c r="CH770" s="6">
        <v>61096</v>
      </c>
      <c r="CI770" s="26">
        <v>43.36569579288026</v>
      </c>
      <c r="CJ770">
        <f t="shared" si="144"/>
        <v>61096</v>
      </c>
      <c r="CK770">
        <f t="shared" si="145"/>
        <v>43.36569579288026</v>
      </c>
      <c r="CO770" t="str">
        <f t="shared" si="146"/>
        <v/>
      </c>
      <c r="CP770" s="13" t="str">
        <f t="shared" si="147"/>
        <v/>
      </c>
      <c r="DR770" t="s">
        <v>819</v>
      </c>
      <c r="DS770">
        <v>5299</v>
      </c>
      <c r="DT770">
        <v>771642</v>
      </c>
      <c r="DU770" t="str">
        <f t="shared" si="141"/>
        <v>MAC-0767</v>
      </c>
      <c r="DV770">
        <f t="shared" si="142"/>
        <v>5299</v>
      </c>
      <c r="DW770">
        <f t="shared" si="143"/>
        <v>771642</v>
      </c>
      <c r="EL770" s="6" t="s">
        <v>819</v>
      </c>
      <c r="EM770">
        <v>264</v>
      </c>
      <c r="EN770">
        <v>2683</v>
      </c>
    </row>
    <row r="771" spans="24:144" x14ac:dyDescent="0.25">
      <c r="X771" s="4" t="s">
        <v>820</v>
      </c>
      <c r="Y771" s="2">
        <v>174</v>
      </c>
      <c r="BM771">
        <v>404</v>
      </c>
      <c r="BN771" t="s">
        <v>957</v>
      </c>
      <c r="BP771" s="6" t="s">
        <v>820</v>
      </c>
      <c r="BQ771">
        <v>174</v>
      </c>
      <c r="BR771" t="str">
        <f t="shared" si="139"/>
        <v>MAC-0768</v>
      </c>
      <c r="BS771">
        <f t="shared" si="140"/>
        <v>174</v>
      </c>
      <c r="CH771" s="6">
        <v>61152</v>
      </c>
      <c r="CI771" s="26">
        <v>66.990291262135926</v>
      </c>
      <c r="CJ771">
        <f t="shared" si="144"/>
        <v>61152</v>
      </c>
      <c r="CK771">
        <f t="shared" si="145"/>
        <v>66.990291262135926</v>
      </c>
      <c r="CO771" t="str">
        <f t="shared" si="146"/>
        <v/>
      </c>
      <c r="CP771" s="13" t="str">
        <f t="shared" si="147"/>
        <v/>
      </c>
      <c r="DR771" t="s">
        <v>820</v>
      </c>
      <c r="DS771">
        <v>13367</v>
      </c>
      <c r="DT771">
        <v>1406379</v>
      </c>
      <c r="DU771" t="str">
        <f t="shared" si="141"/>
        <v>MAC-0768</v>
      </c>
      <c r="DV771">
        <f t="shared" si="142"/>
        <v>13367</v>
      </c>
      <c r="DW771">
        <f t="shared" si="143"/>
        <v>1406379</v>
      </c>
      <c r="EL771" s="6" t="s">
        <v>820</v>
      </c>
      <c r="EM771">
        <v>173</v>
      </c>
      <c r="EN771">
        <v>403</v>
      </c>
    </row>
    <row r="772" spans="24:144" x14ac:dyDescent="0.25">
      <c r="X772" s="4" t="s">
        <v>821</v>
      </c>
      <c r="Y772" s="2">
        <v>83</v>
      </c>
      <c r="BM772">
        <v>405</v>
      </c>
      <c r="BN772" t="s">
        <v>111</v>
      </c>
      <c r="BP772" s="6" t="s">
        <v>821</v>
      </c>
      <c r="BQ772">
        <v>83</v>
      </c>
      <c r="BR772" t="str">
        <f t="shared" ref="BR772:BR835" si="148">IF(OR(BP772="",BP772="Genel Toplam",BP772="(blank)"),"",BP772)</f>
        <v>MAC-0769</v>
      </c>
      <c r="BS772">
        <f t="shared" ref="BS772:BS835" si="149">IFERROR(VLOOKUP(BR772,$BP$3:$BQ$1004,2,FALSE),"")</f>
        <v>83</v>
      </c>
      <c r="CH772" s="6">
        <v>61166</v>
      </c>
      <c r="CI772" s="26">
        <v>53.721682847896432</v>
      </c>
      <c r="CJ772">
        <f t="shared" si="144"/>
        <v>61166</v>
      </c>
      <c r="CK772">
        <f t="shared" si="145"/>
        <v>53.721682847896432</v>
      </c>
      <c r="CO772" t="str">
        <f t="shared" si="146"/>
        <v/>
      </c>
      <c r="CP772" s="13" t="str">
        <f t="shared" si="147"/>
        <v/>
      </c>
      <c r="DR772" t="s">
        <v>821</v>
      </c>
      <c r="DS772">
        <v>1264</v>
      </c>
      <c r="DT772">
        <v>4685478</v>
      </c>
      <c r="DU772" t="str">
        <f t="shared" ref="DU772:DU835" si="150">IF(OR(DR772="",DR772="Genel Toplam",DR772="(blank)"),"",DR772)</f>
        <v>MAC-0769</v>
      </c>
      <c r="DV772">
        <f t="shared" ref="DV772:DV835" si="151">IFERROR(VLOOKUP(DU772,$DR$3:$DT$1004,2,FALSE),"")</f>
        <v>1264</v>
      </c>
      <c r="DW772">
        <f t="shared" ref="DW772:DW835" si="152">IFERROR(VLOOKUP(DU772,$DR$3:$DT$1004,3,FALSE),"")</f>
        <v>4685478</v>
      </c>
      <c r="EL772" s="6" t="s">
        <v>821</v>
      </c>
      <c r="EM772">
        <v>615</v>
      </c>
      <c r="EN772">
        <v>5150</v>
      </c>
    </row>
    <row r="773" spans="24:144" x14ac:dyDescent="0.25">
      <c r="X773" s="4" t="s">
        <v>822</v>
      </c>
      <c r="Y773" s="2">
        <v>143</v>
      </c>
      <c r="BM773">
        <v>406</v>
      </c>
      <c r="BN773" t="s">
        <v>193</v>
      </c>
      <c r="BP773" s="6" t="s">
        <v>822</v>
      </c>
      <c r="BQ773">
        <v>143</v>
      </c>
      <c r="BR773" t="str">
        <f t="shared" si="148"/>
        <v>MAC-0770</v>
      </c>
      <c r="BS773">
        <f t="shared" si="149"/>
        <v>143</v>
      </c>
      <c r="CH773" s="6">
        <v>61292</v>
      </c>
      <c r="CI773" s="26">
        <v>54.692556634304211</v>
      </c>
      <c r="CJ773">
        <f t="shared" ref="CJ773:CJ836" si="153">IF(OR(CH773="",CH773="Grand Total",CH773="(blank)"),"",CH773)</f>
        <v>61292</v>
      </c>
      <c r="CK773">
        <f t="shared" ref="CK773:CK836" si="154">IFERROR(VLOOKUP(CJ773,$CH$3:$CI$983,2,FALSE),"")</f>
        <v>54.692556634304211</v>
      </c>
      <c r="CO773" t="str">
        <f t="shared" ref="CO773:CO836" si="155">IF(OR(CM773="",CM773="Grand Total",CM773="(blank)"),"",CM773)</f>
        <v/>
      </c>
      <c r="CP773" s="13" t="str">
        <f t="shared" ref="CP773:CP836" si="156">IFERROR(VLOOKUP(CO773,$CM$3:$CN$983,2,FALSE),"")</f>
        <v/>
      </c>
      <c r="DR773" t="s">
        <v>822</v>
      </c>
      <c r="DS773">
        <v>512</v>
      </c>
      <c r="DT773">
        <v>2393109</v>
      </c>
      <c r="DU773" t="str">
        <f t="shared" si="150"/>
        <v>MAC-0770</v>
      </c>
      <c r="DV773">
        <f t="shared" si="151"/>
        <v>512</v>
      </c>
      <c r="DW773">
        <f t="shared" si="152"/>
        <v>2393109</v>
      </c>
      <c r="EL773" s="6" t="s">
        <v>822</v>
      </c>
      <c r="EM773">
        <v>713</v>
      </c>
      <c r="EN773">
        <v>10747</v>
      </c>
    </row>
    <row r="774" spans="24:144" x14ac:dyDescent="0.25">
      <c r="X774" s="4" t="s">
        <v>823</v>
      </c>
      <c r="Y774" s="2">
        <v>166</v>
      </c>
      <c r="BM774">
        <v>408</v>
      </c>
      <c r="BN774" t="s">
        <v>740</v>
      </c>
      <c r="BP774" s="6" t="s">
        <v>823</v>
      </c>
      <c r="BQ774">
        <v>166</v>
      </c>
      <c r="BR774" t="str">
        <f t="shared" si="148"/>
        <v>MAC-0771</v>
      </c>
      <c r="BS774">
        <f t="shared" si="149"/>
        <v>166</v>
      </c>
      <c r="CH774" s="6">
        <v>61308</v>
      </c>
      <c r="CI774" s="26">
        <v>68.608414239482201</v>
      </c>
      <c r="CJ774">
        <f t="shared" si="153"/>
        <v>61308</v>
      </c>
      <c r="CK774">
        <f t="shared" si="154"/>
        <v>68.608414239482201</v>
      </c>
      <c r="CO774" t="str">
        <f t="shared" si="155"/>
        <v/>
      </c>
      <c r="CP774" s="13" t="str">
        <f t="shared" si="156"/>
        <v/>
      </c>
      <c r="DR774" t="s">
        <v>823</v>
      </c>
      <c r="DS774">
        <v>11836</v>
      </c>
      <c r="DT774">
        <v>13179391</v>
      </c>
      <c r="DU774" t="str">
        <f t="shared" si="150"/>
        <v>MAC-0771</v>
      </c>
      <c r="DV774">
        <f t="shared" si="151"/>
        <v>11836</v>
      </c>
      <c r="DW774">
        <f t="shared" si="152"/>
        <v>13179391</v>
      </c>
      <c r="EL774" s="6" t="s">
        <v>823</v>
      </c>
      <c r="EM774">
        <v>251</v>
      </c>
      <c r="EN774">
        <v>1773</v>
      </c>
    </row>
    <row r="775" spans="24:144" x14ac:dyDescent="0.25">
      <c r="X775" s="4" t="s">
        <v>824</v>
      </c>
      <c r="Y775" s="2">
        <v>447</v>
      </c>
      <c r="BM775">
        <v>409</v>
      </c>
      <c r="BN775" t="s">
        <v>695</v>
      </c>
      <c r="BP775" s="6" t="s">
        <v>824</v>
      </c>
      <c r="BQ775">
        <v>447</v>
      </c>
      <c r="BR775" t="str">
        <f t="shared" si="148"/>
        <v>MAC-0772</v>
      </c>
      <c r="BS775">
        <f t="shared" si="149"/>
        <v>447</v>
      </c>
      <c r="CH775" s="6">
        <v>61319</v>
      </c>
      <c r="CI775" s="26">
        <v>55.98705501618123</v>
      </c>
      <c r="CJ775">
        <f t="shared" si="153"/>
        <v>61319</v>
      </c>
      <c r="CK775">
        <f t="shared" si="154"/>
        <v>55.98705501618123</v>
      </c>
      <c r="CO775" t="str">
        <f t="shared" si="155"/>
        <v/>
      </c>
      <c r="CP775" s="13" t="str">
        <f t="shared" si="156"/>
        <v/>
      </c>
      <c r="DR775" t="s">
        <v>824</v>
      </c>
      <c r="DS775">
        <v>3463</v>
      </c>
      <c r="DT775">
        <v>13139685</v>
      </c>
      <c r="DU775" t="str">
        <f t="shared" si="150"/>
        <v>MAC-0772</v>
      </c>
      <c r="DV775">
        <f t="shared" si="151"/>
        <v>3463</v>
      </c>
      <c r="DW775">
        <f t="shared" si="152"/>
        <v>13139685</v>
      </c>
      <c r="EL775" s="6" t="s">
        <v>824</v>
      </c>
      <c r="EM775">
        <v>553</v>
      </c>
      <c r="EN775">
        <v>2880</v>
      </c>
    </row>
    <row r="776" spans="24:144" x14ac:dyDescent="0.25">
      <c r="X776" s="4" t="s">
        <v>825</v>
      </c>
      <c r="Y776" s="2">
        <v>313</v>
      </c>
      <c r="BM776">
        <v>412</v>
      </c>
      <c r="BN776" t="s">
        <v>394</v>
      </c>
      <c r="BP776" s="6" t="s">
        <v>825</v>
      </c>
      <c r="BQ776">
        <v>313</v>
      </c>
      <c r="BR776" t="str">
        <f t="shared" si="148"/>
        <v>MAC-0773</v>
      </c>
      <c r="BS776">
        <f t="shared" si="149"/>
        <v>313</v>
      </c>
      <c r="CH776" s="6">
        <v>61484</v>
      </c>
      <c r="CI776" s="26">
        <v>60.841423948220061</v>
      </c>
      <c r="CJ776">
        <f t="shared" si="153"/>
        <v>61484</v>
      </c>
      <c r="CK776">
        <f t="shared" si="154"/>
        <v>60.841423948220061</v>
      </c>
      <c r="CO776" t="str">
        <f t="shared" si="155"/>
        <v/>
      </c>
      <c r="CP776" s="13" t="str">
        <f t="shared" si="156"/>
        <v/>
      </c>
      <c r="DR776" t="s">
        <v>825</v>
      </c>
      <c r="DS776">
        <v>3588</v>
      </c>
      <c r="DT776">
        <v>6399332</v>
      </c>
      <c r="DU776" t="str">
        <f t="shared" si="150"/>
        <v>MAC-0773</v>
      </c>
      <c r="DV776">
        <f t="shared" si="151"/>
        <v>3588</v>
      </c>
      <c r="DW776">
        <f t="shared" si="152"/>
        <v>6399332</v>
      </c>
      <c r="EL776" s="6" t="s">
        <v>825</v>
      </c>
      <c r="EM776">
        <v>678</v>
      </c>
      <c r="EN776">
        <v>5375</v>
      </c>
    </row>
    <row r="777" spans="24:144" x14ac:dyDescent="0.25">
      <c r="X777" s="4" t="s">
        <v>826</v>
      </c>
      <c r="Y777" s="2">
        <v>278</v>
      </c>
      <c r="BM777">
        <v>413</v>
      </c>
      <c r="BN777" t="s">
        <v>122</v>
      </c>
      <c r="BP777" s="6" t="s">
        <v>826</v>
      </c>
      <c r="BQ777">
        <v>278</v>
      </c>
      <c r="BR777" t="str">
        <f t="shared" si="148"/>
        <v>MAC-0774</v>
      </c>
      <c r="BS777">
        <f t="shared" si="149"/>
        <v>278</v>
      </c>
      <c r="CH777" s="6">
        <v>61536</v>
      </c>
      <c r="CI777" s="26">
        <v>59.22330097087378</v>
      </c>
      <c r="CJ777">
        <f t="shared" si="153"/>
        <v>61536</v>
      </c>
      <c r="CK777">
        <f t="shared" si="154"/>
        <v>59.22330097087378</v>
      </c>
      <c r="CO777" t="str">
        <f t="shared" si="155"/>
        <v/>
      </c>
      <c r="CP777" s="13" t="str">
        <f t="shared" si="156"/>
        <v/>
      </c>
      <c r="DR777" t="s">
        <v>826</v>
      </c>
      <c r="DS777">
        <v>8980</v>
      </c>
      <c r="DT777">
        <v>10944888</v>
      </c>
      <c r="DU777" t="str">
        <f t="shared" si="150"/>
        <v>MAC-0774</v>
      </c>
      <c r="DV777">
        <f t="shared" si="151"/>
        <v>8980</v>
      </c>
      <c r="DW777">
        <f t="shared" si="152"/>
        <v>10944888</v>
      </c>
      <c r="EL777" s="6" t="s">
        <v>826</v>
      </c>
      <c r="EM777">
        <v>348</v>
      </c>
      <c r="EN777">
        <v>1020</v>
      </c>
    </row>
    <row r="778" spans="24:144" x14ac:dyDescent="0.25">
      <c r="X778" s="4" t="s">
        <v>827</v>
      </c>
      <c r="Y778" s="2">
        <v>150</v>
      </c>
      <c r="BM778">
        <v>413</v>
      </c>
      <c r="BN778" t="s">
        <v>812</v>
      </c>
      <c r="BP778" s="6" t="s">
        <v>827</v>
      </c>
      <c r="BQ778">
        <v>150</v>
      </c>
      <c r="BR778" t="str">
        <f t="shared" si="148"/>
        <v>MAC-0775</v>
      </c>
      <c r="BS778">
        <f t="shared" si="149"/>
        <v>150</v>
      </c>
      <c r="CH778" s="6">
        <v>61659</v>
      </c>
      <c r="CI778" s="26">
        <v>38.834951456310677</v>
      </c>
      <c r="CJ778">
        <f t="shared" si="153"/>
        <v>61659</v>
      </c>
      <c r="CK778">
        <f t="shared" si="154"/>
        <v>38.834951456310677</v>
      </c>
      <c r="CO778" t="str">
        <f t="shared" si="155"/>
        <v/>
      </c>
      <c r="CP778" s="13" t="str">
        <f t="shared" si="156"/>
        <v/>
      </c>
      <c r="DR778" t="s">
        <v>827</v>
      </c>
      <c r="DS778">
        <v>43496</v>
      </c>
      <c r="DT778">
        <v>218779302</v>
      </c>
      <c r="DU778" t="str">
        <f t="shared" si="150"/>
        <v>MAC-0775</v>
      </c>
      <c r="DV778">
        <f t="shared" si="151"/>
        <v>43496</v>
      </c>
      <c r="DW778">
        <f t="shared" si="152"/>
        <v>218779302</v>
      </c>
      <c r="EL778" s="6" t="s">
        <v>827</v>
      </c>
      <c r="EM778">
        <v>328</v>
      </c>
      <c r="EN778">
        <v>206</v>
      </c>
    </row>
    <row r="779" spans="24:144" x14ac:dyDescent="0.25">
      <c r="X779" s="4" t="s">
        <v>828</v>
      </c>
      <c r="Y779" s="2">
        <v>112</v>
      </c>
      <c r="BM779">
        <v>414</v>
      </c>
      <c r="BN779" t="s">
        <v>151</v>
      </c>
      <c r="BP779" s="6" t="s">
        <v>828</v>
      </c>
      <c r="BQ779">
        <v>112</v>
      </c>
      <c r="BR779" t="str">
        <f t="shared" si="148"/>
        <v>MAC-0776</v>
      </c>
      <c r="BS779">
        <f t="shared" si="149"/>
        <v>112</v>
      </c>
      <c r="CH779" s="6">
        <v>61794</v>
      </c>
      <c r="CI779" s="26">
        <v>44.336569579288025</v>
      </c>
      <c r="CJ779">
        <f t="shared" si="153"/>
        <v>61794</v>
      </c>
      <c r="CK779">
        <f t="shared" si="154"/>
        <v>44.336569579288025</v>
      </c>
      <c r="CO779" t="str">
        <f t="shared" si="155"/>
        <v/>
      </c>
      <c r="CP779" s="13" t="str">
        <f t="shared" si="156"/>
        <v/>
      </c>
      <c r="DR779" t="s">
        <v>828</v>
      </c>
      <c r="DS779">
        <v>0</v>
      </c>
      <c r="DT779">
        <v>2199145</v>
      </c>
      <c r="DU779" t="str">
        <f t="shared" si="150"/>
        <v>MAC-0776</v>
      </c>
      <c r="DV779">
        <f t="shared" si="151"/>
        <v>0</v>
      </c>
      <c r="DW779">
        <f t="shared" si="152"/>
        <v>2199145</v>
      </c>
      <c r="EL779" s="6" t="s">
        <v>828</v>
      </c>
      <c r="EM779">
        <v>790</v>
      </c>
      <c r="EN779">
        <v>10350</v>
      </c>
    </row>
    <row r="780" spans="24:144" x14ac:dyDescent="0.25">
      <c r="X780" s="4" t="s">
        <v>829</v>
      </c>
      <c r="Y780" s="2">
        <v>288</v>
      </c>
      <c r="BM780">
        <v>415</v>
      </c>
      <c r="BN780" t="s">
        <v>272</v>
      </c>
      <c r="BP780" s="6" t="s">
        <v>829</v>
      </c>
      <c r="BQ780">
        <v>288</v>
      </c>
      <c r="BR780" t="str">
        <f t="shared" si="148"/>
        <v>MAC-0777</v>
      </c>
      <c r="BS780">
        <f t="shared" si="149"/>
        <v>288</v>
      </c>
      <c r="CH780" s="6">
        <v>61884</v>
      </c>
      <c r="CI780" s="26">
        <v>75.404530744336569</v>
      </c>
      <c r="CJ780">
        <f t="shared" si="153"/>
        <v>61884</v>
      </c>
      <c r="CK780">
        <f t="shared" si="154"/>
        <v>75.404530744336569</v>
      </c>
      <c r="CO780" t="str">
        <f t="shared" si="155"/>
        <v/>
      </c>
      <c r="CP780" s="13" t="str">
        <f t="shared" si="156"/>
        <v/>
      </c>
      <c r="DR780" t="s">
        <v>829</v>
      </c>
      <c r="DS780">
        <v>54</v>
      </c>
      <c r="DT780">
        <v>1960096</v>
      </c>
      <c r="DU780" t="str">
        <f t="shared" si="150"/>
        <v>MAC-0777</v>
      </c>
      <c r="DV780">
        <f t="shared" si="151"/>
        <v>54</v>
      </c>
      <c r="DW780">
        <f t="shared" si="152"/>
        <v>1960096</v>
      </c>
      <c r="EL780" s="6" t="s">
        <v>829</v>
      </c>
      <c r="EM780">
        <v>667</v>
      </c>
      <c r="EN780">
        <v>5181</v>
      </c>
    </row>
    <row r="781" spans="24:144" x14ac:dyDescent="0.25">
      <c r="X781" s="4" t="s">
        <v>830</v>
      </c>
      <c r="Y781" s="2">
        <v>64</v>
      </c>
      <c r="BM781">
        <v>415</v>
      </c>
      <c r="BN781" t="s">
        <v>770</v>
      </c>
      <c r="BP781" s="6" t="s">
        <v>830</v>
      </c>
      <c r="BQ781">
        <v>64</v>
      </c>
      <c r="BR781" t="str">
        <f t="shared" si="148"/>
        <v>MAC-0778</v>
      </c>
      <c r="BS781">
        <f t="shared" si="149"/>
        <v>64</v>
      </c>
      <c r="CH781" s="6">
        <v>61950</v>
      </c>
      <c r="CI781" s="26">
        <v>60.841423948220061</v>
      </c>
      <c r="CJ781">
        <f t="shared" si="153"/>
        <v>61950</v>
      </c>
      <c r="CK781">
        <f t="shared" si="154"/>
        <v>60.841423948220061</v>
      </c>
      <c r="CO781" t="str">
        <f t="shared" si="155"/>
        <v/>
      </c>
      <c r="CP781" s="13" t="str">
        <f t="shared" si="156"/>
        <v/>
      </c>
      <c r="DR781" t="s">
        <v>830</v>
      </c>
      <c r="DS781">
        <v>338</v>
      </c>
      <c r="DT781">
        <v>947792</v>
      </c>
      <c r="DU781" t="str">
        <f t="shared" si="150"/>
        <v>MAC-0778</v>
      </c>
      <c r="DV781">
        <f t="shared" si="151"/>
        <v>338</v>
      </c>
      <c r="DW781">
        <f t="shared" si="152"/>
        <v>947792</v>
      </c>
      <c r="EL781" s="6" t="s">
        <v>830</v>
      </c>
      <c r="EM781">
        <v>787</v>
      </c>
      <c r="EN781">
        <v>6535</v>
      </c>
    </row>
    <row r="782" spans="24:144" x14ac:dyDescent="0.25">
      <c r="X782" s="4" t="s">
        <v>831</v>
      </c>
      <c r="Y782" s="2">
        <v>486</v>
      </c>
      <c r="BM782">
        <v>416</v>
      </c>
      <c r="BN782" t="s">
        <v>886</v>
      </c>
      <c r="BP782" s="6" t="s">
        <v>831</v>
      </c>
      <c r="BQ782">
        <v>486</v>
      </c>
      <c r="BR782" t="str">
        <f t="shared" si="148"/>
        <v>MAC-0779</v>
      </c>
      <c r="BS782">
        <f t="shared" si="149"/>
        <v>486</v>
      </c>
      <c r="CH782" s="6">
        <v>61997</v>
      </c>
      <c r="CI782" s="26">
        <v>61.488673139158578</v>
      </c>
      <c r="CJ782">
        <f t="shared" si="153"/>
        <v>61997</v>
      </c>
      <c r="CK782">
        <f t="shared" si="154"/>
        <v>61.488673139158578</v>
      </c>
      <c r="CO782" t="str">
        <f t="shared" si="155"/>
        <v/>
      </c>
      <c r="CP782" s="13" t="str">
        <f t="shared" si="156"/>
        <v/>
      </c>
      <c r="DR782" t="s">
        <v>831</v>
      </c>
      <c r="DS782">
        <v>11873</v>
      </c>
      <c r="DT782">
        <v>37729057</v>
      </c>
      <c r="DU782" t="str">
        <f t="shared" si="150"/>
        <v>MAC-0779</v>
      </c>
      <c r="DV782">
        <f t="shared" si="151"/>
        <v>11873</v>
      </c>
      <c r="DW782">
        <f t="shared" si="152"/>
        <v>37729057</v>
      </c>
      <c r="EL782" s="6" t="s">
        <v>831</v>
      </c>
      <c r="EM782">
        <v>452</v>
      </c>
      <c r="EN782">
        <v>459</v>
      </c>
    </row>
    <row r="783" spans="24:144" x14ac:dyDescent="0.25">
      <c r="X783" s="4" t="s">
        <v>832</v>
      </c>
      <c r="Y783" s="2">
        <v>512</v>
      </c>
      <c r="BM783">
        <v>416</v>
      </c>
      <c r="BN783" t="s">
        <v>973</v>
      </c>
      <c r="BP783" s="6" t="s">
        <v>832</v>
      </c>
      <c r="BQ783">
        <v>512</v>
      </c>
      <c r="BR783" t="str">
        <f t="shared" si="148"/>
        <v>MAC-0780</v>
      </c>
      <c r="BS783">
        <f t="shared" si="149"/>
        <v>512</v>
      </c>
      <c r="CH783" s="6">
        <v>62096</v>
      </c>
      <c r="CI783" s="26">
        <v>55.016181229773466</v>
      </c>
      <c r="CJ783">
        <f t="shared" si="153"/>
        <v>62096</v>
      </c>
      <c r="CK783">
        <f t="shared" si="154"/>
        <v>55.016181229773466</v>
      </c>
      <c r="CO783" t="str">
        <f t="shared" si="155"/>
        <v/>
      </c>
      <c r="CP783" s="13" t="str">
        <f t="shared" si="156"/>
        <v/>
      </c>
      <c r="DR783" t="s">
        <v>832</v>
      </c>
      <c r="DS783">
        <v>19596</v>
      </c>
      <c r="DT783">
        <v>60466645</v>
      </c>
      <c r="DU783" t="str">
        <f t="shared" si="150"/>
        <v>MAC-0780</v>
      </c>
      <c r="DV783">
        <f t="shared" si="151"/>
        <v>19596</v>
      </c>
      <c r="DW783">
        <f t="shared" si="152"/>
        <v>60466645</v>
      </c>
      <c r="EL783" s="6" t="s">
        <v>832</v>
      </c>
      <c r="EM783">
        <v>343</v>
      </c>
      <c r="EN783">
        <v>406</v>
      </c>
    </row>
    <row r="784" spans="24:144" x14ac:dyDescent="0.25">
      <c r="X784" s="4" t="s">
        <v>833</v>
      </c>
      <c r="Y784" s="2">
        <v>87</v>
      </c>
      <c r="BM784">
        <v>419</v>
      </c>
      <c r="BN784" t="s">
        <v>856</v>
      </c>
      <c r="BP784" s="6" t="s">
        <v>833</v>
      </c>
      <c r="BQ784">
        <v>87</v>
      </c>
      <c r="BR784" t="str">
        <f t="shared" si="148"/>
        <v>MAC-0781</v>
      </c>
      <c r="BS784">
        <f t="shared" si="149"/>
        <v>87</v>
      </c>
      <c r="CH784" s="6">
        <v>62237</v>
      </c>
      <c r="CI784" s="26">
        <v>88.025889967637539</v>
      </c>
      <c r="CJ784">
        <f t="shared" si="153"/>
        <v>62237</v>
      </c>
      <c r="CK784">
        <f t="shared" si="154"/>
        <v>88.025889967637539</v>
      </c>
      <c r="CO784" t="str">
        <f t="shared" si="155"/>
        <v/>
      </c>
      <c r="CP784" s="13" t="str">
        <f t="shared" si="156"/>
        <v/>
      </c>
      <c r="DR784" t="s">
        <v>833</v>
      </c>
      <c r="DS784">
        <v>4485</v>
      </c>
      <c r="DT784">
        <v>499913</v>
      </c>
      <c r="DU784" t="str">
        <f t="shared" si="150"/>
        <v>MAC-0781</v>
      </c>
      <c r="DV784">
        <f t="shared" si="151"/>
        <v>4485</v>
      </c>
      <c r="DW784">
        <f t="shared" si="152"/>
        <v>499913</v>
      </c>
      <c r="EL784" s="6" t="s">
        <v>833</v>
      </c>
      <c r="EM784">
        <v>229</v>
      </c>
      <c r="EN784">
        <v>1110</v>
      </c>
    </row>
    <row r="785" spans="24:144" x14ac:dyDescent="0.25">
      <c r="X785" s="4" t="s">
        <v>834</v>
      </c>
      <c r="Y785" s="2">
        <v>54</v>
      </c>
      <c r="BM785">
        <v>420</v>
      </c>
      <c r="BN785" t="s">
        <v>932</v>
      </c>
      <c r="BP785" s="6" t="s">
        <v>834</v>
      </c>
      <c r="BQ785">
        <v>54</v>
      </c>
      <c r="BR785" t="str">
        <f t="shared" si="148"/>
        <v>MAC-0782</v>
      </c>
      <c r="BS785">
        <f t="shared" si="149"/>
        <v>54</v>
      </c>
      <c r="CH785" s="6">
        <v>62257</v>
      </c>
      <c r="CI785" s="26">
        <v>75.404530744336569</v>
      </c>
      <c r="CJ785">
        <f t="shared" si="153"/>
        <v>62257</v>
      </c>
      <c r="CK785">
        <f t="shared" si="154"/>
        <v>75.404530744336569</v>
      </c>
      <c r="CO785" t="str">
        <f t="shared" si="155"/>
        <v/>
      </c>
      <c r="CP785" s="13" t="str">
        <f t="shared" si="156"/>
        <v/>
      </c>
      <c r="DR785" t="s">
        <v>834</v>
      </c>
      <c r="DS785">
        <v>2218</v>
      </c>
      <c r="DT785">
        <v>7007755</v>
      </c>
      <c r="DU785" t="str">
        <f t="shared" si="150"/>
        <v>MAC-0782</v>
      </c>
      <c r="DV785">
        <f t="shared" si="151"/>
        <v>2218</v>
      </c>
      <c r="DW785">
        <f t="shared" si="152"/>
        <v>7007755</v>
      </c>
      <c r="EL785" s="6" t="s">
        <v>834</v>
      </c>
      <c r="EM785">
        <v>495</v>
      </c>
      <c r="EN785">
        <v>4782</v>
      </c>
    </row>
    <row r="786" spans="24:144" x14ac:dyDescent="0.25">
      <c r="X786" s="4" t="s">
        <v>835</v>
      </c>
      <c r="Y786" s="2">
        <v>66</v>
      </c>
      <c r="BM786">
        <v>421</v>
      </c>
      <c r="BN786" t="s">
        <v>144</v>
      </c>
      <c r="BP786" s="6" t="s">
        <v>835</v>
      </c>
      <c r="BQ786">
        <v>66</v>
      </c>
      <c r="BR786" t="str">
        <f t="shared" si="148"/>
        <v>MAC-0783</v>
      </c>
      <c r="BS786">
        <f t="shared" si="149"/>
        <v>66</v>
      </c>
      <c r="CH786" s="6">
        <v>62272</v>
      </c>
      <c r="CI786" s="26">
        <v>69.579288025889966</v>
      </c>
      <c r="CJ786">
        <f t="shared" si="153"/>
        <v>62272</v>
      </c>
      <c r="CK786">
        <f t="shared" si="154"/>
        <v>69.579288025889966</v>
      </c>
      <c r="CO786" t="str">
        <f t="shared" si="155"/>
        <v/>
      </c>
      <c r="CP786" s="13" t="str">
        <f t="shared" si="156"/>
        <v/>
      </c>
      <c r="DR786" t="s">
        <v>835</v>
      </c>
      <c r="DS786">
        <v>105</v>
      </c>
      <c r="DT786">
        <v>765431</v>
      </c>
      <c r="DU786" t="str">
        <f t="shared" si="150"/>
        <v>MAC-0783</v>
      </c>
      <c r="DV786">
        <f t="shared" si="151"/>
        <v>105</v>
      </c>
      <c r="DW786">
        <f t="shared" si="152"/>
        <v>765431</v>
      </c>
      <c r="EL786" s="6" t="s">
        <v>835</v>
      </c>
      <c r="EM786">
        <v>792</v>
      </c>
      <c r="EN786">
        <v>13850</v>
      </c>
    </row>
    <row r="787" spans="24:144" x14ac:dyDescent="0.25">
      <c r="X787" s="4" t="s">
        <v>836</v>
      </c>
      <c r="Y787" s="2">
        <v>359</v>
      </c>
      <c r="BM787">
        <v>421</v>
      </c>
      <c r="BN787" t="s">
        <v>453</v>
      </c>
      <c r="BP787" s="6" t="s">
        <v>836</v>
      </c>
      <c r="BQ787">
        <v>359</v>
      </c>
      <c r="BR787" t="str">
        <f t="shared" si="148"/>
        <v>MAC-0784</v>
      </c>
      <c r="BS787">
        <f t="shared" si="149"/>
        <v>359</v>
      </c>
      <c r="CH787" s="6">
        <v>62339</v>
      </c>
      <c r="CI787" s="26">
        <v>57.605177993527512</v>
      </c>
      <c r="CJ787">
        <f t="shared" si="153"/>
        <v>62339</v>
      </c>
      <c r="CK787">
        <f t="shared" si="154"/>
        <v>57.605177993527512</v>
      </c>
      <c r="CO787" t="str">
        <f t="shared" si="155"/>
        <v/>
      </c>
      <c r="CP787" s="13" t="str">
        <f t="shared" si="156"/>
        <v/>
      </c>
      <c r="DR787" t="s">
        <v>836</v>
      </c>
      <c r="DS787">
        <v>284</v>
      </c>
      <c r="DT787">
        <v>2316354</v>
      </c>
      <c r="DU787" t="str">
        <f t="shared" si="150"/>
        <v>MAC-0784</v>
      </c>
      <c r="DV787">
        <f t="shared" si="151"/>
        <v>284</v>
      </c>
      <c r="DW787">
        <f t="shared" si="152"/>
        <v>2316354</v>
      </c>
      <c r="EL787" s="6" t="s">
        <v>836</v>
      </c>
      <c r="EM787">
        <v>516</v>
      </c>
      <c r="EN787">
        <v>1867</v>
      </c>
    </row>
    <row r="788" spans="24:144" x14ac:dyDescent="0.25">
      <c r="X788" s="4" t="s">
        <v>837</v>
      </c>
      <c r="Y788" s="2">
        <v>394</v>
      </c>
      <c r="BM788">
        <v>421</v>
      </c>
      <c r="BN788" t="s">
        <v>791</v>
      </c>
      <c r="BP788" s="6" t="s">
        <v>837</v>
      </c>
      <c r="BQ788">
        <v>394</v>
      </c>
      <c r="BR788" t="str">
        <f t="shared" si="148"/>
        <v>MAC-0785</v>
      </c>
      <c r="BS788">
        <f t="shared" si="149"/>
        <v>394</v>
      </c>
      <c r="CH788" s="6">
        <v>62434</v>
      </c>
      <c r="CI788" s="26">
        <v>87.055016181229774</v>
      </c>
      <c r="CJ788">
        <f t="shared" si="153"/>
        <v>62434</v>
      </c>
      <c r="CK788">
        <f t="shared" si="154"/>
        <v>87.055016181229774</v>
      </c>
      <c r="CO788" t="str">
        <f t="shared" si="155"/>
        <v/>
      </c>
      <c r="CP788" s="13" t="str">
        <f t="shared" si="156"/>
        <v/>
      </c>
      <c r="DR788" t="s">
        <v>837</v>
      </c>
      <c r="DS788">
        <v>21784</v>
      </c>
      <c r="DT788">
        <v>111858416</v>
      </c>
      <c r="DU788" t="str">
        <f t="shared" si="150"/>
        <v>MAC-0785</v>
      </c>
      <c r="DV788">
        <f t="shared" si="151"/>
        <v>21784</v>
      </c>
      <c r="DW788">
        <f t="shared" si="152"/>
        <v>111858416</v>
      </c>
      <c r="EL788" s="6" t="s">
        <v>837</v>
      </c>
      <c r="EM788">
        <v>429</v>
      </c>
      <c r="EN788">
        <v>343</v>
      </c>
    </row>
    <row r="789" spans="24:144" x14ac:dyDescent="0.25">
      <c r="X789" s="4" t="s">
        <v>838</v>
      </c>
      <c r="Y789" s="2">
        <v>230</v>
      </c>
      <c r="BM789">
        <v>423</v>
      </c>
      <c r="BN789" t="s">
        <v>903</v>
      </c>
      <c r="BP789" s="6" t="s">
        <v>838</v>
      </c>
      <c r="BQ789">
        <v>230</v>
      </c>
      <c r="BR789" t="str">
        <f t="shared" si="148"/>
        <v>MAC-0786</v>
      </c>
      <c r="BS789">
        <f t="shared" si="149"/>
        <v>230</v>
      </c>
      <c r="CH789" s="6">
        <v>62538</v>
      </c>
      <c r="CI789" s="26">
        <v>67.961165048543691</v>
      </c>
      <c r="CJ789">
        <f t="shared" si="153"/>
        <v>62538</v>
      </c>
      <c r="CK789">
        <f t="shared" si="154"/>
        <v>67.961165048543691</v>
      </c>
      <c r="CO789" t="str">
        <f t="shared" si="155"/>
        <v/>
      </c>
      <c r="CP789" s="13" t="str">
        <f t="shared" si="156"/>
        <v/>
      </c>
      <c r="DR789" t="s">
        <v>838</v>
      </c>
      <c r="DS789">
        <v>3299</v>
      </c>
      <c r="DT789">
        <v>12379209</v>
      </c>
      <c r="DU789" t="str">
        <f t="shared" si="150"/>
        <v>MAC-0786</v>
      </c>
      <c r="DV789">
        <f t="shared" si="151"/>
        <v>3299</v>
      </c>
      <c r="DW789">
        <f t="shared" si="152"/>
        <v>12379209</v>
      </c>
      <c r="EL789" s="6" t="s">
        <v>838</v>
      </c>
      <c r="EM789">
        <v>545</v>
      </c>
      <c r="EN789">
        <v>3883</v>
      </c>
    </row>
    <row r="790" spans="24:144" x14ac:dyDescent="0.25">
      <c r="X790" s="4" t="s">
        <v>839</v>
      </c>
      <c r="Y790" s="2">
        <v>156</v>
      </c>
      <c r="BM790">
        <v>424</v>
      </c>
      <c r="BN790" t="s">
        <v>737</v>
      </c>
      <c r="BP790" s="6" t="s">
        <v>839</v>
      </c>
      <c r="BQ790">
        <v>156</v>
      </c>
      <c r="BR790" t="str">
        <f t="shared" si="148"/>
        <v>MAC-0787</v>
      </c>
      <c r="BS790">
        <f t="shared" si="149"/>
        <v>156</v>
      </c>
      <c r="CH790" s="6">
        <v>62604</v>
      </c>
      <c r="CI790" s="26">
        <v>59.870550161812297</v>
      </c>
      <c r="CJ790">
        <f t="shared" si="153"/>
        <v>62604</v>
      </c>
      <c r="CK790">
        <f t="shared" si="154"/>
        <v>59.870550161812297</v>
      </c>
      <c r="CO790" t="str">
        <f t="shared" si="155"/>
        <v/>
      </c>
      <c r="CP790" s="13" t="str">
        <f t="shared" si="156"/>
        <v/>
      </c>
      <c r="DR790" t="s">
        <v>839</v>
      </c>
      <c r="DS790">
        <v>2985</v>
      </c>
      <c r="DT790">
        <v>17247325</v>
      </c>
      <c r="DU790" t="str">
        <f t="shared" si="150"/>
        <v>MAC-0787</v>
      </c>
      <c r="DV790">
        <f t="shared" si="151"/>
        <v>2985</v>
      </c>
      <c r="DW790">
        <f t="shared" si="152"/>
        <v>17247325</v>
      </c>
      <c r="EL790" s="6" t="s">
        <v>839</v>
      </c>
      <c r="EM790">
        <v>714</v>
      </c>
      <c r="EN790">
        <v>4214</v>
      </c>
    </row>
    <row r="791" spans="24:144" x14ac:dyDescent="0.25">
      <c r="X791" s="4" t="s">
        <v>840</v>
      </c>
      <c r="Y791" s="2">
        <v>131</v>
      </c>
      <c r="BM791">
        <v>427</v>
      </c>
      <c r="BN791" t="s">
        <v>686</v>
      </c>
      <c r="BP791" s="6" t="s">
        <v>840</v>
      </c>
      <c r="BQ791">
        <v>131</v>
      </c>
      <c r="BR791" t="str">
        <f t="shared" si="148"/>
        <v>MAC-0788</v>
      </c>
      <c r="BS791">
        <f t="shared" si="149"/>
        <v>131</v>
      </c>
      <c r="CH791" s="6">
        <v>62700</v>
      </c>
      <c r="CI791" s="26">
        <v>59.546925566343049</v>
      </c>
      <c r="CJ791">
        <f t="shared" si="153"/>
        <v>62700</v>
      </c>
      <c r="CK791">
        <f t="shared" si="154"/>
        <v>59.546925566343049</v>
      </c>
      <c r="CO791" t="str">
        <f t="shared" si="155"/>
        <v/>
      </c>
      <c r="CP791" s="13" t="str">
        <f t="shared" si="156"/>
        <v/>
      </c>
      <c r="DR791" t="s">
        <v>840</v>
      </c>
      <c r="DS791">
        <v>35404</v>
      </c>
      <c r="DT791">
        <v>106938978</v>
      </c>
      <c r="DU791" t="str">
        <f t="shared" si="150"/>
        <v>MAC-0788</v>
      </c>
      <c r="DV791">
        <f t="shared" si="151"/>
        <v>35404</v>
      </c>
      <c r="DW791">
        <f t="shared" si="152"/>
        <v>106938978</v>
      </c>
      <c r="EL791" s="6" t="s">
        <v>840</v>
      </c>
      <c r="EM791">
        <v>430</v>
      </c>
      <c r="EN791">
        <v>155</v>
      </c>
    </row>
    <row r="792" spans="24:144" x14ac:dyDescent="0.25">
      <c r="X792" s="4" t="s">
        <v>841</v>
      </c>
      <c r="Y792" s="2">
        <v>626</v>
      </c>
      <c r="BM792">
        <v>428</v>
      </c>
      <c r="BN792" t="s">
        <v>31</v>
      </c>
      <c r="BP792" s="6" t="s">
        <v>841</v>
      </c>
      <c r="BQ792">
        <v>626</v>
      </c>
      <c r="BR792" t="str">
        <f t="shared" si="148"/>
        <v>MAC-0789</v>
      </c>
      <c r="BS792">
        <f t="shared" si="149"/>
        <v>626</v>
      </c>
      <c r="CH792" s="6">
        <v>62720</v>
      </c>
      <c r="CI792" s="26">
        <v>58.576051779935277</v>
      </c>
      <c r="CJ792">
        <f t="shared" si="153"/>
        <v>62720</v>
      </c>
      <c r="CK792">
        <f t="shared" si="154"/>
        <v>58.576051779935277</v>
      </c>
      <c r="CO792" t="str">
        <f t="shared" si="155"/>
        <v/>
      </c>
      <c r="CP792" s="13" t="str">
        <f t="shared" si="156"/>
        <v/>
      </c>
      <c r="DR792" t="s">
        <v>841</v>
      </c>
      <c r="DS792">
        <v>9976</v>
      </c>
      <c r="DT792">
        <v>32856008</v>
      </c>
      <c r="DU792" t="str">
        <f t="shared" si="150"/>
        <v>MAC-0789</v>
      </c>
      <c r="DV792">
        <f t="shared" si="151"/>
        <v>9976</v>
      </c>
      <c r="DW792">
        <f t="shared" si="152"/>
        <v>32856008</v>
      </c>
      <c r="EL792" s="6" t="s">
        <v>841</v>
      </c>
      <c r="EM792">
        <v>319</v>
      </c>
      <c r="EN792">
        <v>1057</v>
      </c>
    </row>
    <row r="793" spans="24:144" x14ac:dyDescent="0.25">
      <c r="X793" s="4" t="s">
        <v>842</v>
      </c>
      <c r="Y793" s="2">
        <v>134</v>
      </c>
      <c r="BM793">
        <v>428</v>
      </c>
      <c r="BN793" t="s">
        <v>961</v>
      </c>
      <c r="BP793" s="6" t="s">
        <v>842</v>
      </c>
      <c r="BQ793">
        <v>134</v>
      </c>
      <c r="BR793" t="str">
        <f t="shared" si="148"/>
        <v>MAC-0790</v>
      </c>
      <c r="BS793">
        <f t="shared" si="149"/>
        <v>134</v>
      </c>
      <c r="CH793" s="6">
        <v>62790</v>
      </c>
      <c r="CI793" s="26">
        <v>61.488673139158578</v>
      </c>
      <c r="CJ793">
        <f t="shared" si="153"/>
        <v>62790</v>
      </c>
      <c r="CK793">
        <f t="shared" si="154"/>
        <v>61.488673139158578</v>
      </c>
      <c r="CO793" t="str">
        <f t="shared" si="155"/>
        <v/>
      </c>
      <c r="CP793" s="13" t="str">
        <f t="shared" si="156"/>
        <v/>
      </c>
      <c r="DR793" t="s">
        <v>842</v>
      </c>
      <c r="DS793">
        <v>50</v>
      </c>
      <c r="DT793">
        <v>1709069</v>
      </c>
      <c r="DU793" t="str">
        <f t="shared" si="150"/>
        <v>MAC-0790</v>
      </c>
      <c r="DV793">
        <f t="shared" si="151"/>
        <v>50</v>
      </c>
      <c r="DW793">
        <f t="shared" si="152"/>
        <v>1709069</v>
      </c>
      <c r="EL793" s="6" t="s">
        <v>842</v>
      </c>
      <c r="EM793">
        <v>798</v>
      </c>
      <c r="EN793">
        <v>7487</v>
      </c>
    </row>
    <row r="794" spans="24:144" x14ac:dyDescent="0.25">
      <c r="X794" s="4" t="s">
        <v>843</v>
      </c>
      <c r="Y794" s="2">
        <v>29</v>
      </c>
      <c r="BM794">
        <v>430</v>
      </c>
      <c r="BN794" t="s">
        <v>443</v>
      </c>
      <c r="BP794" s="6" t="s">
        <v>843</v>
      </c>
      <c r="BQ794">
        <v>29</v>
      </c>
      <c r="BR794" t="str">
        <f t="shared" si="148"/>
        <v>MAC-0791</v>
      </c>
      <c r="BS794">
        <f t="shared" si="149"/>
        <v>29</v>
      </c>
      <c r="CH794" s="6">
        <v>62856</v>
      </c>
      <c r="CI794" s="26">
        <v>58.576051779935277</v>
      </c>
      <c r="CJ794">
        <f t="shared" si="153"/>
        <v>62856</v>
      </c>
      <c r="CK794">
        <f t="shared" si="154"/>
        <v>58.576051779935277</v>
      </c>
      <c r="CO794" t="str">
        <f t="shared" si="155"/>
        <v/>
      </c>
      <c r="CP794" s="13" t="str">
        <f t="shared" si="156"/>
        <v/>
      </c>
      <c r="DR794" t="s">
        <v>843</v>
      </c>
      <c r="DS794">
        <v>2456</v>
      </c>
      <c r="DT794">
        <v>7883087</v>
      </c>
      <c r="DU794" t="str">
        <f t="shared" si="150"/>
        <v>MAC-0791</v>
      </c>
      <c r="DV794">
        <f t="shared" si="151"/>
        <v>2456</v>
      </c>
      <c r="DW794">
        <f t="shared" si="152"/>
        <v>7883087</v>
      </c>
      <c r="EL794" s="6" t="s">
        <v>843</v>
      </c>
      <c r="EM794">
        <v>754</v>
      </c>
      <c r="EN794">
        <v>4279</v>
      </c>
    </row>
    <row r="795" spans="24:144" x14ac:dyDescent="0.25">
      <c r="X795" s="4" t="s">
        <v>844</v>
      </c>
      <c r="Y795" s="2">
        <v>78</v>
      </c>
      <c r="BM795">
        <v>433</v>
      </c>
      <c r="BN795" t="s">
        <v>1039</v>
      </c>
      <c r="BP795" s="6" t="s">
        <v>844</v>
      </c>
      <c r="BQ795">
        <v>78</v>
      </c>
      <c r="BR795" t="str">
        <f t="shared" si="148"/>
        <v>MAC-0792</v>
      </c>
      <c r="BS795">
        <f t="shared" si="149"/>
        <v>78</v>
      </c>
      <c r="CH795" s="6">
        <v>62866</v>
      </c>
      <c r="CI795" s="26">
        <v>71.52103559870551</v>
      </c>
      <c r="CJ795">
        <f t="shared" si="153"/>
        <v>62866</v>
      </c>
      <c r="CK795">
        <f t="shared" si="154"/>
        <v>71.52103559870551</v>
      </c>
      <c r="CO795" t="str">
        <f t="shared" si="155"/>
        <v/>
      </c>
      <c r="CP795" s="13" t="str">
        <f t="shared" si="156"/>
        <v/>
      </c>
      <c r="DR795" t="s">
        <v>844</v>
      </c>
      <c r="DS795">
        <v>209</v>
      </c>
      <c r="DT795">
        <v>2732082</v>
      </c>
      <c r="DU795" t="str">
        <f t="shared" si="150"/>
        <v>MAC-0792</v>
      </c>
      <c r="DV795">
        <f t="shared" si="151"/>
        <v>209</v>
      </c>
      <c r="DW795">
        <f t="shared" si="152"/>
        <v>2732082</v>
      </c>
      <c r="EL795" s="6" t="s">
        <v>844</v>
      </c>
      <c r="EM795">
        <v>780</v>
      </c>
      <c r="EN795">
        <v>11973</v>
      </c>
    </row>
    <row r="796" spans="24:144" x14ac:dyDescent="0.25">
      <c r="X796" s="4" t="s">
        <v>845</v>
      </c>
      <c r="Y796" s="2">
        <v>566</v>
      </c>
      <c r="BM796">
        <v>435</v>
      </c>
      <c r="BN796" t="s">
        <v>614</v>
      </c>
      <c r="BP796" s="6" t="s">
        <v>845</v>
      </c>
      <c r="BQ796">
        <v>566</v>
      </c>
      <c r="BR796" t="str">
        <f t="shared" si="148"/>
        <v>MAC-0793</v>
      </c>
      <c r="BS796">
        <f t="shared" si="149"/>
        <v>566</v>
      </c>
      <c r="CH796" s="6">
        <v>63084</v>
      </c>
      <c r="CI796" s="26">
        <v>52.750809061488667</v>
      </c>
      <c r="CJ796">
        <f t="shared" si="153"/>
        <v>63084</v>
      </c>
      <c r="CK796">
        <f t="shared" si="154"/>
        <v>52.750809061488667</v>
      </c>
      <c r="CO796" t="str">
        <f t="shared" si="155"/>
        <v/>
      </c>
      <c r="CP796" s="13" t="str">
        <f t="shared" si="156"/>
        <v/>
      </c>
      <c r="DR796" t="s">
        <v>845</v>
      </c>
      <c r="DS796">
        <v>3105</v>
      </c>
      <c r="DT796">
        <v>6713035</v>
      </c>
      <c r="DU796" t="str">
        <f t="shared" si="150"/>
        <v>MAC-0793</v>
      </c>
      <c r="DV796">
        <f t="shared" si="151"/>
        <v>3105</v>
      </c>
      <c r="DW796">
        <f t="shared" si="152"/>
        <v>6713035</v>
      </c>
      <c r="EL796" s="6" t="s">
        <v>845</v>
      </c>
      <c r="EM796">
        <v>516</v>
      </c>
      <c r="EN796">
        <v>2388</v>
      </c>
    </row>
    <row r="797" spans="24:144" x14ac:dyDescent="0.25">
      <c r="X797" s="4" t="s">
        <v>846</v>
      </c>
      <c r="Y797" s="2">
        <v>594</v>
      </c>
      <c r="BM797">
        <v>435</v>
      </c>
      <c r="BN797" t="s">
        <v>931</v>
      </c>
      <c r="BP797" s="6" t="s">
        <v>846</v>
      </c>
      <c r="BQ797">
        <v>594</v>
      </c>
      <c r="BR797" t="str">
        <f t="shared" si="148"/>
        <v>MAC-0794</v>
      </c>
      <c r="BS797">
        <f t="shared" si="149"/>
        <v>594</v>
      </c>
      <c r="CH797" s="6">
        <v>63152</v>
      </c>
      <c r="CI797" s="26">
        <v>75.080906148867314</v>
      </c>
      <c r="CJ797">
        <f t="shared" si="153"/>
        <v>63152</v>
      </c>
      <c r="CK797">
        <f t="shared" si="154"/>
        <v>75.080906148867314</v>
      </c>
      <c r="CO797" t="str">
        <f t="shared" si="155"/>
        <v/>
      </c>
      <c r="CP797" s="13" t="str">
        <f t="shared" si="156"/>
        <v/>
      </c>
      <c r="DR797" t="s">
        <v>846</v>
      </c>
      <c r="DS797">
        <v>4513</v>
      </c>
      <c r="DT797">
        <v>6955892</v>
      </c>
      <c r="DU797" t="str">
        <f t="shared" si="150"/>
        <v>MAC-0794</v>
      </c>
      <c r="DV797">
        <f t="shared" si="151"/>
        <v>4513</v>
      </c>
      <c r="DW797">
        <f t="shared" si="152"/>
        <v>6955892</v>
      </c>
      <c r="EL797" s="6" t="s">
        <v>846</v>
      </c>
      <c r="EM797">
        <v>90</v>
      </c>
      <c r="EN797">
        <v>1650</v>
      </c>
    </row>
    <row r="798" spans="24:144" x14ac:dyDescent="0.25">
      <c r="X798" s="4" t="s">
        <v>847</v>
      </c>
      <c r="Y798" s="2">
        <v>193</v>
      </c>
      <c r="BM798">
        <v>436</v>
      </c>
      <c r="BN798" t="s">
        <v>599</v>
      </c>
      <c r="BP798" s="6" t="s">
        <v>847</v>
      </c>
      <c r="BQ798">
        <v>193</v>
      </c>
      <c r="BR798" t="str">
        <f t="shared" si="148"/>
        <v>MAC-0795</v>
      </c>
      <c r="BS798">
        <f t="shared" si="149"/>
        <v>193</v>
      </c>
      <c r="CH798" s="6">
        <v>63156</v>
      </c>
      <c r="CI798" s="26">
        <v>74.433656957928804</v>
      </c>
      <c r="CJ798">
        <f t="shared" si="153"/>
        <v>63156</v>
      </c>
      <c r="CK798">
        <f t="shared" si="154"/>
        <v>74.433656957928804</v>
      </c>
      <c r="CO798" t="str">
        <f t="shared" si="155"/>
        <v/>
      </c>
      <c r="CP798" s="13" t="str">
        <f t="shared" si="156"/>
        <v/>
      </c>
      <c r="DR798" t="s">
        <v>847</v>
      </c>
      <c r="DS798">
        <v>1622</v>
      </c>
      <c r="DT798">
        <v>6185731</v>
      </c>
      <c r="DU798" t="str">
        <f t="shared" si="150"/>
        <v>MAC-0795</v>
      </c>
      <c r="DV798">
        <f t="shared" si="151"/>
        <v>1622</v>
      </c>
      <c r="DW798">
        <f t="shared" si="152"/>
        <v>6185731</v>
      </c>
      <c r="EL798" s="6" t="s">
        <v>847</v>
      </c>
      <c r="EM798">
        <v>634</v>
      </c>
      <c r="EN798">
        <v>4160</v>
      </c>
    </row>
    <row r="799" spans="24:144" x14ac:dyDescent="0.25">
      <c r="X799" s="4" t="s">
        <v>848</v>
      </c>
      <c r="Y799" s="2">
        <v>88</v>
      </c>
      <c r="BM799">
        <v>438</v>
      </c>
      <c r="BN799" t="s">
        <v>527</v>
      </c>
      <c r="BP799" s="6" t="s">
        <v>848</v>
      </c>
      <c r="BQ799">
        <v>88</v>
      </c>
      <c r="BR799" t="str">
        <f t="shared" si="148"/>
        <v>MAC-0796</v>
      </c>
      <c r="BS799">
        <f t="shared" si="149"/>
        <v>88</v>
      </c>
      <c r="CH799" s="6">
        <v>63289</v>
      </c>
      <c r="CI799" s="26">
        <v>53.398058252427184</v>
      </c>
      <c r="CJ799">
        <f t="shared" si="153"/>
        <v>63289</v>
      </c>
      <c r="CK799">
        <f t="shared" si="154"/>
        <v>53.398058252427184</v>
      </c>
      <c r="CO799" t="str">
        <f t="shared" si="155"/>
        <v/>
      </c>
      <c r="CP799" s="13" t="str">
        <f t="shared" si="156"/>
        <v/>
      </c>
      <c r="DR799" t="s">
        <v>848</v>
      </c>
      <c r="DS799">
        <v>4950</v>
      </c>
      <c r="DT799">
        <v>15183925</v>
      </c>
      <c r="DU799" t="str">
        <f t="shared" si="150"/>
        <v>MAC-0796</v>
      </c>
      <c r="DV799">
        <f t="shared" si="151"/>
        <v>4950</v>
      </c>
      <c r="DW799">
        <f t="shared" si="152"/>
        <v>15183925</v>
      </c>
      <c r="EL799" s="6" t="s">
        <v>848</v>
      </c>
      <c r="EM799">
        <v>145</v>
      </c>
      <c r="EN799">
        <v>1476</v>
      </c>
    </row>
    <row r="800" spans="24:144" x14ac:dyDescent="0.25">
      <c r="X800" s="4" t="s">
        <v>849</v>
      </c>
      <c r="Y800" s="2">
        <v>259</v>
      </c>
      <c r="BM800">
        <v>438</v>
      </c>
      <c r="BN800" t="s">
        <v>651</v>
      </c>
      <c r="BP800" s="6" t="s">
        <v>849</v>
      </c>
      <c r="BQ800">
        <v>259</v>
      </c>
      <c r="BR800" t="str">
        <f t="shared" si="148"/>
        <v>MAC-0797</v>
      </c>
      <c r="BS800">
        <f t="shared" si="149"/>
        <v>259</v>
      </c>
      <c r="CH800" s="6">
        <v>63360</v>
      </c>
      <c r="CI800" s="26">
        <v>66.019417475728162</v>
      </c>
      <c r="CJ800">
        <f t="shared" si="153"/>
        <v>63360</v>
      </c>
      <c r="CK800">
        <f t="shared" si="154"/>
        <v>66.019417475728162</v>
      </c>
      <c r="CO800" t="str">
        <f t="shared" si="155"/>
        <v/>
      </c>
      <c r="CP800" s="13" t="str">
        <f t="shared" si="156"/>
        <v/>
      </c>
      <c r="DR800" t="s">
        <v>849</v>
      </c>
      <c r="DS800">
        <v>131</v>
      </c>
      <c r="DT800">
        <v>3667348</v>
      </c>
      <c r="DU800" t="str">
        <f t="shared" si="150"/>
        <v>MAC-0797</v>
      </c>
      <c r="DV800">
        <f t="shared" si="151"/>
        <v>131</v>
      </c>
      <c r="DW800">
        <f t="shared" si="152"/>
        <v>3667348</v>
      </c>
      <c r="EL800" s="6" t="s">
        <v>849</v>
      </c>
      <c r="EM800">
        <v>761</v>
      </c>
      <c r="EN800">
        <v>9032</v>
      </c>
    </row>
    <row r="801" spans="24:144" x14ac:dyDescent="0.25">
      <c r="X801" s="4" t="s">
        <v>850</v>
      </c>
      <c r="Y801" s="2">
        <v>252</v>
      </c>
      <c r="BM801">
        <v>441</v>
      </c>
      <c r="BN801" t="s">
        <v>67</v>
      </c>
      <c r="BP801" s="6" t="s">
        <v>850</v>
      </c>
      <c r="BQ801">
        <v>252</v>
      </c>
      <c r="BR801" t="str">
        <f t="shared" si="148"/>
        <v>MAC-0798</v>
      </c>
      <c r="BS801">
        <f t="shared" si="149"/>
        <v>252</v>
      </c>
      <c r="CH801" s="6">
        <v>63462</v>
      </c>
      <c r="CI801" s="26">
        <v>69.902912621359221</v>
      </c>
      <c r="CJ801">
        <f t="shared" si="153"/>
        <v>63462</v>
      </c>
      <c r="CK801">
        <f t="shared" si="154"/>
        <v>69.902912621359221</v>
      </c>
      <c r="CO801" t="str">
        <f t="shared" si="155"/>
        <v/>
      </c>
      <c r="CP801" s="13" t="str">
        <f t="shared" si="156"/>
        <v/>
      </c>
      <c r="DR801" t="s">
        <v>850</v>
      </c>
      <c r="DS801">
        <v>1500</v>
      </c>
      <c r="DT801">
        <v>6604795</v>
      </c>
      <c r="DU801" t="str">
        <f t="shared" si="150"/>
        <v>MAC-0798</v>
      </c>
      <c r="DV801">
        <f t="shared" si="151"/>
        <v>1500</v>
      </c>
      <c r="DW801">
        <f t="shared" si="152"/>
        <v>6604795</v>
      </c>
      <c r="EL801" s="6" t="s">
        <v>850</v>
      </c>
      <c r="EM801">
        <v>547</v>
      </c>
      <c r="EN801">
        <v>4514</v>
      </c>
    </row>
    <row r="802" spans="24:144" x14ac:dyDescent="0.25">
      <c r="X802" s="4" t="s">
        <v>851</v>
      </c>
      <c r="Y802" s="2">
        <v>35</v>
      </c>
      <c r="BM802">
        <v>441</v>
      </c>
      <c r="BN802" t="s">
        <v>177</v>
      </c>
      <c r="BP802" s="6" t="s">
        <v>851</v>
      </c>
      <c r="BQ802">
        <v>35</v>
      </c>
      <c r="BR802" t="str">
        <f t="shared" si="148"/>
        <v>MAC-0799</v>
      </c>
      <c r="BS802">
        <f t="shared" si="149"/>
        <v>35</v>
      </c>
      <c r="CH802" s="6">
        <v>63488</v>
      </c>
      <c r="CI802" s="26">
        <v>43.042071197411005</v>
      </c>
      <c r="CJ802">
        <f t="shared" si="153"/>
        <v>63488</v>
      </c>
      <c r="CK802">
        <f t="shared" si="154"/>
        <v>43.042071197411005</v>
      </c>
      <c r="CO802" t="str">
        <f t="shared" si="155"/>
        <v/>
      </c>
      <c r="CP802" s="13" t="str">
        <f t="shared" si="156"/>
        <v/>
      </c>
      <c r="DR802" t="s">
        <v>851</v>
      </c>
      <c r="DS802">
        <v>406</v>
      </c>
      <c r="DT802">
        <v>1560369</v>
      </c>
      <c r="DU802" t="str">
        <f t="shared" si="150"/>
        <v>MAC-0799</v>
      </c>
      <c r="DV802">
        <f t="shared" si="151"/>
        <v>406</v>
      </c>
      <c r="DW802">
        <f t="shared" si="152"/>
        <v>1560369</v>
      </c>
      <c r="EL802" s="6" t="s">
        <v>851</v>
      </c>
      <c r="EM802">
        <v>670</v>
      </c>
      <c r="EN802">
        <v>12272</v>
      </c>
    </row>
    <row r="803" spans="24:144" x14ac:dyDescent="0.25">
      <c r="X803" s="4" t="s">
        <v>852</v>
      </c>
      <c r="Y803" s="2">
        <v>99</v>
      </c>
      <c r="BM803">
        <v>441</v>
      </c>
      <c r="BN803" t="s">
        <v>378</v>
      </c>
      <c r="BP803" s="6" t="s">
        <v>852</v>
      </c>
      <c r="BQ803">
        <v>99</v>
      </c>
      <c r="BR803" t="str">
        <f t="shared" si="148"/>
        <v>MAC-0800</v>
      </c>
      <c r="BS803">
        <f t="shared" si="149"/>
        <v>99</v>
      </c>
      <c r="CH803" s="6">
        <v>63492</v>
      </c>
      <c r="CI803" s="26">
        <v>55.016181229773466</v>
      </c>
      <c r="CJ803">
        <f t="shared" si="153"/>
        <v>63492</v>
      </c>
      <c r="CK803">
        <f t="shared" si="154"/>
        <v>55.016181229773466</v>
      </c>
      <c r="CO803" t="str">
        <f t="shared" si="155"/>
        <v/>
      </c>
      <c r="CP803" s="13" t="str">
        <f t="shared" si="156"/>
        <v/>
      </c>
      <c r="DR803" t="s">
        <v>852</v>
      </c>
      <c r="DS803">
        <v>19515</v>
      </c>
      <c r="DT803">
        <v>19943476</v>
      </c>
      <c r="DU803" t="str">
        <f t="shared" si="150"/>
        <v>MAC-0800</v>
      </c>
      <c r="DV803">
        <f t="shared" si="151"/>
        <v>19515</v>
      </c>
      <c r="DW803">
        <f t="shared" si="152"/>
        <v>19943476</v>
      </c>
      <c r="EL803" s="6" t="s">
        <v>852</v>
      </c>
      <c r="EM803">
        <v>33</v>
      </c>
      <c r="EN803">
        <v>111</v>
      </c>
    </row>
    <row r="804" spans="24:144" x14ac:dyDescent="0.25">
      <c r="X804" s="4" t="s">
        <v>853</v>
      </c>
      <c r="Y804" s="2">
        <v>142</v>
      </c>
      <c r="BM804">
        <v>442</v>
      </c>
      <c r="BN804" t="s">
        <v>567</v>
      </c>
      <c r="BP804" s="6" t="s">
        <v>853</v>
      </c>
      <c r="BQ804">
        <v>142</v>
      </c>
      <c r="BR804" t="str">
        <f t="shared" si="148"/>
        <v>MAC-0801</v>
      </c>
      <c r="BS804">
        <f t="shared" si="149"/>
        <v>142</v>
      </c>
      <c r="CH804" s="6">
        <v>63856</v>
      </c>
      <c r="CI804" s="26">
        <v>108.0906148867314</v>
      </c>
      <c r="CJ804">
        <f t="shared" si="153"/>
        <v>63856</v>
      </c>
      <c r="CK804">
        <f t="shared" si="154"/>
        <v>108.0906148867314</v>
      </c>
      <c r="CO804" t="str">
        <f t="shared" si="155"/>
        <v/>
      </c>
      <c r="CP804" s="13" t="str">
        <f t="shared" si="156"/>
        <v/>
      </c>
      <c r="DR804" t="s">
        <v>853</v>
      </c>
      <c r="DS804">
        <v>11351</v>
      </c>
      <c r="DT804">
        <v>11942701</v>
      </c>
      <c r="DU804" t="str">
        <f t="shared" si="150"/>
        <v>MAC-0801</v>
      </c>
      <c r="DV804">
        <f t="shared" si="151"/>
        <v>11351</v>
      </c>
      <c r="DW804">
        <f t="shared" si="152"/>
        <v>11942701</v>
      </c>
      <c r="EL804" s="6" t="s">
        <v>853</v>
      </c>
      <c r="EM804">
        <v>339</v>
      </c>
      <c r="EN804">
        <v>1042</v>
      </c>
    </row>
    <row r="805" spans="24:144" x14ac:dyDescent="0.25">
      <c r="X805" s="4" t="s">
        <v>854</v>
      </c>
      <c r="Y805" s="2">
        <v>548</v>
      </c>
      <c r="BM805">
        <v>442</v>
      </c>
      <c r="BN805" t="s">
        <v>582</v>
      </c>
      <c r="BP805" s="6" t="s">
        <v>854</v>
      </c>
      <c r="BQ805">
        <v>548</v>
      </c>
      <c r="BR805" t="str">
        <f t="shared" si="148"/>
        <v>MAC-0802</v>
      </c>
      <c r="BS805">
        <f t="shared" si="149"/>
        <v>548</v>
      </c>
      <c r="CH805" s="6">
        <v>63897</v>
      </c>
      <c r="CI805" s="26">
        <v>74.110032362459549</v>
      </c>
      <c r="CJ805">
        <f t="shared" si="153"/>
        <v>63897</v>
      </c>
      <c r="CK805">
        <f t="shared" si="154"/>
        <v>74.110032362459549</v>
      </c>
      <c r="CO805" t="str">
        <f t="shared" si="155"/>
        <v/>
      </c>
      <c r="CP805" s="13" t="str">
        <f t="shared" si="156"/>
        <v/>
      </c>
      <c r="DR805" t="s">
        <v>854</v>
      </c>
      <c r="DS805">
        <v>3449</v>
      </c>
      <c r="DT805">
        <v>6575399</v>
      </c>
      <c r="DU805" t="str">
        <f t="shared" si="150"/>
        <v>MAC-0802</v>
      </c>
      <c r="DV805">
        <f t="shared" si="151"/>
        <v>3449</v>
      </c>
      <c r="DW805">
        <f t="shared" si="152"/>
        <v>6575399</v>
      </c>
      <c r="EL805" s="6" t="s">
        <v>854</v>
      </c>
      <c r="EM805">
        <v>510</v>
      </c>
      <c r="EN805">
        <v>3167</v>
      </c>
    </row>
    <row r="806" spans="24:144" x14ac:dyDescent="0.25">
      <c r="X806" s="4" t="s">
        <v>855</v>
      </c>
      <c r="Y806" s="2">
        <v>42</v>
      </c>
      <c r="BM806">
        <v>443</v>
      </c>
      <c r="BN806" t="s">
        <v>499</v>
      </c>
      <c r="BP806" s="6" t="s">
        <v>855</v>
      </c>
      <c r="BQ806">
        <v>42</v>
      </c>
      <c r="BR806" t="str">
        <f t="shared" si="148"/>
        <v>MAC-0803</v>
      </c>
      <c r="BS806">
        <f t="shared" si="149"/>
        <v>42</v>
      </c>
      <c r="CH806" s="6">
        <v>64005</v>
      </c>
      <c r="CI806" s="26">
        <v>51.779935275080902</v>
      </c>
      <c r="CJ806">
        <f t="shared" si="153"/>
        <v>64005</v>
      </c>
      <c r="CK806">
        <f t="shared" si="154"/>
        <v>51.779935275080902</v>
      </c>
      <c r="CO806" t="str">
        <f t="shared" si="155"/>
        <v/>
      </c>
      <c r="CP806" s="13" t="str">
        <f t="shared" si="156"/>
        <v/>
      </c>
      <c r="DR806" t="s">
        <v>855</v>
      </c>
      <c r="DS806">
        <v>83</v>
      </c>
      <c r="DT806">
        <v>402832</v>
      </c>
      <c r="DU806" t="str">
        <f t="shared" si="150"/>
        <v>MAC-0803</v>
      </c>
      <c r="DV806">
        <f t="shared" si="151"/>
        <v>83</v>
      </c>
      <c r="DW806">
        <f t="shared" si="152"/>
        <v>402832</v>
      </c>
      <c r="EL806" s="6" t="s">
        <v>855</v>
      </c>
      <c r="EM806">
        <v>631</v>
      </c>
      <c r="EN806">
        <v>11628</v>
      </c>
    </row>
    <row r="807" spans="24:144" x14ac:dyDescent="0.25">
      <c r="X807" s="4" t="s">
        <v>856</v>
      </c>
      <c r="Y807" s="2">
        <v>419</v>
      </c>
      <c r="BM807">
        <v>443</v>
      </c>
      <c r="BN807" t="s">
        <v>763</v>
      </c>
      <c r="BP807" s="6" t="s">
        <v>856</v>
      </c>
      <c r="BQ807">
        <v>419</v>
      </c>
      <c r="BR807" t="str">
        <f t="shared" si="148"/>
        <v>MAC-0804</v>
      </c>
      <c r="BS807">
        <f t="shared" si="149"/>
        <v>419</v>
      </c>
      <c r="CH807" s="6">
        <v>64022</v>
      </c>
      <c r="CI807" s="26">
        <v>66.990291262135926</v>
      </c>
      <c r="CJ807">
        <f t="shared" si="153"/>
        <v>64022</v>
      </c>
      <c r="CK807">
        <f t="shared" si="154"/>
        <v>66.990291262135926</v>
      </c>
      <c r="CO807" t="str">
        <f t="shared" si="155"/>
        <v/>
      </c>
      <c r="CP807" s="13" t="str">
        <f t="shared" si="156"/>
        <v/>
      </c>
      <c r="DR807" t="s">
        <v>856</v>
      </c>
      <c r="DS807">
        <v>22562</v>
      </c>
      <c r="DT807">
        <v>69627224</v>
      </c>
      <c r="DU807" t="str">
        <f t="shared" si="150"/>
        <v>MAC-0804</v>
      </c>
      <c r="DV807">
        <f t="shared" si="151"/>
        <v>22562</v>
      </c>
      <c r="DW807">
        <f t="shared" si="152"/>
        <v>69627224</v>
      </c>
      <c r="EL807" s="6" t="s">
        <v>856</v>
      </c>
      <c r="EM807">
        <v>264</v>
      </c>
      <c r="EN807">
        <v>337</v>
      </c>
    </row>
    <row r="808" spans="24:144" x14ac:dyDescent="0.25">
      <c r="X808" s="4" t="s">
        <v>857</v>
      </c>
      <c r="Y808" s="2">
        <v>168</v>
      </c>
      <c r="BM808">
        <v>445</v>
      </c>
      <c r="BN808" t="s">
        <v>596</v>
      </c>
      <c r="BP808" s="6" t="s">
        <v>857</v>
      </c>
      <c r="BQ808">
        <v>168</v>
      </c>
      <c r="BR808" t="str">
        <f t="shared" si="148"/>
        <v>MAC-0805</v>
      </c>
      <c r="BS808">
        <f t="shared" si="149"/>
        <v>168</v>
      </c>
      <c r="CH808" s="6">
        <v>64549</v>
      </c>
      <c r="CI808" s="26">
        <v>52.103559870550164</v>
      </c>
      <c r="CJ808">
        <f t="shared" si="153"/>
        <v>64549</v>
      </c>
      <c r="CK808">
        <f t="shared" si="154"/>
        <v>52.103559870550164</v>
      </c>
      <c r="CO808" t="str">
        <f t="shared" si="155"/>
        <v/>
      </c>
      <c r="CP808" s="13" t="str">
        <f t="shared" si="156"/>
        <v/>
      </c>
      <c r="DR808" t="s">
        <v>857</v>
      </c>
      <c r="DS808">
        <v>0</v>
      </c>
      <c r="DT808">
        <v>1695863</v>
      </c>
      <c r="DU808" t="str">
        <f t="shared" si="150"/>
        <v>MAC-0805</v>
      </c>
      <c r="DV808">
        <f t="shared" si="151"/>
        <v>0</v>
      </c>
      <c r="DW808">
        <f t="shared" si="152"/>
        <v>1695863</v>
      </c>
      <c r="EL808" s="6" t="s">
        <v>857</v>
      </c>
      <c r="EM808">
        <v>853</v>
      </c>
      <c r="EN808">
        <v>8614</v>
      </c>
    </row>
    <row r="809" spans="24:144" x14ac:dyDescent="0.25">
      <c r="X809" s="4" t="s">
        <v>858</v>
      </c>
      <c r="Y809" s="2">
        <v>48</v>
      </c>
      <c r="BM809">
        <v>447</v>
      </c>
      <c r="BN809" t="s">
        <v>461</v>
      </c>
      <c r="BP809" s="6" t="s">
        <v>858</v>
      </c>
      <c r="BQ809">
        <v>48</v>
      </c>
      <c r="BR809" t="str">
        <f t="shared" si="148"/>
        <v>MAC-0806</v>
      </c>
      <c r="BS809">
        <f t="shared" si="149"/>
        <v>48</v>
      </c>
      <c r="CH809" s="6">
        <v>64701</v>
      </c>
      <c r="CI809" s="26">
        <v>52.750809061488667</v>
      </c>
      <c r="CJ809">
        <f t="shared" si="153"/>
        <v>64701</v>
      </c>
      <c r="CK809">
        <f t="shared" si="154"/>
        <v>52.750809061488667</v>
      </c>
      <c r="CO809" t="str">
        <f t="shared" si="155"/>
        <v/>
      </c>
      <c r="CP809" s="13" t="str">
        <f t="shared" si="156"/>
        <v/>
      </c>
      <c r="DR809" t="s">
        <v>858</v>
      </c>
      <c r="DS809">
        <v>160</v>
      </c>
      <c r="DT809">
        <v>1378135</v>
      </c>
      <c r="DU809" t="str">
        <f t="shared" si="150"/>
        <v>MAC-0806</v>
      </c>
      <c r="DV809">
        <f t="shared" si="151"/>
        <v>160</v>
      </c>
      <c r="DW809">
        <f t="shared" si="152"/>
        <v>1378135</v>
      </c>
      <c r="EL809" s="6" t="s">
        <v>858</v>
      </c>
      <c r="EM809">
        <v>938</v>
      </c>
      <c r="EN809">
        <v>11049</v>
      </c>
    </row>
    <row r="810" spans="24:144" x14ac:dyDescent="0.25">
      <c r="X810" s="4" t="s">
        <v>859</v>
      </c>
      <c r="Y810" s="2">
        <v>223</v>
      </c>
      <c r="BM810">
        <v>447</v>
      </c>
      <c r="BN810" t="s">
        <v>824</v>
      </c>
      <c r="BP810" s="6" t="s">
        <v>859</v>
      </c>
      <c r="BQ810">
        <v>223</v>
      </c>
      <c r="BR810" t="str">
        <f t="shared" si="148"/>
        <v>MAC-0807</v>
      </c>
      <c r="BS810">
        <f t="shared" si="149"/>
        <v>223</v>
      </c>
      <c r="CH810" s="6">
        <v>64753</v>
      </c>
      <c r="CI810" s="26">
        <v>70.873786407766985</v>
      </c>
      <c r="CJ810">
        <f t="shared" si="153"/>
        <v>64753</v>
      </c>
      <c r="CK810">
        <f t="shared" si="154"/>
        <v>70.873786407766985</v>
      </c>
      <c r="CO810" t="str">
        <f t="shared" si="155"/>
        <v/>
      </c>
      <c r="CP810" s="13" t="str">
        <f t="shared" si="156"/>
        <v/>
      </c>
      <c r="DR810" t="s">
        <v>859</v>
      </c>
      <c r="DS810">
        <v>13520</v>
      </c>
      <c r="DT810">
        <v>42550048</v>
      </c>
      <c r="DU810" t="str">
        <f t="shared" si="150"/>
        <v>MAC-0807</v>
      </c>
      <c r="DV810">
        <f t="shared" si="151"/>
        <v>13520</v>
      </c>
      <c r="DW810">
        <f t="shared" si="152"/>
        <v>42550048</v>
      </c>
      <c r="EL810" s="6" t="s">
        <v>859</v>
      </c>
      <c r="EM810">
        <v>296</v>
      </c>
      <c r="EN810">
        <v>1038</v>
      </c>
    </row>
    <row r="811" spans="24:144" x14ac:dyDescent="0.25">
      <c r="X811" s="4" t="s">
        <v>860</v>
      </c>
      <c r="Y811" s="2">
        <v>246</v>
      </c>
      <c r="BM811">
        <v>447</v>
      </c>
      <c r="BN811" t="s">
        <v>1014</v>
      </c>
      <c r="BP811" s="6" t="s">
        <v>860</v>
      </c>
      <c r="BQ811">
        <v>246</v>
      </c>
      <c r="BR811" t="str">
        <f t="shared" si="148"/>
        <v>MAC-0808</v>
      </c>
      <c r="BS811">
        <f t="shared" si="149"/>
        <v>246</v>
      </c>
      <c r="CH811" s="6">
        <v>64854</v>
      </c>
      <c r="CI811" s="26">
        <v>72.168284789644005</v>
      </c>
      <c r="CJ811">
        <f t="shared" si="153"/>
        <v>64854</v>
      </c>
      <c r="CK811">
        <f t="shared" si="154"/>
        <v>72.168284789644005</v>
      </c>
      <c r="CO811" t="str">
        <f t="shared" si="155"/>
        <v/>
      </c>
      <c r="CP811" s="13" t="str">
        <f t="shared" si="156"/>
        <v/>
      </c>
      <c r="DR811" t="s">
        <v>860</v>
      </c>
      <c r="DS811">
        <v>2629</v>
      </c>
      <c r="DT811">
        <v>15008079</v>
      </c>
      <c r="DU811" t="str">
        <f t="shared" si="150"/>
        <v>MAC-0808</v>
      </c>
      <c r="DV811">
        <f t="shared" si="151"/>
        <v>2629</v>
      </c>
      <c r="DW811">
        <f t="shared" si="152"/>
        <v>15008079</v>
      </c>
      <c r="EL811" s="6" t="s">
        <v>860</v>
      </c>
      <c r="EM811">
        <v>587</v>
      </c>
      <c r="EN811">
        <v>4863</v>
      </c>
    </row>
    <row r="812" spans="24:144" x14ac:dyDescent="0.25">
      <c r="X812" s="4" t="s">
        <v>861</v>
      </c>
      <c r="Y812" s="2">
        <v>194</v>
      </c>
      <c r="BM812">
        <v>448</v>
      </c>
      <c r="BN812" t="s">
        <v>468</v>
      </c>
      <c r="BP812" s="6" t="s">
        <v>861</v>
      </c>
      <c r="BQ812">
        <v>194</v>
      </c>
      <c r="BR812" t="str">
        <f t="shared" si="148"/>
        <v>MAC-0809</v>
      </c>
      <c r="BS812">
        <f t="shared" si="149"/>
        <v>194</v>
      </c>
      <c r="CH812" s="6">
        <v>64906</v>
      </c>
      <c r="CI812" s="26">
        <v>56.310679611650485</v>
      </c>
      <c r="CJ812">
        <f t="shared" si="153"/>
        <v>64906</v>
      </c>
      <c r="CK812">
        <f t="shared" si="154"/>
        <v>56.310679611650485</v>
      </c>
      <c r="CO812" t="str">
        <f t="shared" si="155"/>
        <v/>
      </c>
      <c r="CP812" s="13" t="str">
        <f t="shared" si="156"/>
        <v/>
      </c>
      <c r="DR812" t="s">
        <v>861</v>
      </c>
      <c r="DS812">
        <v>916</v>
      </c>
      <c r="DT812">
        <v>6245808</v>
      </c>
      <c r="DU812" t="str">
        <f t="shared" si="150"/>
        <v>MAC-0809</v>
      </c>
      <c r="DV812">
        <f t="shared" si="151"/>
        <v>916</v>
      </c>
      <c r="DW812">
        <f t="shared" si="152"/>
        <v>6245808</v>
      </c>
      <c r="EL812" s="6" t="s">
        <v>861</v>
      </c>
      <c r="EM812">
        <v>540</v>
      </c>
      <c r="EN812">
        <v>10334</v>
      </c>
    </row>
    <row r="813" spans="24:144" x14ac:dyDescent="0.25">
      <c r="X813" s="4" t="s">
        <v>862</v>
      </c>
      <c r="Y813" s="2">
        <v>318</v>
      </c>
      <c r="BM813">
        <v>449</v>
      </c>
      <c r="BN813" t="s">
        <v>93</v>
      </c>
      <c r="BP813" s="6" t="s">
        <v>862</v>
      </c>
      <c r="BQ813">
        <v>318</v>
      </c>
      <c r="BR813" t="str">
        <f t="shared" si="148"/>
        <v>MAC-0810</v>
      </c>
      <c r="BS813">
        <f t="shared" si="149"/>
        <v>318</v>
      </c>
      <c r="CH813" s="6">
        <v>64926</v>
      </c>
      <c r="CI813" s="26">
        <v>76.699029126213588</v>
      </c>
      <c r="CJ813">
        <f t="shared" si="153"/>
        <v>64926</v>
      </c>
      <c r="CK813">
        <f t="shared" si="154"/>
        <v>76.699029126213588</v>
      </c>
      <c r="CO813" t="str">
        <f t="shared" si="155"/>
        <v/>
      </c>
      <c r="CP813" s="13" t="str">
        <f t="shared" si="156"/>
        <v/>
      </c>
      <c r="DR813" t="s">
        <v>862</v>
      </c>
      <c r="DS813">
        <v>4776</v>
      </c>
      <c r="DT813">
        <v>16491303</v>
      </c>
      <c r="DU813" t="str">
        <f t="shared" si="150"/>
        <v>MAC-0810</v>
      </c>
      <c r="DV813">
        <f t="shared" si="151"/>
        <v>4776</v>
      </c>
      <c r="DW813">
        <f t="shared" si="152"/>
        <v>16491303</v>
      </c>
      <c r="EL813" s="6" t="s">
        <v>862</v>
      </c>
      <c r="EM813">
        <v>411</v>
      </c>
      <c r="EN813">
        <v>1963</v>
      </c>
    </row>
    <row r="814" spans="24:144" x14ac:dyDescent="0.25">
      <c r="X814" s="4" t="s">
        <v>863</v>
      </c>
      <c r="Y814" s="2">
        <v>355</v>
      </c>
      <c r="BM814">
        <v>451</v>
      </c>
      <c r="BN814" t="s">
        <v>299</v>
      </c>
      <c r="BP814" s="6" t="s">
        <v>863</v>
      </c>
      <c r="BQ814">
        <v>355</v>
      </c>
      <c r="BR814" t="str">
        <f t="shared" si="148"/>
        <v>MAC-0811</v>
      </c>
      <c r="BS814">
        <f t="shared" si="149"/>
        <v>355</v>
      </c>
      <c r="CH814" s="6">
        <v>64991</v>
      </c>
      <c r="CI814" s="26">
        <v>48.543689320388353</v>
      </c>
      <c r="CJ814">
        <f t="shared" si="153"/>
        <v>64991</v>
      </c>
      <c r="CK814">
        <f t="shared" si="154"/>
        <v>48.543689320388353</v>
      </c>
      <c r="CO814" t="str">
        <f t="shared" si="155"/>
        <v/>
      </c>
      <c r="CP814" s="13" t="str">
        <f t="shared" si="156"/>
        <v/>
      </c>
      <c r="DR814" t="s">
        <v>863</v>
      </c>
      <c r="DS814">
        <v>3856</v>
      </c>
      <c r="DT814">
        <v>14153476</v>
      </c>
      <c r="DU814" t="str">
        <f t="shared" si="150"/>
        <v>MAC-0811</v>
      </c>
      <c r="DV814">
        <f t="shared" si="151"/>
        <v>3856</v>
      </c>
      <c r="DW814">
        <f t="shared" si="152"/>
        <v>14153476</v>
      </c>
      <c r="EL814" s="6" t="s">
        <v>863</v>
      </c>
      <c r="EM814">
        <v>680</v>
      </c>
      <c r="EN814">
        <v>3094</v>
      </c>
    </row>
    <row r="815" spans="24:144" x14ac:dyDescent="0.25">
      <c r="X815" s="4" t="s">
        <v>864</v>
      </c>
      <c r="Y815" s="2">
        <v>291</v>
      </c>
      <c r="BM815">
        <v>451</v>
      </c>
      <c r="BN815" t="s">
        <v>592</v>
      </c>
      <c r="BP815" s="6" t="s">
        <v>864</v>
      </c>
      <c r="BQ815">
        <v>291</v>
      </c>
      <c r="BR815" t="str">
        <f t="shared" si="148"/>
        <v>MAC-0812</v>
      </c>
      <c r="BS815">
        <f t="shared" si="149"/>
        <v>291</v>
      </c>
      <c r="CH815" s="6">
        <v>65072</v>
      </c>
      <c r="CI815" s="26">
        <v>70.226537216828476</v>
      </c>
      <c r="CJ815">
        <f t="shared" si="153"/>
        <v>65072</v>
      </c>
      <c r="CK815">
        <f t="shared" si="154"/>
        <v>70.226537216828476</v>
      </c>
      <c r="CO815" t="str">
        <f t="shared" si="155"/>
        <v/>
      </c>
      <c r="CP815" s="13" t="str">
        <f t="shared" si="156"/>
        <v/>
      </c>
      <c r="DR815" t="s">
        <v>864</v>
      </c>
      <c r="DS815">
        <v>4346</v>
      </c>
      <c r="DT815">
        <v>6398519</v>
      </c>
      <c r="DU815" t="str">
        <f t="shared" si="150"/>
        <v>MAC-0812</v>
      </c>
      <c r="DV815">
        <f t="shared" si="151"/>
        <v>4346</v>
      </c>
      <c r="DW815">
        <f t="shared" si="152"/>
        <v>6398519</v>
      </c>
      <c r="EL815" s="6" t="s">
        <v>864</v>
      </c>
      <c r="EM815">
        <v>318</v>
      </c>
      <c r="EN815">
        <v>866</v>
      </c>
    </row>
    <row r="816" spans="24:144" x14ac:dyDescent="0.25">
      <c r="X816" s="4" t="s">
        <v>865</v>
      </c>
      <c r="Y816" s="2">
        <v>360</v>
      </c>
      <c r="BM816">
        <v>453</v>
      </c>
      <c r="BN816" t="s">
        <v>593</v>
      </c>
      <c r="BP816" s="6" t="s">
        <v>865</v>
      </c>
      <c r="BQ816">
        <v>360</v>
      </c>
      <c r="BR816" t="str">
        <f t="shared" si="148"/>
        <v>MAC-0813</v>
      </c>
      <c r="BS816">
        <f t="shared" si="149"/>
        <v>360</v>
      </c>
      <c r="CH816" s="6">
        <v>65198</v>
      </c>
      <c r="CI816" s="26">
        <v>58.252427184466015</v>
      </c>
      <c r="CJ816">
        <f t="shared" si="153"/>
        <v>65198</v>
      </c>
      <c r="CK816">
        <f t="shared" si="154"/>
        <v>58.252427184466015</v>
      </c>
      <c r="CO816" t="str">
        <f t="shared" si="155"/>
        <v/>
      </c>
      <c r="CP816" s="13" t="str">
        <f t="shared" si="156"/>
        <v/>
      </c>
      <c r="DR816" t="s">
        <v>865</v>
      </c>
      <c r="DS816">
        <v>1279</v>
      </c>
      <c r="DT816">
        <v>6696629</v>
      </c>
      <c r="DU816" t="str">
        <f t="shared" si="150"/>
        <v>MAC-0813</v>
      </c>
      <c r="DV816">
        <f t="shared" si="151"/>
        <v>1279</v>
      </c>
      <c r="DW816">
        <f t="shared" si="152"/>
        <v>6696629</v>
      </c>
      <c r="EL816" s="6" t="s">
        <v>865</v>
      </c>
      <c r="EM816">
        <v>586</v>
      </c>
      <c r="EN816">
        <v>10283</v>
      </c>
    </row>
    <row r="817" spans="24:144" x14ac:dyDescent="0.25">
      <c r="X817" s="4" t="s">
        <v>866</v>
      </c>
      <c r="Y817" s="2">
        <v>656</v>
      </c>
      <c r="BM817">
        <v>453</v>
      </c>
      <c r="BN817" t="s">
        <v>726</v>
      </c>
      <c r="BP817" s="6" t="s">
        <v>866</v>
      </c>
      <c r="BQ817">
        <v>656</v>
      </c>
      <c r="BR817" t="str">
        <f t="shared" si="148"/>
        <v>MAC-0814</v>
      </c>
      <c r="BS817">
        <f t="shared" si="149"/>
        <v>656</v>
      </c>
      <c r="CH817" s="6">
        <v>65212</v>
      </c>
      <c r="CI817" s="26">
        <v>58.899676375404532</v>
      </c>
      <c r="CJ817">
        <f t="shared" si="153"/>
        <v>65212</v>
      </c>
      <c r="CK817">
        <f t="shared" si="154"/>
        <v>58.899676375404532</v>
      </c>
      <c r="CO817" t="str">
        <f t="shared" si="155"/>
        <v/>
      </c>
      <c r="CP817" s="13" t="str">
        <f t="shared" si="156"/>
        <v/>
      </c>
      <c r="DR817" t="s">
        <v>866</v>
      </c>
      <c r="DS817">
        <v>5848</v>
      </c>
      <c r="DT817">
        <v>32172827</v>
      </c>
      <c r="DU817" t="str">
        <f t="shared" si="150"/>
        <v>MAC-0814</v>
      </c>
      <c r="DV817">
        <f t="shared" si="151"/>
        <v>5848</v>
      </c>
      <c r="DW817">
        <f t="shared" si="152"/>
        <v>32172827</v>
      </c>
      <c r="EL817" s="6" t="s">
        <v>866</v>
      </c>
      <c r="EM817">
        <v>298</v>
      </c>
      <c r="EN817">
        <v>1729</v>
      </c>
    </row>
    <row r="818" spans="24:144" x14ac:dyDescent="0.25">
      <c r="X818" s="4" t="s">
        <v>867</v>
      </c>
      <c r="Y818" s="2">
        <v>164</v>
      </c>
      <c r="BM818">
        <v>453</v>
      </c>
      <c r="BN818" t="s">
        <v>1047</v>
      </c>
      <c r="BP818" s="6" t="s">
        <v>867</v>
      </c>
      <c r="BQ818">
        <v>164</v>
      </c>
      <c r="BR818" t="str">
        <f t="shared" si="148"/>
        <v>MAC-0815</v>
      </c>
      <c r="BS818">
        <f t="shared" si="149"/>
        <v>164</v>
      </c>
      <c r="CH818" s="6">
        <v>65254</v>
      </c>
      <c r="CI818" s="26">
        <v>68.284789644012946</v>
      </c>
      <c r="CJ818">
        <f t="shared" si="153"/>
        <v>65254</v>
      </c>
      <c r="CK818">
        <f t="shared" si="154"/>
        <v>68.284789644012946</v>
      </c>
      <c r="CO818" t="str">
        <f t="shared" si="155"/>
        <v/>
      </c>
      <c r="CP818" s="13" t="str">
        <f t="shared" si="156"/>
        <v/>
      </c>
      <c r="DR818" t="s">
        <v>867</v>
      </c>
      <c r="DS818">
        <v>1558</v>
      </c>
      <c r="DT818">
        <v>8409908</v>
      </c>
      <c r="DU818" t="str">
        <f t="shared" si="150"/>
        <v>MAC-0815</v>
      </c>
      <c r="DV818">
        <f t="shared" si="151"/>
        <v>1558</v>
      </c>
      <c r="DW818">
        <f t="shared" si="152"/>
        <v>8409908</v>
      </c>
      <c r="EL818" s="6" t="s">
        <v>867</v>
      </c>
      <c r="EM818">
        <v>485</v>
      </c>
      <c r="EN818">
        <v>1068</v>
      </c>
    </row>
    <row r="819" spans="24:144" x14ac:dyDescent="0.25">
      <c r="X819" s="4" t="s">
        <v>868</v>
      </c>
      <c r="Y819" s="2">
        <v>164</v>
      </c>
      <c r="BM819">
        <v>455</v>
      </c>
      <c r="BN819" t="s">
        <v>260</v>
      </c>
      <c r="BP819" s="6" t="s">
        <v>868</v>
      </c>
      <c r="BQ819">
        <v>164</v>
      </c>
      <c r="BR819" t="str">
        <f t="shared" si="148"/>
        <v>MAC-0816</v>
      </c>
      <c r="BS819">
        <f t="shared" si="149"/>
        <v>164</v>
      </c>
      <c r="CH819" s="6">
        <v>65355</v>
      </c>
      <c r="CI819" s="26">
        <v>73.786407766990294</v>
      </c>
      <c r="CJ819">
        <f t="shared" si="153"/>
        <v>65355</v>
      </c>
      <c r="CK819">
        <f t="shared" si="154"/>
        <v>73.786407766990294</v>
      </c>
      <c r="CO819" t="str">
        <f t="shared" si="155"/>
        <v/>
      </c>
      <c r="CP819" s="13" t="str">
        <f t="shared" si="156"/>
        <v/>
      </c>
      <c r="DR819" t="s">
        <v>868</v>
      </c>
      <c r="DS819">
        <v>324</v>
      </c>
      <c r="DT819">
        <v>259515</v>
      </c>
      <c r="DU819" t="str">
        <f t="shared" si="150"/>
        <v>MAC-0816</v>
      </c>
      <c r="DV819">
        <f t="shared" si="151"/>
        <v>324</v>
      </c>
      <c r="DW819">
        <f t="shared" si="152"/>
        <v>259515</v>
      </c>
      <c r="EL819" s="6" t="s">
        <v>868</v>
      </c>
      <c r="EM819">
        <v>697</v>
      </c>
      <c r="EN819">
        <v>9218</v>
      </c>
    </row>
    <row r="820" spans="24:144" x14ac:dyDescent="0.25">
      <c r="X820" s="4" t="s">
        <v>869</v>
      </c>
      <c r="Y820" s="2">
        <v>238</v>
      </c>
      <c r="BM820">
        <v>455</v>
      </c>
      <c r="BN820" t="s">
        <v>1033</v>
      </c>
      <c r="BP820" s="6" t="s">
        <v>869</v>
      </c>
      <c r="BQ820">
        <v>238</v>
      </c>
      <c r="BR820" t="str">
        <f t="shared" si="148"/>
        <v>MAC-0817</v>
      </c>
      <c r="BS820">
        <f t="shared" si="149"/>
        <v>238</v>
      </c>
      <c r="CH820" s="6">
        <v>65478</v>
      </c>
      <c r="CI820" s="26">
        <v>50.485436893203882</v>
      </c>
      <c r="CJ820">
        <f t="shared" si="153"/>
        <v>65478</v>
      </c>
      <c r="CK820">
        <f t="shared" si="154"/>
        <v>50.485436893203882</v>
      </c>
      <c r="CO820" t="str">
        <f t="shared" si="155"/>
        <v/>
      </c>
      <c r="CP820" s="13" t="str">
        <f t="shared" si="156"/>
        <v/>
      </c>
      <c r="DR820" t="s">
        <v>869</v>
      </c>
      <c r="DS820">
        <v>183</v>
      </c>
      <c r="DT820">
        <v>2629407</v>
      </c>
      <c r="DU820" t="str">
        <f t="shared" si="150"/>
        <v>MAC-0817</v>
      </c>
      <c r="DV820">
        <f t="shared" si="151"/>
        <v>183</v>
      </c>
      <c r="DW820">
        <f t="shared" si="152"/>
        <v>2629407</v>
      </c>
      <c r="EL820" s="6" t="s">
        <v>869</v>
      </c>
      <c r="EM820">
        <v>691</v>
      </c>
      <c r="EN820">
        <v>10156</v>
      </c>
    </row>
    <row r="821" spans="24:144" x14ac:dyDescent="0.25">
      <c r="X821" s="4" t="s">
        <v>870</v>
      </c>
      <c r="Y821" s="2">
        <v>472</v>
      </c>
      <c r="BM821">
        <v>458</v>
      </c>
      <c r="BN821" t="s">
        <v>990</v>
      </c>
      <c r="BP821" s="6" t="s">
        <v>870</v>
      </c>
      <c r="BQ821">
        <v>472</v>
      </c>
      <c r="BR821" t="str">
        <f t="shared" si="148"/>
        <v>MAC-0818</v>
      </c>
      <c r="BS821">
        <f t="shared" si="149"/>
        <v>472</v>
      </c>
      <c r="CH821" s="6">
        <v>65562</v>
      </c>
      <c r="CI821" s="26">
        <v>65.048543689320397</v>
      </c>
      <c r="CJ821">
        <f t="shared" si="153"/>
        <v>65562</v>
      </c>
      <c r="CK821">
        <f t="shared" si="154"/>
        <v>65.048543689320397</v>
      </c>
      <c r="CO821" t="str">
        <f t="shared" si="155"/>
        <v/>
      </c>
      <c r="CP821" s="13" t="str">
        <f t="shared" si="156"/>
        <v/>
      </c>
      <c r="DR821" t="s">
        <v>870</v>
      </c>
      <c r="DS821">
        <v>33521</v>
      </c>
      <c r="DT821">
        <v>35679496</v>
      </c>
      <c r="DU821" t="str">
        <f t="shared" si="150"/>
        <v>MAC-0818</v>
      </c>
      <c r="DV821">
        <f t="shared" si="151"/>
        <v>33521</v>
      </c>
      <c r="DW821">
        <f t="shared" si="152"/>
        <v>35679496</v>
      </c>
      <c r="EL821" s="6" t="s">
        <v>870</v>
      </c>
      <c r="EM821">
        <v>161</v>
      </c>
      <c r="EN821">
        <v>209</v>
      </c>
    </row>
    <row r="822" spans="24:144" x14ac:dyDescent="0.25">
      <c r="X822" s="4" t="s">
        <v>871</v>
      </c>
      <c r="Y822" s="2">
        <v>508</v>
      </c>
      <c r="BM822">
        <v>459</v>
      </c>
      <c r="BN822" t="s">
        <v>546</v>
      </c>
      <c r="BP822" s="6" t="s">
        <v>871</v>
      </c>
      <c r="BQ822">
        <v>508</v>
      </c>
      <c r="BR822" t="str">
        <f t="shared" si="148"/>
        <v>MAC-0819</v>
      </c>
      <c r="BS822">
        <f t="shared" si="149"/>
        <v>508</v>
      </c>
      <c r="CH822" s="6">
        <v>65728</v>
      </c>
      <c r="CI822" s="26">
        <v>65.372168284789637</v>
      </c>
      <c r="CJ822">
        <f t="shared" si="153"/>
        <v>65728</v>
      </c>
      <c r="CK822">
        <f t="shared" si="154"/>
        <v>65.372168284789637</v>
      </c>
      <c r="CO822" t="str">
        <f t="shared" si="155"/>
        <v/>
      </c>
      <c r="CP822" s="13" t="str">
        <f t="shared" si="156"/>
        <v/>
      </c>
      <c r="DR822" t="s">
        <v>871</v>
      </c>
      <c r="DS822">
        <v>3957</v>
      </c>
      <c r="DT822">
        <v>23400723</v>
      </c>
      <c r="DU822" t="str">
        <f t="shared" si="150"/>
        <v>MAC-0819</v>
      </c>
      <c r="DV822">
        <f t="shared" si="151"/>
        <v>3957</v>
      </c>
      <c r="DW822">
        <f t="shared" si="152"/>
        <v>23400723</v>
      </c>
      <c r="EL822" s="6" t="s">
        <v>871</v>
      </c>
      <c r="EM822">
        <v>470</v>
      </c>
      <c r="EN822">
        <v>3149</v>
      </c>
    </row>
    <row r="823" spans="24:144" x14ac:dyDescent="0.25">
      <c r="X823" s="4" t="s">
        <v>872</v>
      </c>
      <c r="Y823" s="2">
        <v>161</v>
      </c>
      <c r="BM823">
        <v>460</v>
      </c>
      <c r="BN823" t="s">
        <v>295</v>
      </c>
      <c r="BP823" s="6" t="s">
        <v>872</v>
      </c>
      <c r="BQ823">
        <v>161</v>
      </c>
      <c r="BR823" t="str">
        <f t="shared" si="148"/>
        <v>MAC-0820</v>
      </c>
      <c r="BS823">
        <f t="shared" si="149"/>
        <v>161</v>
      </c>
      <c r="CH823" s="6">
        <v>65730</v>
      </c>
      <c r="CI823" s="26">
        <v>57.605177993527512</v>
      </c>
      <c r="CJ823">
        <f t="shared" si="153"/>
        <v>65730</v>
      </c>
      <c r="CK823">
        <f t="shared" si="154"/>
        <v>57.605177993527512</v>
      </c>
      <c r="CO823" t="str">
        <f t="shared" si="155"/>
        <v/>
      </c>
      <c r="CP823" s="13" t="str">
        <f t="shared" si="156"/>
        <v/>
      </c>
      <c r="DR823" t="s">
        <v>872</v>
      </c>
      <c r="DS823">
        <v>8007</v>
      </c>
      <c r="DT823">
        <v>25082785</v>
      </c>
      <c r="DU823" t="str">
        <f t="shared" si="150"/>
        <v>MAC-0820</v>
      </c>
      <c r="DV823">
        <f t="shared" si="151"/>
        <v>8007</v>
      </c>
      <c r="DW823">
        <f t="shared" si="152"/>
        <v>25082785</v>
      </c>
      <c r="EL823" s="6" t="s">
        <v>872</v>
      </c>
      <c r="EM823">
        <v>308</v>
      </c>
      <c r="EN823">
        <v>2054</v>
      </c>
    </row>
    <row r="824" spans="24:144" x14ac:dyDescent="0.25">
      <c r="X824" s="4" t="s">
        <v>873</v>
      </c>
      <c r="Y824" s="2">
        <v>168</v>
      </c>
      <c r="BM824">
        <v>460</v>
      </c>
      <c r="BN824" t="s">
        <v>305</v>
      </c>
      <c r="BP824" s="6" t="s">
        <v>873</v>
      </c>
      <c r="BQ824">
        <v>168</v>
      </c>
      <c r="BR824" t="str">
        <f t="shared" si="148"/>
        <v>MAC-0821</v>
      </c>
      <c r="BS824">
        <f t="shared" si="149"/>
        <v>168</v>
      </c>
      <c r="CH824" s="6">
        <v>65760</v>
      </c>
      <c r="CI824" s="26">
        <v>51.779935275080902</v>
      </c>
      <c r="CJ824">
        <f t="shared" si="153"/>
        <v>65760</v>
      </c>
      <c r="CK824">
        <f t="shared" si="154"/>
        <v>51.779935275080902</v>
      </c>
      <c r="CO824" t="str">
        <f t="shared" si="155"/>
        <v/>
      </c>
      <c r="CP824" s="13" t="str">
        <f t="shared" si="156"/>
        <v/>
      </c>
      <c r="DR824" t="s">
        <v>873</v>
      </c>
      <c r="DS824">
        <v>1861</v>
      </c>
      <c r="DT824">
        <v>3033729</v>
      </c>
      <c r="DU824" t="str">
        <f t="shared" si="150"/>
        <v>MAC-0821</v>
      </c>
      <c r="DV824">
        <f t="shared" si="151"/>
        <v>1861</v>
      </c>
      <c r="DW824">
        <f t="shared" si="152"/>
        <v>3033729</v>
      </c>
      <c r="EL824" s="6" t="s">
        <v>873</v>
      </c>
      <c r="EM824">
        <v>600</v>
      </c>
      <c r="EN824">
        <v>2739</v>
      </c>
    </row>
    <row r="825" spans="24:144" x14ac:dyDescent="0.25">
      <c r="X825" s="4" t="s">
        <v>874</v>
      </c>
      <c r="Y825" s="2">
        <v>145</v>
      </c>
      <c r="BM825">
        <v>460</v>
      </c>
      <c r="BN825" t="s">
        <v>729</v>
      </c>
      <c r="BP825" s="6" t="s">
        <v>874</v>
      </c>
      <c r="BQ825">
        <v>145</v>
      </c>
      <c r="BR825" t="str">
        <f t="shared" si="148"/>
        <v>MAC-0822</v>
      </c>
      <c r="BS825">
        <f t="shared" si="149"/>
        <v>145</v>
      </c>
      <c r="CH825" s="6">
        <v>65828</v>
      </c>
      <c r="CI825" s="26">
        <v>61.165048543689316</v>
      </c>
      <c r="CJ825">
        <f t="shared" si="153"/>
        <v>65828</v>
      </c>
      <c r="CK825">
        <f t="shared" si="154"/>
        <v>61.165048543689316</v>
      </c>
      <c r="CO825" t="str">
        <f t="shared" si="155"/>
        <v/>
      </c>
      <c r="CP825" s="13" t="str">
        <f t="shared" si="156"/>
        <v/>
      </c>
      <c r="DR825" t="s">
        <v>874</v>
      </c>
      <c r="DS825">
        <v>10462</v>
      </c>
      <c r="DT825">
        <v>32775755</v>
      </c>
      <c r="DU825" t="str">
        <f t="shared" si="150"/>
        <v>MAC-0822</v>
      </c>
      <c r="DV825">
        <f t="shared" si="151"/>
        <v>10462</v>
      </c>
      <c r="DW825">
        <f t="shared" si="152"/>
        <v>32775755</v>
      </c>
      <c r="EL825" s="6" t="s">
        <v>874</v>
      </c>
      <c r="EM825">
        <v>343</v>
      </c>
      <c r="EN825">
        <v>2117</v>
      </c>
    </row>
    <row r="826" spans="24:144" x14ac:dyDescent="0.25">
      <c r="X826" s="4" t="s">
        <v>875</v>
      </c>
      <c r="Y826" s="2">
        <v>37</v>
      </c>
      <c r="BM826">
        <v>463</v>
      </c>
      <c r="BN826" t="s">
        <v>71</v>
      </c>
      <c r="BP826" s="6" t="s">
        <v>875</v>
      </c>
      <c r="BQ826">
        <v>37</v>
      </c>
      <c r="BR826" t="str">
        <f t="shared" si="148"/>
        <v>MAC-0823</v>
      </c>
      <c r="BS826">
        <f t="shared" si="149"/>
        <v>37</v>
      </c>
      <c r="CH826" s="6">
        <v>65872</v>
      </c>
      <c r="CI826" s="26">
        <v>72.815533980582529</v>
      </c>
      <c r="CJ826">
        <f t="shared" si="153"/>
        <v>65872</v>
      </c>
      <c r="CK826">
        <f t="shared" si="154"/>
        <v>72.815533980582529</v>
      </c>
      <c r="CO826" t="str">
        <f t="shared" si="155"/>
        <v/>
      </c>
      <c r="CP826" s="13" t="str">
        <f t="shared" si="156"/>
        <v/>
      </c>
      <c r="DR826" t="s">
        <v>875</v>
      </c>
      <c r="DS826">
        <v>749</v>
      </c>
      <c r="DT826">
        <v>2412544</v>
      </c>
      <c r="DU826" t="str">
        <f t="shared" si="150"/>
        <v>MAC-0823</v>
      </c>
      <c r="DV826">
        <f t="shared" si="151"/>
        <v>749</v>
      </c>
      <c r="DW826">
        <f t="shared" si="152"/>
        <v>2412544</v>
      </c>
      <c r="EL826" s="6" t="s">
        <v>875</v>
      </c>
      <c r="EM826">
        <v>660</v>
      </c>
      <c r="EN826">
        <v>6770</v>
      </c>
    </row>
    <row r="827" spans="24:144" x14ac:dyDescent="0.25">
      <c r="X827" s="4" t="s">
        <v>876</v>
      </c>
      <c r="Y827" s="2">
        <v>339</v>
      </c>
      <c r="BM827">
        <v>463</v>
      </c>
      <c r="BN827" t="s">
        <v>267</v>
      </c>
      <c r="BP827" s="6" t="s">
        <v>876</v>
      </c>
      <c r="BQ827">
        <v>339</v>
      </c>
      <c r="BR827" t="str">
        <f t="shared" si="148"/>
        <v>MAC-0824</v>
      </c>
      <c r="BS827">
        <f t="shared" si="149"/>
        <v>339</v>
      </c>
      <c r="CH827" s="6">
        <v>66024</v>
      </c>
      <c r="CI827" s="26">
        <v>55.339805825242713</v>
      </c>
      <c r="CJ827">
        <f t="shared" si="153"/>
        <v>66024</v>
      </c>
      <c r="CK827">
        <f t="shared" si="154"/>
        <v>55.339805825242713</v>
      </c>
      <c r="CO827" t="str">
        <f t="shared" si="155"/>
        <v/>
      </c>
      <c r="CP827" s="13" t="str">
        <f t="shared" si="156"/>
        <v/>
      </c>
      <c r="DR827" t="s">
        <v>876</v>
      </c>
      <c r="DS827">
        <v>2736</v>
      </c>
      <c r="DT827">
        <v>10386719</v>
      </c>
      <c r="DU827" t="str">
        <f t="shared" si="150"/>
        <v>MAC-0824</v>
      </c>
      <c r="DV827">
        <f t="shared" si="151"/>
        <v>2736</v>
      </c>
      <c r="DW827">
        <f t="shared" si="152"/>
        <v>10386719</v>
      </c>
      <c r="EL827" s="6" t="s">
        <v>876</v>
      </c>
      <c r="EM827">
        <v>394</v>
      </c>
      <c r="EN827">
        <v>4360</v>
      </c>
    </row>
    <row r="828" spans="24:144" x14ac:dyDescent="0.25">
      <c r="X828" s="4" t="s">
        <v>877</v>
      </c>
      <c r="Y828" s="2">
        <v>103</v>
      </c>
      <c r="BM828">
        <v>463</v>
      </c>
      <c r="BN828" t="s">
        <v>470</v>
      </c>
      <c r="BP828" s="6" t="s">
        <v>877</v>
      </c>
      <c r="BQ828">
        <v>103</v>
      </c>
      <c r="BR828" t="str">
        <f t="shared" si="148"/>
        <v>MAC-0825</v>
      </c>
      <c r="BS828">
        <f t="shared" si="149"/>
        <v>103</v>
      </c>
      <c r="CH828" s="6">
        <v>66079</v>
      </c>
      <c r="CI828" s="26">
        <v>66.666666666666657</v>
      </c>
      <c r="CJ828">
        <f t="shared" si="153"/>
        <v>66079</v>
      </c>
      <c r="CK828">
        <f t="shared" si="154"/>
        <v>66.666666666666657</v>
      </c>
      <c r="CO828" t="str">
        <f t="shared" si="155"/>
        <v/>
      </c>
      <c r="CP828" s="13" t="str">
        <f t="shared" si="156"/>
        <v/>
      </c>
      <c r="DR828" t="s">
        <v>877</v>
      </c>
      <c r="DS828">
        <v>382</v>
      </c>
      <c r="DT828">
        <v>343626</v>
      </c>
      <c r="DU828" t="str">
        <f t="shared" si="150"/>
        <v>MAC-0825</v>
      </c>
      <c r="DV828">
        <f t="shared" si="151"/>
        <v>382</v>
      </c>
      <c r="DW828">
        <f t="shared" si="152"/>
        <v>343626</v>
      </c>
      <c r="EL828" s="6" t="s">
        <v>877</v>
      </c>
      <c r="EM828">
        <v>853</v>
      </c>
      <c r="EN828">
        <v>7554</v>
      </c>
    </row>
    <row r="829" spans="24:144" x14ac:dyDescent="0.25">
      <c r="X829" s="4" t="s">
        <v>878</v>
      </c>
      <c r="Y829" s="2">
        <v>138</v>
      </c>
      <c r="BM829">
        <v>463</v>
      </c>
      <c r="BN829" t="s">
        <v>744</v>
      </c>
      <c r="BP829" s="6" t="s">
        <v>878</v>
      </c>
      <c r="BQ829">
        <v>138</v>
      </c>
      <c r="BR829" t="str">
        <f t="shared" si="148"/>
        <v>MAC-0826</v>
      </c>
      <c r="BS829">
        <f t="shared" si="149"/>
        <v>138</v>
      </c>
      <c r="CH829" s="6">
        <v>66120</v>
      </c>
      <c r="CI829" s="26">
        <v>77.346278317152112</v>
      </c>
      <c r="CJ829">
        <f t="shared" si="153"/>
        <v>66120</v>
      </c>
      <c r="CK829">
        <f t="shared" si="154"/>
        <v>77.346278317152112</v>
      </c>
      <c r="CO829" t="str">
        <f t="shared" si="155"/>
        <v/>
      </c>
      <c r="CP829" s="13" t="str">
        <f t="shared" si="156"/>
        <v/>
      </c>
      <c r="DR829" t="s">
        <v>878</v>
      </c>
      <c r="DS829">
        <v>61</v>
      </c>
      <c r="DT829">
        <v>1367538</v>
      </c>
      <c r="DU829" t="str">
        <f t="shared" si="150"/>
        <v>MAC-0826</v>
      </c>
      <c r="DV829">
        <f t="shared" si="151"/>
        <v>61</v>
      </c>
      <c r="DW829">
        <f t="shared" si="152"/>
        <v>1367538</v>
      </c>
      <c r="EL829" s="6" t="s">
        <v>878</v>
      </c>
      <c r="EM829">
        <v>739</v>
      </c>
      <c r="EN829">
        <v>18646</v>
      </c>
    </row>
    <row r="830" spans="24:144" x14ac:dyDescent="0.25">
      <c r="X830" s="4" t="s">
        <v>879</v>
      </c>
      <c r="Y830" s="2">
        <v>272</v>
      </c>
      <c r="BM830">
        <v>466</v>
      </c>
      <c r="BN830" t="s">
        <v>452</v>
      </c>
      <c r="BP830" s="6" t="s">
        <v>879</v>
      </c>
      <c r="BQ830">
        <v>272</v>
      </c>
      <c r="BR830" t="str">
        <f t="shared" si="148"/>
        <v>MAC-0827</v>
      </c>
      <c r="BS830">
        <f t="shared" si="149"/>
        <v>272</v>
      </c>
      <c r="CH830" s="6">
        <v>66232</v>
      </c>
      <c r="CI830" s="26">
        <v>61.165048543689316</v>
      </c>
      <c r="CJ830">
        <f t="shared" si="153"/>
        <v>66232</v>
      </c>
      <c r="CK830">
        <f t="shared" si="154"/>
        <v>61.165048543689316</v>
      </c>
      <c r="CO830" t="str">
        <f t="shared" si="155"/>
        <v/>
      </c>
      <c r="CP830" s="13" t="str">
        <f t="shared" si="156"/>
        <v/>
      </c>
      <c r="DR830" t="s">
        <v>879</v>
      </c>
      <c r="DS830">
        <v>395</v>
      </c>
      <c r="DT830">
        <v>2416867</v>
      </c>
      <c r="DU830" t="str">
        <f t="shared" si="150"/>
        <v>MAC-0827</v>
      </c>
      <c r="DV830">
        <f t="shared" si="151"/>
        <v>395</v>
      </c>
      <c r="DW830">
        <f t="shared" si="152"/>
        <v>2416867</v>
      </c>
      <c r="EL830" s="6" t="s">
        <v>879</v>
      </c>
      <c r="EM830">
        <v>582</v>
      </c>
      <c r="EN830">
        <v>9966</v>
      </c>
    </row>
    <row r="831" spans="24:144" x14ac:dyDescent="0.25">
      <c r="X831" s="4" t="s">
        <v>880</v>
      </c>
      <c r="Y831" s="2">
        <v>21</v>
      </c>
      <c r="BM831">
        <v>467</v>
      </c>
      <c r="BN831" t="s">
        <v>123</v>
      </c>
      <c r="BP831" s="6" t="s">
        <v>880</v>
      </c>
      <c r="BQ831">
        <v>21</v>
      </c>
      <c r="BR831" t="str">
        <f t="shared" si="148"/>
        <v>MAC-0828</v>
      </c>
      <c r="BS831">
        <f t="shared" si="149"/>
        <v>21</v>
      </c>
      <c r="CH831" s="6">
        <v>66556</v>
      </c>
      <c r="CI831" s="26">
        <v>40.776699029126213</v>
      </c>
      <c r="CJ831">
        <f t="shared" si="153"/>
        <v>66556</v>
      </c>
      <c r="CK831">
        <f t="shared" si="154"/>
        <v>40.776699029126213</v>
      </c>
      <c r="CO831" t="str">
        <f t="shared" si="155"/>
        <v/>
      </c>
      <c r="CP831" s="13" t="str">
        <f t="shared" si="156"/>
        <v/>
      </c>
      <c r="DR831" t="s">
        <v>880</v>
      </c>
      <c r="DS831">
        <v>469</v>
      </c>
      <c r="DT831">
        <v>862797</v>
      </c>
      <c r="DU831" t="str">
        <f t="shared" si="150"/>
        <v>MAC-0828</v>
      </c>
      <c r="DV831">
        <f t="shared" si="151"/>
        <v>469</v>
      </c>
      <c r="DW831">
        <f t="shared" si="152"/>
        <v>862797</v>
      </c>
      <c r="EL831" s="6" t="s">
        <v>880</v>
      </c>
      <c r="EM831">
        <v>812</v>
      </c>
      <c r="EN831">
        <v>6539</v>
      </c>
    </row>
    <row r="832" spans="24:144" x14ac:dyDescent="0.25">
      <c r="X832" s="4" t="s">
        <v>881</v>
      </c>
      <c r="Y832" s="2">
        <v>95</v>
      </c>
      <c r="BM832">
        <v>467</v>
      </c>
      <c r="BN832" t="s">
        <v>360</v>
      </c>
      <c r="BP832" s="6" t="s">
        <v>881</v>
      </c>
      <c r="BQ832">
        <v>95</v>
      </c>
      <c r="BR832" t="str">
        <f t="shared" si="148"/>
        <v>MAC-0829</v>
      </c>
      <c r="BS832">
        <f t="shared" si="149"/>
        <v>95</v>
      </c>
      <c r="CH832" s="6">
        <v>66630</v>
      </c>
      <c r="CI832" s="26">
        <v>64.724919093851128</v>
      </c>
      <c r="CJ832">
        <f t="shared" si="153"/>
        <v>66630</v>
      </c>
      <c r="CK832">
        <f t="shared" si="154"/>
        <v>64.724919093851128</v>
      </c>
      <c r="CO832" t="str">
        <f t="shared" si="155"/>
        <v/>
      </c>
      <c r="CP832" s="13" t="str">
        <f t="shared" si="156"/>
        <v/>
      </c>
      <c r="DR832" t="s">
        <v>881</v>
      </c>
      <c r="DS832">
        <v>1765</v>
      </c>
      <c r="DT832">
        <v>2676651</v>
      </c>
      <c r="DU832" t="str">
        <f t="shared" si="150"/>
        <v>MAC-0829</v>
      </c>
      <c r="DV832">
        <f t="shared" si="151"/>
        <v>1765</v>
      </c>
      <c r="DW832">
        <f t="shared" si="152"/>
        <v>2676651</v>
      </c>
      <c r="EL832" s="6" t="s">
        <v>881</v>
      </c>
      <c r="EM832">
        <v>542</v>
      </c>
      <c r="EN832">
        <v>10604</v>
      </c>
    </row>
    <row r="833" spans="24:144" x14ac:dyDescent="0.25">
      <c r="X833" s="4" t="s">
        <v>882</v>
      </c>
      <c r="Y833" s="2">
        <v>19</v>
      </c>
      <c r="BM833">
        <v>467</v>
      </c>
      <c r="BN833" t="s">
        <v>785</v>
      </c>
      <c r="BP833" s="6" t="s">
        <v>882</v>
      </c>
      <c r="BQ833">
        <v>19</v>
      </c>
      <c r="BR833" t="str">
        <f t="shared" si="148"/>
        <v>MAC-0830</v>
      </c>
      <c r="BS833">
        <f t="shared" si="149"/>
        <v>19</v>
      </c>
      <c r="CH833" s="6">
        <v>66652</v>
      </c>
      <c r="CI833" s="26">
        <v>61.165048543689316</v>
      </c>
      <c r="CJ833">
        <f t="shared" si="153"/>
        <v>66652</v>
      </c>
      <c r="CK833">
        <f t="shared" si="154"/>
        <v>61.165048543689316</v>
      </c>
      <c r="CO833" t="str">
        <f t="shared" si="155"/>
        <v/>
      </c>
      <c r="CP833" s="13" t="str">
        <f t="shared" si="156"/>
        <v/>
      </c>
      <c r="DR833" t="s">
        <v>882</v>
      </c>
      <c r="DS833">
        <v>791</v>
      </c>
      <c r="DT833">
        <v>2773905</v>
      </c>
      <c r="DU833" t="str">
        <f t="shared" si="150"/>
        <v>MAC-0830</v>
      </c>
      <c r="DV833">
        <f t="shared" si="151"/>
        <v>791</v>
      </c>
      <c r="DW833">
        <f t="shared" si="152"/>
        <v>2773905</v>
      </c>
      <c r="EL833" s="6" t="s">
        <v>882</v>
      </c>
      <c r="EM833">
        <v>786</v>
      </c>
      <c r="EN833">
        <v>7263</v>
      </c>
    </row>
    <row r="834" spans="24:144" x14ac:dyDescent="0.25">
      <c r="X834" s="4" t="s">
        <v>883</v>
      </c>
      <c r="Y834" s="2">
        <v>638</v>
      </c>
      <c r="BM834">
        <v>468</v>
      </c>
      <c r="BN834" t="s">
        <v>797</v>
      </c>
      <c r="BP834" s="6" t="s">
        <v>883</v>
      </c>
      <c r="BQ834">
        <v>638</v>
      </c>
      <c r="BR834" t="str">
        <f t="shared" si="148"/>
        <v>MAC-0831</v>
      </c>
      <c r="BS834">
        <f t="shared" si="149"/>
        <v>638</v>
      </c>
      <c r="CH834" s="6">
        <v>66810</v>
      </c>
      <c r="CI834" s="26">
        <v>49.514563106796118</v>
      </c>
      <c r="CJ834">
        <f t="shared" si="153"/>
        <v>66810</v>
      </c>
      <c r="CK834">
        <f t="shared" si="154"/>
        <v>49.514563106796118</v>
      </c>
      <c r="CO834" t="str">
        <f t="shared" si="155"/>
        <v/>
      </c>
      <c r="CP834" s="13" t="str">
        <f t="shared" si="156"/>
        <v/>
      </c>
      <c r="DR834" t="s">
        <v>883</v>
      </c>
      <c r="DS834">
        <v>12065</v>
      </c>
      <c r="DT834">
        <v>64067855</v>
      </c>
      <c r="DU834" t="str">
        <f t="shared" si="150"/>
        <v>MAC-0831</v>
      </c>
      <c r="DV834">
        <f t="shared" si="151"/>
        <v>12065</v>
      </c>
      <c r="DW834">
        <f t="shared" si="152"/>
        <v>64067855</v>
      </c>
      <c r="EL834" s="6" t="s">
        <v>883</v>
      </c>
      <c r="EM834">
        <v>344</v>
      </c>
      <c r="EN834">
        <v>130</v>
      </c>
    </row>
    <row r="835" spans="24:144" x14ac:dyDescent="0.25">
      <c r="X835" s="4" t="s">
        <v>884</v>
      </c>
      <c r="Y835" s="2">
        <v>79</v>
      </c>
      <c r="BM835">
        <v>468</v>
      </c>
      <c r="BN835" t="s">
        <v>898</v>
      </c>
      <c r="BP835" s="6" t="s">
        <v>884</v>
      </c>
      <c r="BQ835">
        <v>79</v>
      </c>
      <c r="BR835" t="str">
        <f t="shared" si="148"/>
        <v>MAC-0832</v>
      </c>
      <c r="BS835">
        <f t="shared" si="149"/>
        <v>79</v>
      </c>
      <c r="CH835" s="6">
        <v>66899</v>
      </c>
      <c r="CI835" s="26">
        <v>79.611650485436897</v>
      </c>
      <c r="CJ835">
        <f t="shared" si="153"/>
        <v>66899</v>
      </c>
      <c r="CK835">
        <f t="shared" si="154"/>
        <v>79.611650485436897</v>
      </c>
      <c r="CO835" t="str">
        <f t="shared" si="155"/>
        <v/>
      </c>
      <c r="CP835" s="13" t="str">
        <f t="shared" si="156"/>
        <v/>
      </c>
      <c r="DR835" t="s">
        <v>884</v>
      </c>
      <c r="DS835">
        <v>2062</v>
      </c>
      <c r="DT835">
        <v>6851416</v>
      </c>
      <c r="DU835" t="str">
        <f t="shared" si="150"/>
        <v>MAC-0832</v>
      </c>
      <c r="DV835">
        <f t="shared" si="151"/>
        <v>2062</v>
      </c>
      <c r="DW835">
        <f t="shared" si="152"/>
        <v>6851416</v>
      </c>
      <c r="EL835" s="6" t="s">
        <v>884</v>
      </c>
      <c r="EM835">
        <v>650</v>
      </c>
      <c r="EN835">
        <v>3881</v>
      </c>
    </row>
    <row r="836" spans="24:144" x14ac:dyDescent="0.25">
      <c r="X836" s="4" t="s">
        <v>885</v>
      </c>
      <c r="Y836" s="2">
        <v>305</v>
      </c>
      <c r="BM836">
        <v>469</v>
      </c>
      <c r="BN836" t="s">
        <v>702</v>
      </c>
      <c r="BP836" s="6" t="s">
        <v>885</v>
      </c>
      <c r="BQ836">
        <v>305</v>
      </c>
      <c r="BR836" t="str">
        <f t="shared" ref="BR836:BR899" si="157">IF(OR(BP836="",BP836="Genel Toplam",BP836="(blank)"),"",BP836)</f>
        <v>MAC-0833</v>
      </c>
      <c r="BS836">
        <f t="shared" ref="BS836:BS899" si="158">IFERROR(VLOOKUP(BR836,$BP$3:$BQ$1004,2,FALSE),"")</f>
        <v>305</v>
      </c>
      <c r="CH836" s="6">
        <v>66929</v>
      </c>
      <c r="CI836" s="26">
        <v>60.517799352750814</v>
      </c>
      <c r="CJ836">
        <f t="shared" si="153"/>
        <v>66929</v>
      </c>
      <c r="CK836">
        <f t="shared" si="154"/>
        <v>60.517799352750814</v>
      </c>
      <c r="CO836" t="str">
        <f t="shared" si="155"/>
        <v/>
      </c>
      <c r="CP836" s="13" t="str">
        <f t="shared" si="156"/>
        <v/>
      </c>
      <c r="DR836" t="s">
        <v>885</v>
      </c>
      <c r="DS836">
        <v>2477</v>
      </c>
      <c r="DT836">
        <v>8701149</v>
      </c>
      <c r="DU836" t="str">
        <f t="shared" ref="DU836:DU899" si="159">IF(OR(DR836="",DR836="Genel Toplam",DR836="(blank)"),"",DR836)</f>
        <v>MAC-0833</v>
      </c>
      <c r="DV836">
        <f t="shared" ref="DV836:DV899" si="160">IFERROR(VLOOKUP(DU836,$DR$3:$DT$1004,2,FALSE),"")</f>
        <v>2477</v>
      </c>
      <c r="DW836">
        <f t="shared" ref="DW836:DW899" si="161">IFERROR(VLOOKUP(DU836,$DR$3:$DT$1004,3,FALSE),"")</f>
        <v>8701149</v>
      </c>
      <c r="EL836" s="6" t="s">
        <v>885</v>
      </c>
      <c r="EM836">
        <v>445</v>
      </c>
      <c r="EN836">
        <v>1047</v>
      </c>
    </row>
    <row r="837" spans="24:144" x14ac:dyDescent="0.25">
      <c r="X837" s="4" t="s">
        <v>886</v>
      </c>
      <c r="Y837" s="2">
        <v>416</v>
      </c>
      <c r="BM837">
        <v>471</v>
      </c>
      <c r="BN837" t="s">
        <v>301</v>
      </c>
      <c r="BP837" s="6" t="s">
        <v>886</v>
      </c>
      <c r="BQ837">
        <v>416</v>
      </c>
      <c r="BR837" t="str">
        <f t="shared" si="157"/>
        <v>MAC-0834</v>
      </c>
      <c r="BS837">
        <f t="shared" si="158"/>
        <v>416</v>
      </c>
      <c r="CH837" s="6">
        <v>67018</v>
      </c>
      <c r="CI837" s="26">
        <v>61.812297734627833</v>
      </c>
      <c r="CJ837">
        <f t="shared" ref="CJ837:CJ900" si="162">IF(OR(CH837="",CH837="Grand Total",CH837="(blank)"),"",CH837)</f>
        <v>67018</v>
      </c>
      <c r="CK837">
        <f t="shared" ref="CK837:CK900" si="163">IFERROR(VLOOKUP(CJ837,$CH$3:$CI$983,2,FALSE),"")</f>
        <v>61.812297734627833</v>
      </c>
      <c r="CO837" t="str">
        <f t="shared" ref="CO837:CO900" si="164">IF(OR(CM837="",CM837="Grand Total",CM837="(blank)"),"",CM837)</f>
        <v/>
      </c>
      <c r="CP837" s="13" t="str">
        <f t="shared" ref="CP837:CP900" si="165">IFERROR(VLOOKUP(CO837,$CM$3:$CN$983,2,FALSE),"")</f>
        <v/>
      </c>
      <c r="DR837" t="s">
        <v>886</v>
      </c>
      <c r="DS837">
        <v>6145</v>
      </c>
      <c r="DT837">
        <v>1027698</v>
      </c>
      <c r="DU837" t="str">
        <f t="shared" si="159"/>
        <v>MAC-0834</v>
      </c>
      <c r="DV837">
        <f t="shared" si="160"/>
        <v>6145</v>
      </c>
      <c r="DW837">
        <f t="shared" si="161"/>
        <v>1027698</v>
      </c>
      <c r="EL837" s="6" t="s">
        <v>886</v>
      </c>
      <c r="EM837">
        <v>347</v>
      </c>
      <c r="EN837">
        <v>649</v>
      </c>
    </row>
    <row r="838" spans="24:144" x14ac:dyDescent="0.25">
      <c r="X838" s="4" t="s">
        <v>887</v>
      </c>
      <c r="Y838" s="2">
        <v>621</v>
      </c>
      <c r="BM838">
        <v>472</v>
      </c>
      <c r="BN838" t="s">
        <v>870</v>
      </c>
      <c r="BP838" s="6" t="s">
        <v>887</v>
      </c>
      <c r="BQ838">
        <v>621</v>
      </c>
      <c r="BR838" t="str">
        <f t="shared" si="157"/>
        <v>MAC-0835</v>
      </c>
      <c r="BS838">
        <f t="shared" si="158"/>
        <v>621</v>
      </c>
      <c r="CH838" s="6">
        <v>67070</v>
      </c>
      <c r="CI838" s="26">
        <v>65.372168284789637</v>
      </c>
      <c r="CJ838">
        <f t="shared" si="162"/>
        <v>67070</v>
      </c>
      <c r="CK838">
        <f t="shared" si="163"/>
        <v>65.372168284789637</v>
      </c>
      <c r="CO838" t="str">
        <f t="shared" si="164"/>
        <v/>
      </c>
      <c r="CP838" s="13" t="str">
        <f t="shared" si="165"/>
        <v/>
      </c>
      <c r="DR838" t="s">
        <v>887</v>
      </c>
      <c r="DS838">
        <v>2744</v>
      </c>
      <c r="DT838">
        <v>16382665</v>
      </c>
      <c r="DU838" t="str">
        <f t="shared" si="159"/>
        <v>MAC-0835</v>
      </c>
      <c r="DV838">
        <f t="shared" si="160"/>
        <v>2744</v>
      </c>
      <c r="DW838">
        <f t="shared" si="161"/>
        <v>16382665</v>
      </c>
      <c r="EL838" s="6" t="s">
        <v>887</v>
      </c>
      <c r="EM838">
        <v>290</v>
      </c>
      <c r="EN838">
        <v>537</v>
      </c>
    </row>
    <row r="839" spans="24:144" x14ac:dyDescent="0.25">
      <c r="X839" s="4" t="s">
        <v>888</v>
      </c>
      <c r="Y839" s="2">
        <v>43</v>
      </c>
      <c r="BM839">
        <v>474</v>
      </c>
      <c r="BN839" t="s">
        <v>235</v>
      </c>
      <c r="BP839" s="6" t="s">
        <v>888</v>
      </c>
      <c r="BQ839">
        <v>43</v>
      </c>
      <c r="BR839" t="str">
        <f t="shared" si="157"/>
        <v>MAC-0836</v>
      </c>
      <c r="BS839">
        <f t="shared" si="158"/>
        <v>43</v>
      </c>
      <c r="CH839" s="6">
        <v>67099</v>
      </c>
      <c r="CI839" s="26">
        <v>48.220064724919091</v>
      </c>
      <c r="CJ839">
        <f t="shared" si="162"/>
        <v>67099</v>
      </c>
      <c r="CK839">
        <f t="shared" si="163"/>
        <v>48.220064724919091</v>
      </c>
      <c r="CO839" t="str">
        <f t="shared" si="164"/>
        <v/>
      </c>
      <c r="CP839" s="13" t="str">
        <f t="shared" si="165"/>
        <v/>
      </c>
      <c r="DR839" t="s">
        <v>888</v>
      </c>
      <c r="DS839">
        <v>1783</v>
      </c>
      <c r="DT839">
        <v>920598</v>
      </c>
      <c r="DU839" t="str">
        <f t="shared" si="159"/>
        <v>MAC-0836</v>
      </c>
      <c r="DV839">
        <f t="shared" si="160"/>
        <v>1783</v>
      </c>
      <c r="DW839">
        <f t="shared" si="161"/>
        <v>920598</v>
      </c>
      <c r="EL839" s="6" t="s">
        <v>888</v>
      </c>
      <c r="EM839">
        <v>605</v>
      </c>
      <c r="EN839">
        <v>9902</v>
      </c>
    </row>
    <row r="840" spans="24:144" x14ac:dyDescent="0.25">
      <c r="X840" s="4" t="s">
        <v>889</v>
      </c>
      <c r="Y840" s="2">
        <v>52</v>
      </c>
      <c r="BM840">
        <v>476</v>
      </c>
      <c r="BN840" t="s">
        <v>544</v>
      </c>
      <c r="BP840" s="6" t="s">
        <v>889</v>
      </c>
      <c r="BQ840">
        <v>52</v>
      </c>
      <c r="BR840" t="str">
        <f t="shared" si="157"/>
        <v>MAC-0837</v>
      </c>
      <c r="BS840">
        <f t="shared" si="158"/>
        <v>52</v>
      </c>
      <c r="CH840" s="6">
        <v>67122</v>
      </c>
      <c r="CI840" s="26">
        <v>55.663430420711975</v>
      </c>
      <c r="CJ840">
        <f t="shared" si="162"/>
        <v>67122</v>
      </c>
      <c r="CK840">
        <f t="shared" si="163"/>
        <v>55.663430420711975</v>
      </c>
      <c r="CO840" t="str">
        <f t="shared" si="164"/>
        <v/>
      </c>
      <c r="CP840" s="13" t="str">
        <f t="shared" si="165"/>
        <v/>
      </c>
      <c r="DR840" t="s">
        <v>889</v>
      </c>
      <c r="DS840">
        <v>4150</v>
      </c>
      <c r="DT840">
        <v>4696925</v>
      </c>
      <c r="DU840" t="str">
        <f t="shared" si="159"/>
        <v>MAC-0837</v>
      </c>
      <c r="DV840">
        <f t="shared" si="160"/>
        <v>4150</v>
      </c>
      <c r="DW840">
        <f t="shared" si="161"/>
        <v>4696925</v>
      </c>
      <c r="EL840" s="6" t="s">
        <v>889</v>
      </c>
      <c r="EM840">
        <v>517</v>
      </c>
      <c r="EN840">
        <v>1120</v>
      </c>
    </row>
    <row r="841" spans="24:144" x14ac:dyDescent="0.25">
      <c r="X841" s="4" t="s">
        <v>890</v>
      </c>
      <c r="Y841" s="2">
        <v>372</v>
      </c>
      <c r="BM841">
        <v>476</v>
      </c>
      <c r="BN841" t="s">
        <v>545</v>
      </c>
      <c r="BP841" s="6" t="s">
        <v>890</v>
      </c>
      <c r="BQ841">
        <v>372</v>
      </c>
      <c r="BR841" t="str">
        <f t="shared" si="157"/>
        <v>MAC-0838</v>
      </c>
      <c r="BS841">
        <f t="shared" si="158"/>
        <v>372</v>
      </c>
      <c r="CH841" s="6">
        <v>67320</v>
      </c>
      <c r="CI841" s="26">
        <v>54.368932038834949</v>
      </c>
      <c r="CJ841">
        <f t="shared" si="162"/>
        <v>67320</v>
      </c>
      <c r="CK841">
        <f t="shared" si="163"/>
        <v>54.368932038834949</v>
      </c>
      <c r="CO841" t="str">
        <f t="shared" si="164"/>
        <v/>
      </c>
      <c r="CP841" s="13" t="str">
        <f t="shared" si="165"/>
        <v/>
      </c>
      <c r="DR841" t="s">
        <v>890</v>
      </c>
      <c r="DS841">
        <v>702</v>
      </c>
      <c r="DT841">
        <v>2513757</v>
      </c>
      <c r="DU841" t="str">
        <f t="shared" si="159"/>
        <v>MAC-0838</v>
      </c>
      <c r="DV841">
        <f t="shared" si="160"/>
        <v>702</v>
      </c>
      <c r="DW841">
        <f t="shared" si="161"/>
        <v>2513757</v>
      </c>
      <c r="EL841" s="6" t="s">
        <v>890</v>
      </c>
      <c r="EM841">
        <v>483</v>
      </c>
      <c r="EN841">
        <v>1029</v>
      </c>
    </row>
    <row r="842" spans="24:144" x14ac:dyDescent="0.25">
      <c r="X842" s="4" t="s">
        <v>891</v>
      </c>
      <c r="Y842" s="2">
        <v>210</v>
      </c>
      <c r="BM842">
        <v>477</v>
      </c>
      <c r="BN842" t="s">
        <v>322</v>
      </c>
      <c r="BP842" s="6" t="s">
        <v>891</v>
      </c>
      <c r="BQ842">
        <v>210</v>
      </c>
      <c r="BR842" t="str">
        <f t="shared" si="157"/>
        <v>MAC-0839</v>
      </c>
      <c r="BS842">
        <f t="shared" si="158"/>
        <v>210</v>
      </c>
      <c r="CH842" s="6">
        <v>67464</v>
      </c>
      <c r="CI842" s="26">
        <v>51.132686084142399</v>
      </c>
      <c r="CJ842">
        <f t="shared" si="162"/>
        <v>67464</v>
      </c>
      <c r="CK842">
        <f t="shared" si="163"/>
        <v>51.132686084142399</v>
      </c>
      <c r="CO842" t="str">
        <f t="shared" si="164"/>
        <v/>
      </c>
      <c r="CP842" s="13" t="str">
        <f t="shared" si="165"/>
        <v/>
      </c>
      <c r="DR842" t="s">
        <v>891</v>
      </c>
      <c r="DS842">
        <v>6449</v>
      </c>
      <c r="DT842">
        <v>8329454</v>
      </c>
      <c r="DU842" t="str">
        <f t="shared" si="159"/>
        <v>MAC-0839</v>
      </c>
      <c r="DV842">
        <f t="shared" si="160"/>
        <v>6449</v>
      </c>
      <c r="DW842">
        <f t="shared" si="161"/>
        <v>8329454</v>
      </c>
      <c r="EL842" s="6" t="s">
        <v>891</v>
      </c>
      <c r="EM842">
        <v>521</v>
      </c>
      <c r="EN842">
        <v>853</v>
      </c>
    </row>
    <row r="843" spans="24:144" x14ac:dyDescent="0.25">
      <c r="X843" s="4" t="s">
        <v>892</v>
      </c>
      <c r="Y843" s="2">
        <v>353</v>
      </c>
      <c r="BM843">
        <v>478</v>
      </c>
      <c r="BN843" t="s">
        <v>478</v>
      </c>
      <c r="BP843" s="6" t="s">
        <v>892</v>
      </c>
      <c r="BQ843">
        <v>353</v>
      </c>
      <c r="BR843" t="str">
        <f t="shared" si="157"/>
        <v>MAC-0840</v>
      </c>
      <c r="BS843">
        <f t="shared" si="158"/>
        <v>353</v>
      </c>
      <c r="CH843" s="6">
        <v>67536</v>
      </c>
      <c r="CI843" s="26">
        <v>70.873786407766985</v>
      </c>
      <c r="CJ843">
        <f t="shared" si="162"/>
        <v>67536</v>
      </c>
      <c r="CK843">
        <f t="shared" si="163"/>
        <v>70.873786407766985</v>
      </c>
      <c r="CO843" t="str">
        <f t="shared" si="164"/>
        <v/>
      </c>
      <c r="CP843" s="13" t="str">
        <f t="shared" si="165"/>
        <v/>
      </c>
      <c r="DR843" t="s">
        <v>892</v>
      </c>
      <c r="DS843">
        <v>2529</v>
      </c>
      <c r="DT843">
        <v>6427836</v>
      </c>
      <c r="DU843" t="str">
        <f t="shared" si="159"/>
        <v>MAC-0840</v>
      </c>
      <c r="DV843">
        <f t="shared" si="160"/>
        <v>2529</v>
      </c>
      <c r="DW843">
        <f t="shared" si="161"/>
        <v>6427836</v>
      </c>
      <c r="EL843" s="6" t="s">
        <v>892</v>
      </c>
      <c r="EM843">
        <v>650</v>
      </c>
      <c r="EN843">
        <v>7541</v>
      </c>
    </row>
    <row r="844" spans="24:144" x14ac:dyDescent="0.25">
      <c r="X844" s="4" t="s">
        <v>893</v>
      </c>
      <c r="Y844" s="2">
        <v>304</v>
      </c>
      <c r="BM844">
        <v>479</v>
      </c>
      <c r="BN844" t="s">
        <v>773</v>
      </c>
      <c r="BP844" s="6" t="s">
        <v>893</v>
      </c>
      <c r="BQ844">
        <v>304</v>
      </c>
      <c r="BR844" t="str">
        <f t="shared" si="157"/>
        <v>MAC-0841</v>
      </c>
      <c r="BS844">
        <f t="shared" si="158"/>
        <v>304</v>
      </c>
      <c r="CH844" s="6">
        <v>67590</v>
      </c>
      <c r="CI844" s="26">
        <v>69.255663430420711</v>
      </c>
      <c r="CJ844">
        <f t="shared" si="162"/>
        <v>67590</v>
      </c>
      <c r="CK844">
        <f t="shared" si="163"/>
        <v>69.255663430420711</v>
      </c>
      <c r="CO844" t="str">
        <f t="shared" si="164"/>
        <v/>
      </c>
      <c r="CP844" s="13" t="str">
        <f t="shared" si="165"/>
        <v/>
      </c>
      <c r="DR844" t="s">
        <v>893</v>
      </c>
      <c r="DS844">
        <v>1617</v>
      </c>
      <c r="DT844">
        <v>7311689</v>
      </c>
      <c r="DU844" t="str">
        <f t="shared" si="159"/>
        <v>MAC-0841</v>
      </c>
      <c r="DV844">
        <f t="shared" si="160"/>
        <v>1617</v>
      </c>
      <c r="DW844">
        <f t="shared" si="161"/>
        <v>7311689</v>
      </c>
      <c r="EL844" s="6" t="s">
        <v>893</v>
      </c>
      <c r="EM844">
        <v>569</v>
      </c>
      <c r="EN844">
        <v>6074</v>
      </c>
    </row>
    <row r="845" spans="24:144" x14ac:dyDescent="0.25">
      <c r="X845" s="4" t="s">
        <v>894</v>
      </c>
      <c r="Y845" s="2">
        <v>168</v>
      </c>
      <c r="BM845">
        <v>481</v>
      </c>
      <c r="BN845" t="s">
        <v>332</v>
      </c>
      <c r="BP845" s="6" t="s">
        <v>894</v>
      </c>
      <c r="BQ845">
        <v>168</v>
      </c>
      <c r="BR845" t="str">
        <f t="shared" si="157"/>
        <v>MAC-0842</v>
      </c>
      <c r="BS845">
        <f t="shared" si="158"/>
        <v>168</v>
      </c>
      <c r="CH845" s="6">
        <v>67621</v>
      </c>
      <c r="CI845" s="26">
        <v>81.877022653721681</v>
      </c>
      <c r="CJ845">
        <f t="shared" si="162"/>
        <v>67621</v>
      </c>
      <c r="CK845">
        <f t="shared" si="163"/>
        <v>81.877022653721681</v>
      </c>
      <c r="CO845" t="str">
        <f t="shared" si="164"/>
        <v/>
      </c>
      <c r="CP845" s="13" t="str">
        <f t="shared" si="165"/>
        <v/>
      </c>
      <c r="DR845" t="s">
        <v>894</v>
      </c>
      <c r="DS845">
        <v>0</v>
      </c>
      <c r="DT845">
        <v>3076127</v>
      </c>
      <c r="DU845" t="str">
        <f t="shared" si="159"/>
        <v>MAC-0842</v>
      </c>
      <c r="DV845">
        <f t="shared" si="160"/>
        <v>0</v>
      </c>
      <c r="DW845">
        <f t="shared" si="161"/>
        <v>3076127</v>
      </c>
      <c r="EL845" s="6" t="s">
        <v>894</v>
      </c>
      <c r="EM845">
        <v>820</v>
      </c>
      <c r="EN845">
        <v>9587</v>
      </c>
    </row>
    <row r="846" spans="24:144" x14ac:dyDescent="0.25">
      <c r="X846" s="4" t="s">
        <v>895</v>
      </c>
      <c r="Y846" s="2">
        <v>784</v>
      </c>
      <c r="BM846">
        <v>482</v>
      </c>
      <c r="BN846" t="s">
        <v>811</v>
      </c>
      <c r="BP846" s="6" t="s">
        <v>895</v>
      </c>
      <c r="BQ846">
        <v>784</v>
      </c>
      <c r="BR846" t="str">
        <f t="shared" si="157"/>
        <v>MAC-0843</v>
      </c>
      <c r="BS846">
        <f t="shared" si="158"/>
        <v>784</v>
      </c>
      <c r="CH846" s="6">
        <v>67881</v>
      </c>
      <c r="CI846" s="26">
        <v>67.637540453074436</v>
      </c>
      <c r="CJ846">
        <f t="shared" si="162"/>
        <v>67881</v>
      </c>
      <c r="CK846">
        <f t="shared" si="163"/>
        <v>67.637540453074436</v>
      </c>
      <c r="CO846" t="str">
        <f t="shared" si="164"/>
        <v/>
      </c>
      <c r="CP846" s="13" t="str">
        <f t="shared" si="165"/>
        <v/>
      </c>
      <c r="DR846" t="s">
        <v>895</v>
      </c>
      <c r="DS846">
        <v>34371</v>
      </c>
      <c r="DT846">
        <v>39219325</v>
      </c>
      <c r="DU846" t="str">
        <f t="shared" si="159"/>
        <v>MAC-0843</v>
      </c>
      <c r="DV846">
        <f t="shared" si="160"/>
        <v>34371</v>
      </c>
      <c r="DW846">
        <f t="shared" si="161"/>
        <v>39219325</v>
      </c>
      <c r="EL846" s="6" t="s">
        <v>895</v>
      </c>
      <c r="EM846">
        <v>227</v>
      </c>
      <c r="EN846">
        <v>391</v>
      </c>
    </row>
    <row r="847" spans="24:144" x14ac:dyDescent="0.25">
      <c r="X847" s="4" t="s">
        <v>896</v>
      </c>
      <c r="Y847" s="2">
        <v>142</v>
      </c>
      <c r="BM847">
        <v>484</v>
      </c>
      <c r="BN847" t="s">
        <v>760</v>
      </c>
      <c r="BP847" s="6" t="s">
        <v>896</v>
      </c>
      <c r="BQ847">
        <v>142</v>
      </c>
      <c r="BR847" t="str">
        <f t="shared" si="157"/>
        <v>MAC-0844</v>
      </c>
      <c r="BS847">
        <f t="shared" si="158"/>
        <v>142</v>
      </c>
      <c r="CH847" s="6">
        <v>67935</v>
      </c>
      <c r="CI847" s="26">
        <v>48.543689320388353</v>
      </c>
      <c r="CJ847">
        <f t="shared" si="162"/>
        <v>67935</v>
      </c>
      <c r="CK847">
        <f t="shared" si="163"/>
        <v>48.543689320388353</v>
      </c>
      <c r="CO847" t="str">
        <f t="shared" si="164"/>
        <v/>
      </c>
      <c r="CP847" s="13" t="str">
        <f t="shared" si="165"/>
        <v/>
      </c>
      <c r="DR847" t="s">
        <v>896</v>
      </c>
      <c r="DS847">
        <v>42294</v>
      </c>
      <c r="DT847">
        <v>212444755</v>
      </c>
      <c r="DU847" t="str">
        <f t="shared" si="159"/>
        <v>MAC-0844</v>
      </c>
      <c r="DV847">
        <f t="shared" si="160"/>
        <v>42294</v>
      </c>
      <c r="DW847">
        <f t="shared" si="161"/>
        <v>212444755</v>
      </c>
      <c r="EL847" s="6" t="s">
        <v>896</v>
      </c>
      <c r="EM847">
        <v>341</v>
      </c>
      <c r="EN847">
        <v>386</v>
      </c>
    </row>
    <row r="848" spans="24:144" x14ac:dyDescent="0.25">
      <c r="X848" s="4" t="s">
        <v>897</v>
      </c>
      <c r="Y848" s="2">
        <v>657</v>
      </c>
      <c r="BM848">
        <v>486</v>
      </c>
      <c r="BN848" t="s">
        <v>465</v>
      </c>
      <c r="BP848" s="6" t="s">
        <v>897</v>
      </c>
      <c r="BQ848">
        <v>657</v>
      </c>
      <c r="BR848" t="str">
        <f t="shared" si="157"/>
        <v>MAC-0845</v>
      </c>
      <c r="BS848">
        <f t="shared" si="158"/>
        <v>657</v>
      </c>
      <c r="CH848" s="6">
        <v>68048</v>
      </c>
      <c r="CI848" s="26">
        <v>57.28155339805825</v>
      </c>
      <c r="CJ848">
        <f t="shared" si="162"/>
        <v>68048</v>
      </c>
      <c r="CK848">
        <f t="shared" si="163"/>
        <v>57.28155339805825</v>
      </c>
      <c r="CO848" t="str">
        <f t="shared" si="164"/>
        <v/>
      </c>
      <c r="CP848" s="13" t="str">
        <f t="shared" si="165"/>
        <v/>
      </c>
      <c r="DR848" t="s">
        <v>897</v>
      </c>
      <c r="DS848">
        <v>1776</v>
      </c>
      <c r="DT848">
        <v>3438331</v>
      </c>
      <c r="DU848" t="str">
        <f t="shared" si="159"/>
        <v>MAC-0845</v>
      </c>
      <c r="DV848">
        <f t="shared" si="160"/>
        <v>1776</v>
      </c>
      <c r="DW848">
        <f t="shared" si="161"/>
        <v>3438331</v>
      </c>
      <c r="EL848" s="6" t="s">
        <v>897</v>
      </c>
      <c r="EM848">
        <v>225</v>
      </c>
      <c r="EN848">
        <v>3774</v>
      </c>
    </row>
    <row r="849" spans="24:144" x14ac:dyDescent="0.25">
      <c r="X849" s="4" t="s">
        <v>898</v>
      </c>
      <c r="Y849" s="2">
        <v>468</v>
      </c>
      <c r="BM849">
        <v>486</v>
      </c>
      <c r="BN849" t="s">
        <v>667</v>
      </c>
      <c r="BP849" s="6" t="s">
        <v>898</v>
      </c>
      <c r="BQ849">
        <v>468</v>
      </c>
      <c r="BR849" t="str">
        <f t="shared" si="157"/>
        <v>MAC-0846</v>
      </c>
      <c r="BS849">
        <f t="shared" si="158"/>
        <v>468</v>
      </c>
      <c r="CH849" s="6">
        <v>68068</v>
      </c>
      <c r="CI849" s="26">
        <v>63.754045307443363</v>
      </c>
      <c r="CJ849">
        <f t="shared" si="162"/>
        <v>68068</v>
      </c>
      <c r="CK849">
        <f t="shared" si="163"/>
        <v>63.754045307443363</v>
      </c>
      <c r="CO849" t="str">
        <f t="shared" si="164"/>
        <v/>
      </c>
      <c r="CP849" s="13" t="str">
        <f t="shared" si="165"/>
        <v/>
      </c>
      <c r="DR849" t="s">
        <v>898</v>
      </c>
      <c r="DS849">
        <v>49951</v>
      </c>
      <c r="DT849">
        <v>253507884</v>
      </c>
      <c r="DU849" t="str">
        <f t="shared" si="159"/>
        <v>MAC-0846</v>
      </c>
      <c r="DV849">
        <f t="shared" si="160"/>
        <v>49951</v>
      </c>
      <c r="DW849">
        <f t="shared" si="161"/>
        <v>253507884</v>
      </c>
      <c r="EL849" s="6" t="s">
        <v>898</v>
      </c>
      <c r="EM849">
        <v>282</v>
      </c>
      <c r="EN849">
        <v>269</v>
      </c>
    </row>
    <row r="850" spans="24:144" x14ac:dyDescent="0.25">
      <c r="X850" s="4" t="s">
        <v>899</v>
      </c>
      <c r="Y850" s="2">
        <v>33</v>
      </c>
      <c r="BM850">
        <v>486</v>
      </c>
      <c r="BN850" t="s">
        <v>831</v>
      </c>
      <c r="BP850" s="6" t="s">
        <v>899</v>
      </c>
      <c r="BQ850">
        <v>33</v>
      </c>
      <c r="BR850" t="str">
        <f t="shared" si="157"/>
        <v>MAC-0847</v>
      </c>
      <c r="BS850">
        <f t="shared" si="158"/>
        <v>33</v>
      </c>
      <c r="CH850" s="6">
        <v>68172</v>
      </c>
      <c r="CI850" s="26">
        <v>67.961165048543691</v>
      </c>
      <c r="CJ850">
        <f t="shared" si="162"/>
        <v>68172</v>
      </c>
      <c r="CK850">
        <f t="shared" si="163"/>
        <v>67.961165048543691</v>
      </c>
      <c r="CO850" t="str">
        <f t="shared" si="164"/>
        <v/>
      </c>
      <c r="CP850" s="13" t="str">
        <f t="shared" si="165"/>
        <v/>
      </c>
      <c r="DR850" t="s">
        <v>899</v>
      </c>
      <c r="DS850">
        <v>202</v>
      </c>
      <c r="DT850">
        <v>1167342</v>
      </c>
      <c r="DU850" t="str">
        <f t="shared" si="159"/>
        <v>MAC-0847</v>
      </c>
      <c r="DV850">
        <f t="shared" si="160"/>
        <v>202</v>
      </c>
      <c r="DW850">
        <f t="shared" si="161"/>
        <v>1167342</v>
      </c>
      <c r="EL850" s="6" t="s">
        <v>899</v>
      </c>
      <c r="EM850">
        <v>912</v>
      </c>
      <c r="EN850">
        <v>9525</v>
      </c>
    </row>
    <row r="851" spans="24:144" x14ac:dyDescent="0.25">
      <c r="X851" s="4" t="s">
        <v>900</v>
      </c>
      <c r="Y851" s="2">
        <v>352</v>
      </c>
      <c r="BM851">
        <v>487</v>
      </c>
      <c r="BN851" t="s">
        <v>277</v>
      </c>
      <c r="BP851" s="6" t="s">
        <v>900</v>
      </c>
      <c r="BQ851">
        <v>352</v>
      </c>
      <c r="BR851" t="str">
        <f t="shared" si="157"/>
        <v>MAC-0848</v>
      </c>
      <c r="BS851">
        <f t="shared" si="158"/>
        <v>352</v>
      </c>
      <c r="CH851" s="6">
        <v>68190</v>
      </c>
      <c r="CI851" s="26">
        <v>67.637540453074436</v>
      </c>
      <c r="CJ851">
        <f t="shared" si="162"/>
        <v>68190</v>
      </c>
      <c r="CK851">
        <f t="shared" si="163"/>
        <v>67.637540453074436</v>
      </c>
      <c r="CO851" t="str">
        <f t="shared" si="164"/>
        <v/>
      </c>
      <c r="CP851" s="13" t="str">
        <f t="shared" si="165"/>
        <v/>
      </c>
      <c r="DR851" t="s">
        <v>900</v>
      </c>
      <c r="DS851">
        <v>10296</v>
      </c>
      <c r="DT851">
        <v>53662284</v>
      </c>
      <c r="DU851" t="str">
        <f t="shared" si="159"/>
        <v>MAC-0848</v>
      </c>
      <c r="DV851">
        <f t="shared" si="160"/>
        <v>10296</v>
      </c>
      <c r="DW851">
        <f t="shared" si="161"/>
        <v>53662284</v>
      </c>
      <c r="EL851" s="6" t="s">
        <v>900</v>
      </c>
      <c r="EM851">
        <v>441</v>
      </c>
      <c r="EN851">
        <v>680</v>
      </c>
    </row>
    <row r="852" spans="24:144" x14ac:dyDescent="0.25">
      <c r="X852" s="4" t="s">
        <v>901</v>
      </c>
      <c r="Y852" s="2">
        <v>123</v>
      </c>
      <c r="BM852">
        <v>490</v>
      </c>
      <c r="BN852" t="s">
        <v>330</v>
      </c>
      <c r="BP852" s="6" t="s">
        <v>901</v>
      </c>
      <c r="BQ852">
        <v>123</v>
      </c>
      <c r="BR852" t="str">
        <f t="shared" si="157"/>
        <v>MAC-0849</v>
      </c>
      <c r="BS852">
        <f t="shared" si="158"/>
        <v>123</v>
      </c>
      <c r="CH852" s="6">
        <v>68202</v>
      </c>
      <c r="CI852" s="26">
        <v>67.637540453074436</v>
      </c>
      <c r="CJ852">
        <f t="shared" si="162"/>
        <v>68202</v>
      </c>
      <c r="CK852">
        <f t="shared" si="163"/>
        <v>67.637540453074436</v>
      </c>
      <c r="CO852" t="str">
        <f t="shared" si="164"/>
        <v/>
      </c>
      <c r="CP852" s="13" t="str">
        <f t="shared" si="165"/>
        <v/>
      </c>
      <c r="DR852" t="s">
        <v>901</v>
      </c>
      <c r="DS852">
        <v>1774</v>
      </c>
      <c r="DT852">
        <v>10134183</v>
      </c>
      <c r="DU852" t="str">
        <f t="shared" si="159"/>
        <v>MAC-0849</v>
      </c>
      <c r="DV852">
        <f t="shared" si="160"/>
        <v>1774</v>
      </c>
      <c r="DW852">
        <f t="shared" si="161"/>
        <v>10134183</v>
      </c>
      <c r="EL852" s="6" t="s">
        <v>901</v>
      </c>
      <c r="EM852">
        <v>600</v>
      </c>
      <c r="EN852">
        <v>4566</v>
      </c>
    </row>
    <row r="853" spans="24:144" x14ac:dyDescent="0.25">
      <c r="X853" s="4" t="s">
        <v>902</v>
      </c>
      <c r="Y853" s="2">
        <v>212</v>
      </c>
      <c r="BM853">
        <v>491</v>
      </c>
      <c r="BN853" t="s">
        <v>510</v>
      </c>
      <c r="BP853" s="6" t="s">
        <v>902</v>
      </c>
      <c r="BQ853">
        <v>212</v>
      </c>
      <c r="BR853" t="str">
        <f t="shared" si="157"/>
        <v>MAC-0850</v>
      </c>
      <c r="BS853">
        <f t="shared" si="158"/>
        <v>212</v>
      </c>
      <c r="CH853" s="6">
        <v>68274</v>
      </c>
      <c r="CI853" s="26">
        <v>78.964401294498373</v>
      </c>
      <c r="CJ853">
        <f t="shared" si="162"/>
        <v>68274</v>
      </c>
      <c r="CK853">
        <f t="shared" si="163"/>
        <v>78.964401294498373</v>
      </c>
      <c r="CO853" t="str">
        <f t="shared" si="164"/>
        <v/>
      </c>
      <c r="CP853" s="13" t="str">
        <f t="shared" si="165"/>
        <v/>
      </c>
      <c r="DR853" t="s">
        <v>902</v>
      </c>
      <c r="DS853">
        <v>908</v>
      </c>
      <c r="DT853">
        <v>7460108</v>
      </c>
      <c r="DU853" t="str">
        <f t="shared" si="159"/>
        <v>MAC-0850</v>
      </c>
      <c r="DV853">
        <f t="shared" si="160"/>
        <v>908</v>
      </c>
      <c r="DW853">
        <f t="shared" si="161"/>
        <v>7460108</v>
      </c>
      <c r="EL853" s="6" t="s">
        <v>902</v>
      </c>
      <c r="EM853">
        <v>808</v>
      </c>
      <c r="EN853">
        <v>5080</v>
      </c>
    </row>
    <row r="854" spans="24:144" x14ac:dyDescent="0.25">
      <c r="X854" s="4" t="s">
        <v>903</v>
      </c>
      <c r="Y854" s="2">
        <v>423</v>
      </c>
      <c r="BM854">
        <v>492</v>
      </c>
      <c r="BN854" t="s">
        <v>709</v>
      </c>
      <c r="BP854" s="6" t="s">
        <v>903</v>
      </c>
      <c r="BQ854">
        <v>423</v>
      </c>
      <c r="BR854" t="str">
        <f t="shared" si="157"/>
        <v>MAC-0851</v>
      </c>
      <c r="BS854">
        <f t="shared" si="158"/>
        <v>423</v>
      </c>
      <c r="CH854" s="6">
        <v>68346</v>
      </c>
      <c r="CI854" s="26">
        <v>53.398058252427184</v>
      </c>
      <c r="CJ854">
        <f t="shared" si="162"/>
        <v>68346</v>
      </c>
      <c r="CK854">
        <f t="shared" si="163"/>
        <v>53.398058252427184</v>
      </c>
      <c r="CO854" t="str">
        <f t="shared" si="164"/>
        <v/>
      </c>
      <c r="CP854" s="13" t="str">
        <f t="shared" si="165"/>
        <v/>
      </c>
      <c r="DR854" t="s">
        <v>903</v>
      </c>
      <c r="DS854">
        <v>20762</v>
      </c>
      <c r="DT854">
        <v>105523299</v>
      </c>
      <c r="DU854" t="str">
        <f t="shared" si="159"/>
        <v>MAC-0851</v>
      </c>
      <c r="DV854">
        <f t="shared" si="160"/>
        <v>20762</v>
      </c>
      <c r="DW854">
        <f t="shared" si="161"/>
        <v>105523299</v>
      </c>
      <c r="EL854" s="6" t="s">
        <v>903</v>
      </c>
      <c r="EM854">
        <v>348</v>
      </c>
      <c r="EN854">
        <v>143</v>
      </c>
    </row>
    <row r="855" spans="24:144" x14ac:dyDescent="0.25">
      <c r="X855" s="4" t="s">
        <v>904</v>
      </c>
      <c r="Y855" s="2">
        <v>127</v>
      </c>
      <c r="BM855">
        <v>494</v>
      </c>
      <c r="BN855" t="s">
        <v>114</v>
      </c>
      <c r="BP855" s="6" t="s">
        <v>904</v>
      </c>
      <c r="BQ855">
        <v>127</v>
      </c>
      <c r="BR855" t="str">
        <f t="shared" si="157"/>
        <v>MAC-0852</v>
      </c>
      <c r="BS855">
        <f t="shared" si="158"/>
        <v>127</v>
      </c>
      <c r="CH855" s="6">
        <v>68400</v>
      </c>
      <c r="CI855" s="26">
        <v>55.339805825242713</v>
      </c>
      <c r="CJ855">
        <f t="shared" si="162"/>
        <v>68400</v>
      </c>
      <c r="CK855">
        <f t="shared" si="163"/>
        <v>55.339805825242713</v>
      </c>
      <c r="CO855" t="str">
        <f t="shared" si="164"/>
        <v/>
      </c>
      <c r="CP855" s="13" t="str">
        <f t="shared" si="165"/>
        <v/>
      </c>
      <c r="DR855" t="s">
        <v>904</v>
      </c>
      <c r="DS855">
        <v>1422</v>
      </c>
      <c r="DT855">
        <v>9104346</v>
      </c>
      <c r="DU855" t="str">
        <f t="shared" si="159"/>
        <v>MAC-0852</v>
      </c>
      <c r="DV855">
        <f t="shared" si="160"/>
        <v>1422</v>
      </c>
      <c r="DW855">
        <f t="shared" si="161"/>
        <v>9104346</v>
      </c>
      <c r="EL855" s="6" t="s">
        <v>904</v>
      </c>
      <c r="EM855">
        <v>745</v>
      </c>
      <c r="EN855">
        <v>6464</v>
      </c>
    </row>
    <row r="856" spans="24:144" x14ac:dyDescent="0.25">
      <c r="X856" s="4" t="s">
        <v>905</v>
      </c>
      <c r="Y856" s="2">
        <v>286</v>
      </c>
      <c r="BM856">
        <v>495</v>
      </c>
      <c r="BN856" t="s">
        <v>728</v>
      </c>
      <c r="BP856" s="6" t="s">
        <v>905</v>
      </c>
      <c r="BQ856">
        <v>286</v>
      </c>
      <c r="BR856" t="str">
        <f t="shared" si="157"/>
        <v>MAC-0853</v>
      </c>
      <c r="BS856">
        <f t="shared" si="158"/>
        <v>286</v>
      </c>
      <c r="CH856" s="6">
        <v>68416</v>
      </c>
      <c r="CI856" s="26">
        <v>47.896440129449836</v>
      </c>
      <c r="CJ856">
        <f t="shared" si="162"/>
        <v>68416</v>
      </c>
      <c r="CK856">
        <f t="shared" si="163"/>
        <v>47.896440129449836</v>
      </c>
      <c r="CO856" t="str">
        <f t="shared" si="164"/>
        <v/>
      </c>
      <c r="CP856" s="13" t="str">
        <f t="shared" si="165"/>
        <v/>
      </c>
      <c r="DR856" t="s">
        <v>905</v>
      </c>
      <c r="DS856">
        <v>10908</v>
      </c>
      <c r="DT856">
        <v>34554068</v>
      </c>
      <c r="DU856" t="str">
        <f t="shared" si="159"/>
        <v>MAC-0853</v>
      </c>
      <c r="DV856">
        <f t="shared" si="160"/>
        <v>10908</v>
      </c>
      <c r="DW856">
        <f t="shared" si="161"/>
        <v>34554068</v>
      </c>
      <c r="EL856" s="6" t="s">
        <v>905</v>
      </c>
      <c r="EM856">
        <v>362</v>
      </c>
      <c r="EN856">
        <v>105</v>
      </c>
    </row>
    <row r="857" spans="24:144" x14ac:dyDescent="0.25">
      <c r="X857" s="4" t="s">
        <v>906</v>
      </c>
      <c r="Y857" s="2">
        <v>283</v>
      </c>
      <c r="BM857">
        <v>496</v>
      </c>
      <c r="BN857" t="s">
        <v>346</v>
      </c>
      <c r="BP857" s="6" t="s">
        <v>906</v>
      </c>
      <c r="BQ857">
        <v>283</v>
      </c>
      <c r="BR857" t="str">
        <f t="shared" si="157"/>
        <v>MAC-0854</v>
      </c>
      <c r="BS857">
        <f t="shared" si="158"/>
        <v>283</v>
      </c>
      <c r="CH857" s="6">
        <v>68608</v>
      </c>
      <c r="CI857" s="26">
        <v>61.488673139158578</v>
      </c>
      <c r="CJ857">
        <f t="shared" si="162"/>
        <v>68608</v>
      </c>
      <c r="CK857">
        <f t="shared" si="163"/>
        <v>61.488673139158578</v>
      </c>
      <c r="CO857" t="str">
        <f t="shared" si="164"/>
        <v/>
      </c>
      <c r="CP857" s="13" t="str">
        <f t="shared" si="165"/>
        <v/>
      </c>
      <c r="DR857" t="s">
        <v>906</v>
      </c>
      <c r="DS857">
        <v>1505</v>
      </c>
      <c r="DT857">
        <v>9398421</v>
      </c>
      <c r="DU857" t="str">
        <f t="shared" si="159"/>
        <v>MAC-0854</v>
      </c>
      <c r="DV857">
        <f t="shared" si="160"/>
        <v>1505</v>
      </c>
      <c r="DW857">
        <f t="shared" si="161"/>
        <v>9398421</v>
      </c>
      <c r="EL857" s="6" t="s">
        <v>906</v>
      </c>
      <c r="EM857">
        <v>623</v>
      </c>
      <c r="EN857">
        <v>2727</v>
      </c>
    </row>
    <row r="858" spans="24:144" x14ac:dyDescent="0.25">
      <c r="X858" s="4" t="s">
        <v>907</v>
      </c>
      <c r="Y858" s="2">
        <v>25</v>
      </c>
      <c r="BM858">
        <v>498</v>
      </c>
      <c r="BN858" t="s">
        <v>466</v>
      </c>
      <c r="BP858" s="6" t="s">
        <v>907</v>
      </c>
      <c r="BQ858">
        <v>25</v>
      </c>
      <c r="BR858" t="str">
        <f t="shared" si="157"/>
        <v>MAC-0855</v>
      </c>
      <c r="BS858">
        <f t="shared" si="158"/>
        <v>25</v>
      </c>
      <c r="CH858" s="6">
        <v>68628</v>
      </c>
      <c r="CI858" s="26">
        <v>57.28155339805825</v>
      </c>
      <c r="CJ858">
        <f t="shared" si="162"/>
        <v>68628</v>
      </c>
      <c r="CK858">
        <f t="shared" si="163"/>
        <v>57.28155339805825</v>
      </c>
      <c r="CO858" t="str">
        <f t="shared" si="164"/>
        <v/>
      </c>
      <c r="CP858" s="13" t="str">
        <f t="shared" si="165"/>
        <v/>
      </c>
      <c r="DR858" t="s">
        <v>907</v>
      </c>
      <c r="DS858">
        <v>209</v>
      </c>
      <c r="DT858">
        <v>1039866</v>
      </c>
      <c r="DU858" t="str">
        <f t="shared" si="159"/>
        <v>MAC-0855</v>
      </c>
      <c r="DV858">
        <f t="shared" si="160"/>
        <v>209</v>
      </c>
      <c r="DW858">
        <f t="shared" si="161"/>
        <v>1039866</v>
      </c>
      <c r="EL858" s="6" t="s">
        <v>907</v>
      </c>
      <c r="EM858">
        <v>889</v>
      </c>
      <c r="EN858">
        <v>13489</v>
      </c>
    </row>
    <row r="859" spans="24:144" x14ac:dyDescent="0.25">
      <c r="X859" s="4" t="s">
        <v>908</v>
      </c>
      <c r="Y859" s="2">
        <v>88</v>
      </c>
      <c r="BM859">
        <v>498</v>
      </c>
      <c r="BN859" t="s">
        <v>699</v>
      </c>
      <c r="BP859" s="6" t="s">
        <v>908</v>
      </c>
      <c r="BQ859">
        <v>88</v>
      </c>
      <c r="BR859" t="str">
        <f t="shared" si="157"/>
        <v>MAC-0856</v>
      </c>
      <c r="BS859">
        <f t="shared" si="158"/>
        <v>88</v>
      </c>
      <c r="CH859" s="6">
        <v>68629</v>
      </c>
      <c r="CI859" s="26">
        <v>58.899676375404532</v>
      </c>
      <c r="CJ859">
        <f t="shared" si="162"/>
        <v>68629</v>
      </c>
      <c r="CK859">
        <f t="shared" si="163"/>
        <v>58.899676375404532</v>
      </c>
      <c r="CO859" t="str">
        <f t="shared" si="164"/>
        <v/>
      </c>
      <c r="CP859" s="13" t="str">
        <f t="shared" si="165"/>
        <v/>
      </c>
      <c r="DR859" t="s">
        <v>908</v>
      </c>
      <c r="DS859">
        <v>492</v>
      </c>
      <c r="DT859">
        <v>2798953</v>
      </c>
      <c r="DU859" t="str">
        <f t="shared" si="159"/>
        <v>MAC-0856</v>
      </c>
      <c r="DV859">
        <f t="shared" si="160"/>
        <v>492</v>
      </c>
      <c r="DW859">
        <f t="shared" si="161"/>
        <v>2798953</v>
      </c>
      <c r="EL859" s="6" t="s">
        <v>908</v>
      </c>
      <c r="EM859">
        <v>600</v>
      </c>
      <c r="EN859">
        <v>8829</v>
      </c>
    </row>
    <row r="860" spans="24:144" x14ac:dyDescent="0.25">
      <c r="X860" s="4" t="s">
        <v>909</v>
      </c>
      <c r="Y860" s="2">
        <v>83</v>
      </c>
      <c r="BM860">
        <v>498</v>
      </c>
      <c r="BN860" t="s">
        <v>786</v>
      </c>
      <c r="BP860" s="6" t="s">
        <v>909</v>
      </c>
      <c r="BQ860">
        <v>83</v>
      </c>
      <c r="BR860" t="str">
        <f t="shared" si="157"/>
        <v>MAC-0857</v>
      </c>
      <c r="BS860">
        <f t="shared" si="158"/>
        <v>83</v>
      </c>
      <c r="CH860" s="6">
        <v>68913</v>
      </c>
      <c r="CI860" s="26">
        <v>57.928802588996767</v>
      </c>
      <c r="CJ860">
        <f t="shared" si="162"/>
        <v>68913</v>
      </c>
      <c r="CK860">
        <f t="shared" si="163"/>
        <v>57.928802588996767</v>
      </c>
      <c r="CO860" t="str">
        <f t="shared" si="164"/>
        <v/>
      </c>
      <c r="CP860" s="13" t="str">
        <f t="shared" si="165"/>
        <v/>
      </c>
      <c r="DR860" t="s">
        <v>909</v>
      </c>
      <c r="DS860">
        <v>853</v>
      </c>
      <c r="DT860">
        <v>3554892</v>
      </c>
      <c r="DU860" t="str">
        <f t="shared" si="159"/>
        <v>MAC-0857</v>
      </c>
      <c r="DV860">
        <f t="shared" si="160"/>
        <v>853</v>
      </c>
      <c r="DW860">
        <f t="shared" si="161"/>
        <v>3554892</v>
      </c>
      <c r="EL860" s="6" t="s">
        <v>909</v>
      </c>
      <c r="EM860">
        <v>737</v>
      </c>
      <c r="EN860">
        <v>12682</v>
      </c>
    </row>
    <row r="861" spans="24:144" x14ac:dyDescent="0.25">
      <c r="X861" s="4" t="s">
        <v>910</v>
      </c>
      <c r="Y861" s="2">
        <v>50</v>
      </c>
      <c r="BM861">
        <v>499</v>
      </c>
      <c r="BN861" t="s">
        <v>502</v>
      </c>
      <c r="BP861" s="6" t="s">
        <v>910</v>
      </c>
      <c r="BQ861">
        <v>50</v>
      </c>
      <c r="BR861" t="str">
        <f t="shared" si="157"/>
        <v>MAC-0858</v>
      </c>
      <c r="BS861">
        <f t="shared" si="158"/>
        <v>50</v>
      </c>
      <c r="CH861" s="6">
        <v>68918</v>
      </c>
      <c r="CI861" s="26">
        <v>80.258899676375407</v>
      </c>
      <c r="CJ861">
        <f t="shared" si="162"/>
        <v>68918</v>
      </c>
      <c r="CK861">
        <f t="shared" si="163"/>
        <v>80.258899676375407</v>
      </c>
      <c r="CO861" t="str">
        <f t="shared" si="164"/>
        <v/>
      </c>
      <c r="CP861" s="13" t="str">
        <f t="shared" si="165"/>
        <v/>
      </c>
      <c r="DR861" t="s">
        <v>910</v>
      </c>
      <c r="DS861">
        <v>5859</v>
      </c>
      <c r="DT861">
        <v>17916439</v>
      </c>
      <c r="DU861" t="str">
        <f t="shared" si="159"/>
        <v>MAC-0858</v>
      </c>
      <c r="DV861">
        <f t="shared" si="160"/>
        <v>5859</v>
      </c>
      <c r="DW861">
        <f t="shared" si="161"/>
        <v>17916439</v>
      </c>
      <c r="EL861" s="6" t="s">
        <v>910</v>
      </c>
      <c r="EM861">
        <v>522</v>
      </c>
      <c r="EN861">
        <v>891</v>
      </c>
    </row>
    <row r="862" spans="24:144" x14ac:dyDescent="0.25">
      <c r="X862" s="4" t="s">
        <v>911</v>
      </c>
      <c r="Y862" s="2">
        <v>179</v>
      </c>
      <c r="BM862">
        <v>500</v>
      </c>
      <c r="BN862" t="s">
        <v>170</v>
      </c>
      <c r="BP862" s="6" t="s">
        <v>911</v>
      </c>
      <c r="BQ862">
        <v>179</v>
      </c>
      <c r="BR862" t="str">
        <f t="shared" si="157"/>
        <v>MAC-0859</v>
      </c>
      <c r="BS862">
        <f t="shared" si="158"/>
        <v>179</v>
      </c>
      <c r="CH862" s="6">
        <v>68976</v>
      </c>
      <c r="CI862" s="26">
        <v>49.514563106796118</v>
      </c>
      <c r="CJ862">
        <f t="shared" si="162"/>
        <v>68976</v>
      </c>
      <c r="CK862">
        <f t="shared" si="163"/>
        <v>49.514563106796118</v>
      </c>
      <c r="CO862" t="str">
        <f t="shared" si="164"/>
        <v/>
      </c>
      <c r="CP862" s="13" t="str">
        <f t="shared" si="165"/>
        <v/>
      </c>
      <c r="DR862" t="s">
        <v>911</v>
      </c>
      <c r="DS862">
        <v>446</v>
      </c>
      <c r="DT862">
        <v>3489237</v>
      </c>
      <c r="DU862" t="str">
        <f t="shared" si="159"/>
        <v>MAC-0859</v>
      </c>
      <c r="DV862">
        <f t="shared" si="160"/>
        <v>446</v>
      </c>
      <c r="DW862">
        <f t="shared" si="161"/>
        <v>3489237</v>
      </c>
      <c r="EL862" s="6" t="s">
        <v>911</v>
      </c>
      <c r="EM862">
        <v>771</v>
      </c>
      <c r="EN862">
        <v>10765</v>
      </c>
    </row>
    <row r="863" spans="24:144" x14ac:dyDescent="0.25">
      <c r="X863" s="4" t="s">
        <v>912</v>
      </c>
      <c r="Y863" s="2">
        <v>688</v>
      </c>
      <c r="BM863">
        <v>502</v>
      </c>
      <c r="BN863" t="s">
        <v>483</v>
      </c>
      <c r="BP863" s="6" t="s">
        <v>912</v>
      </c>
      <c r="BQ863">
        <v>688</v>
      </c>
      <c r="BR863" t="str">
        <f t="shared" si="157"/>
        <v>MAC-0860</v>
      </c>
      <c r="BS863">
        <f t="shared" si="158"/>
        <v>688</v>
      </c>
      <c r="CH863" s="6">
        <v>69141</v>
      </c>
      <c r="CI863" s="26">
        <v>86.40776699029125</v>
      </c>
      <c r="CJ863">
        <f t="shared" si="162"/>
        <v>69141</v>
      </c>
      <c r="CK863">
        <f t="shared" si="163"/>
        <v>86.40776699029125</v>
      </c>
      <c r="CO863" t="str">
        <f t="shared" si="164"/>
        <v/>
      </c>
      <c r="CP863" s="13" t="str">
        <f t="shared" si="165"/>
        <v/>
      </c>
      <c r="DR863" t="s">
        <v>912</v>
      </c>
      <c r="DS863">
        <v>7972</v>
      </c>
      <c r="DT863">
        <v>28945387</v>
      </c>
      <c r="DU863" t="str">
        <f t="shared" si="159"/>
        <v>MAC-0860</v>
      </c>
      <c r="DV863">
        <f t="shared" si="160"/>
        <v>7972</v>
      </c>
      <c r="DW863">
        <f t="shared" si="161"/>
        <v>28945387</v>
      </c>
      <c r="EL863" s="6" t="s">
        <v>912</v>
      </c>
      <c r="EM863">
        <v>325</v>
      </c>
      <c r="EN863">
        <v>540</v>
      </c>
    </row>
    <row r="864" spans="24:144" x14ac:dyDescent="0.25">
      <c r="X864" s="4" t="s">
        <v>913</v>
      </c>
      <c r="Y864" s="2">
        <v>368</v>
      </c>
      <c r="BM864">
        <v>503</v>
      </c>
      <c r="BN864" t="s">
        <v>245</v>
      </c>
      <c r="BP864" s="6" t="s">
        <v>913</v>
      </c>
      <c r="BQ864">
        <v>368</v>
      </c>
      <c r="BR864" t="str">
        <f t="shared" si="157"/>
        <v>MAC-0861</v>
      </c>
      <c r="BS864">
        <f t="shared" si="158"/>
        <v>368</v>
      </c>
      <c r="CH864" s="6">
        <v>69179</v>
      </c>
      <c r="CI864" s="26">
        <v>71.52103559870551</v>
      </c>
      <c r="CJ864">
        <f t="shared" si="162"/>
        <v>69179</v>
      </c>
      <c r="CK864">
        <f t="shared" si="163"/>
        <v>71.52103559870551</v>
      </c>
      <c r="CO864" t="str">
        <f t="shared" si="164"/>
        <v/>
      </c>
      <c r="CP864" s="13" t="str">
        <f t="shared" si="165"/>
        <v/>
      </c>
      <c r="DR864" t="s">
        <v>913</v>
      </c>
      <c r="DS864">
        <v>361</v>
      </c>
      <c r="DT864">
        <v>2437777</v>
      </c>
      <c r="DU864" t="str">
        <f t="shared" si="159"/>
        <v>MAC-0861</v>
      </c>
      <c r="DV864">
        <f t="shared" si="160"/>
        <v>361</v>
      </c>
      <c r="DW864">
        <f t="shared" si="161"/>
        <v>2437777</v>
      </c>
      <c r="EL864" s="6" t="s">
        <v>913</v>
      </c>
      <c r="EM864">
        <v>709</v>
      </c>
      <c r="EN864">
        <v>12934</v>
      </c>
    </row>
    <row r="865" spans="24:144" x14ac:dyDescent="0.25">
      <c r="X865" s="4" t="s">
        <v>914</v>
      </c>
      <c r="Y865" s="2">
        <v>33</v>
      </c>
      <c r="BM865">
        <v>503</v>
      </c>
      <c r="BN865" t="s">
        <v>500</v>
      </c>
      <c r="BP865" s="6" t="s">
        <v>914</v>
      </c>
      <c r="BQ865">
        <v>33</v>
      </c>
      <c r="BR865" t="str">
        <f t="shared" si="157"/>
        <v>MAC-0862</v>
      </c>
      <c r="BS865">
        <f t="shared" si="158"/>
        <v>33</v>
      </c>
      <c r="CH865" s="6">
        <v>69236</v>
      </c>
      <c r="CI865" s="26">
        <v>67.313915857605181</v>
      </c>
      <c r="CJ865">
        <f t="shared" si="162"/>
        <v>69236</v>
      </c>
      <c r="CK865">
        <f t="shared" si="163"/>
        <v>67.313915857605181</v>
      </c>
      <c r="CO865" t="str">
        <f t="shared" si="164"/>
        <v/>
      </c>
      <c r="CP865" s="13" t="str">
        <f t="shared" si="165"/>
        <v/>
      </c>
      <c r="DR865" t="s">
        <v>914</v>
      </c>
      <c r="DS865">
        <v>780</v>
      </c>
      <c r="DT865">
        <v>1102938</v>
      </c>
      <c r="DU865" t="str">
        <f t="shared" si="159"/>
        <v>MAC-0862</v>
      </c>
      <c r="DV865">
        <f t="shared" si="160"/>
        <v>780</v>
      </c>
      <c r="DW865">
        <f t="shared" si="161"/>
        <v>1102938</v>
      </c>
      <c r="EL865" s="6" t="s">
        <v>914</v>
      </c>
      <c r="EM865">
        <v>692</v>
      </c>
      <c r="EN865">
        <v>7304</v>
      </c>
    </row>
    <row r="866" spans="24:144" x14ac:dyDescent="0.25">
      <c r="X866" s="4" t="s">
        <v>915</v>
      </c>
      <c r="Y866" s="2">
        <v>318</v>
      </c>
      <c r="BM866">
        <v>505</v>
      </c>
      <c r="BN866" t="s">
        <v>975</v>
      </c>
      <c r="BP866" s="6" t="s">
        <v>915</v>
      </c>
      <c r="BQ866">
        <v>318</v>
      </c>
      <c r="BR866" t="str">
        <f t="shared" si="157"/>
        <v>MAC-0863</v>
      </c>
      <c r="BS866">
        <f t="shared" si="158"/>
        <v>318</v>
      </c>
      <c r="CH866" s="6">
        <v>69244</v>
      </c>
      <c r="CI866" s="26">
        <v>44.01294498381877</v>
      </c>
      <c r="CJ866">
        <f t="shared" si="162"/>
        <v>69244</v>
      </c>
      <c r="CK866">
        <f t="shared" si="163"/>
        <v>44.01294498381877</v>
      </c>
      <c r="CO866" t="str">
        <f t="shared" si="164"/>
        <v/>
      </c>
      <c r="CP866" s="13" t="str">
        <f t="shared" si="165"/>
        <v/>
      </c>
      <c r="DR866" t="s">
        <v>915</v>
      </c>
      <c r="DS866">
        <v>365</v>
      </c>
      <c r="DT866">
        <v>2413874</v>
      </c>
      <c r="DU866" t="str">
        <f t="shared" si="159"/>
        <v>MAC-0863</v>
      </c>
      <c r="DV866">
        <f t="shared" si="160"/>
        <v>365</v>
      </c>
      <c r="DW866">
        <f t="shared" si="161"/>
        <v>2413874</v>
      </c>
      <c r="EL866" s="6" t="s">
        <v>915</v>
      </c>
      <c r="EM866">
        <v>624</v>
      </c>
      <c r="EN866">
        <v>5691</v>
      </c>
    </row>
    <row r="867" spans="24:144" x14ac:dyDescent="0.25">
      <c r="X867" s="4" t="s">
        <v>916</v>
      </c>
      <c r="Y867" s="2">
        <v>24</v>
      </c>
      <c r="BM867">
        <v>506</v>
      </c>
      <c r="BN867" t="s">
        <v>696</v>
      </c>
      <c r="BP867" s="6" t="s">
        <v>916</v>
      </c>
      <c r="BQ867">
        <v>24</v>
      </c>
      <c r="BR867" t="str">
        <f t="shared" si="157"/>
        <v>MAC-0864</v>
      </c>
      <c r="BS867">
        <f t="shared" si="158"/>
        <v>24</v>
      </c>
      <c r="CH867" s="6">
        <v>69314</v>
      </c>
      <c r="CI867" s="26">
        <v>64.724919093851128</v>
      </c>
      <c r="CJ867">
        <f t="shared" si="162"/>
        <v>69314</v>
      </c>
      <c r="CK867">
        <f t="shared" si="163"/>
        <v>64.724919093851128</v>
      </c>
      <c r="CO867" t="str">
        <f t="shared" si="164"/>
        <v/>
      </c>
      <c r="CP867" s="13" t="str">
        <f t="shared" si="165"/>
        <v/>
      </c>
      <c r="DR867" t="s">
        <v>916</v>
      </c>
      <c r="DS867">
        <v>237</v>
      </c>
      <c r="DT867">
        <v>1214442</v>
      </c>
      <c r="DU867" t="str">
        <f t="shared" si="159"/>
        <v>MAC-0864</v>
      </c>
      <c r="DV867">
        <f t="shared" si="160"/>
        <v>237</v>
      </c>
      <c r="DW867">
        <f t="shared" si="161"/>
        <v>1214442</v>
      </c>
      <c r="EL867" s="6" t="s">
        <v>916</v>
      </c>
      <c r="EM867">
        <v>753</v>
      </c>
      <c r="EN867">
        <v>9910</v>
      </c>
    </row>
    <row r="868" spans="24:144" x14ac:dyDescent="0.25">
      <c r="X868" s="4" t="s">
        <v>917</v>
      </c>
      <c r="Y868" s="2">
        <v>127</v>
      </c>
      <c r="BM868">
        <v>507</v>
      </c>
      <c r="BN868" t="s">
        <v>86</v>
      </c>
      <c r="BP868" s="6" t="s">
        <v>917</v>
      </c>
      <c r="BQ868">
        <v>127</v>
      </c>
      <c r="BR868" t="str">
        <f t="shared" si="157"/>
        <v>MAC-0865</v>
      </c>
      <c r="BS868">
        <f t="shared" si="158"/>
        <v>127</v>
      </c>
      <c r="CH868" s="6">
        <v>69343</v>
      </c>
      <c r="CI868" s="26">
        <v>55.016181229773466</v>
      </c>
      <c r="CJ868">
        <f t="shared" si="162"/>
        <v>69343</v>
      </c>
      <c r="CK868">
        <f t="shared" si="163"/>
        <v>55.016181229773466</v>
      </c>
      <c r="CO868" t="str">
        <f t="shared" si="164"/>
        <v/>
      </c>
      <c r="CP868" s="13" t="str">
        <f t="shared" si="165"/>
        <v/>
      </c>
      <c r="DR868" t="s">
        <v>917</v>
      </c>
      <c r="DS868">
        <v>4194</v>
      </c>
      <c r="DT868">
        <v>13690317</v>
      </c>
      <c r="DU868" t="str">
        <f t="shared" si="159"/>
        <v>MAC-0865</v>
      </c>
      <c r="DV868">
        <f t="shared" si="160"/>
        <v>4194</v>
      </c>
      <c r="DW868">
        <f t="shared" si="161"/>
        <v>13690317</v>
      </c>
      <c r="EL868" s="6" t="s">
        <v>917</v>
      </c>
      <c r="EM868">
        <v>395</v>
      </c>
      <c r="EN868">
        <v>492</v>
      </c>
    </row>
    <row r="869" spans="24:144" x14ac:dyDescent="0.25">
      <c r="X869" s="4" t="s">
        <v>918</v>
      </c>
      <c r="Y869" s="2">
        <v>158</v>
      </c>
      <c r="BM869">
        <v>507</v>
      </c>
      <c r="BN869" t="s">
        <v>934</v>
      </c>
      <c r="BP869" s="6" t="s">
        <v>918</v>
      </c>
      <c r="BQ869">
        <v>158</v>
      </c>
      <c r="BR869" t="str">
        <f t="shared" si="157"/>
        <v>MAC-0866</v>
      </c>
      <c r="BS869">
        <f t="shared" si="158"/>
        <v>158</v>
      </c>
      <c r="CH869" s="6">
        <v>69559</v>
      </c>
      <c r="CI869" s="26">
        <v>71.19741100323624</v>
      </c>
      <c r="CJ869">
        <f t="shared" si="162"/>
        <v>69559</v>
      </c>
      <c r="CK869">
        <f t="shared" si="163"/>
        <v>71.19741100323624</v>
      </c>
      <c r="CO869" t="str">
        <f t="shared" si="164"/>
        <v/>
      </c>
      <c r="CP869" s="13" t="str">
        <f t="shared" si="165"/>
        <v/>
      </c>
      <c r="DR869" t="s">
        <v>918</v>
      </c>
      <c r="DS869">
        <v>469</v>
      </c>
      <c r="DT869">
        <v>549646</v>
      </c>
      <c r="DU869" t="str">
        <f t="shared" si="159"/>
        <v>MAC-0866</v>
      </c>
      <c r="DV869">
        <f t="shared" si="160"/>
        <v>469</v>
      </c>
      <c r="DW869">
        <f t="shared" si="161"/>
        <v>549646</v>
      </c>
      <c r="EL869" s="6" t="s">
        <v>918</v>
      </c>
      <c r="EM869">
        <v>840</v>
      </c>
      <c r="EN869">
        <v>11331</v>
      </c>
    </row>
    <row r="870" spans="24:144" x14ac:dyDescent="0.25">
      <c r="X870" s="4" t="s">
        <v>919</v>
      </c>
      <c r="Y870" s="2">
        <v>63</v>
      </c>
      <c r="BM870">
        <v>508</v>
      </c>
      <c r="BN870" t="s">
        <v>871</v>
      </c>
      <c r="BP870" s="6" t="s">
        <v>919</v>
      </c>
      <c r="BQ870">
        <v>63</v>
      </c>
      <c r="BR870" t="str">
        <f t="shared" si="157"/>
        <v>MAC-0867</v>
      </c>
      <c r="BS870">
        <f t="shared" si="158"/>
        <v>63</v>
      </c>
      <c r="CH870" s="6">
        <v>69616</v>
      </c>
      <c r="CI870" s="26">
        <v>66.343042071197416</v>
      </c>
      <c r="CJ870">
        <f t="shared" si="162"/>
        <v>69616</v>
      </c>
      <c r="CK870">
        <f t="shared" si="163"/>
        <v>66.343042071197416</v>
      </c>
      <c r="CO870" t="str">
        <f t="shared" si="164"/>
        <v/>
      </c>
      <c r="CP870" s="13" t="str">
        <f t="shared" si="165"/>
        <v/>
      </c>
      <c r="DR870" t="s">
        <v>919</v>
      </c>
      <c r="DS870">
        <v>858</v>
      </c>
      <c r="DT870">
        <v>3266978</v>
      </c>
      <c r="DU870" t="str">
        <f t="shared" si="159"/>
        <v>MAC-0867</v>
      </c>
      <c r="DV870">
        <f t="shared" si="160"/>
        <v>858</v>
      </c>
      <c r="DW870">
        <f t="shared" si="161"/>
        <v>3266978</v>
      </c>
      <c r="EL870" s="6" t="s">
        <v>919</v>
      </c>
      <c r="EM870">
        <v>723</v>
      </c>
      <c r="EN870">
        <v>7356</v>
      </c>
    </row>
    <row r="871" spans="24:144" x14ac:dyDescent="0.25">
      <c r="X871" s="4" t="s">
        <v>920</v>
      </c>
      <c r="Y871" s="2">
        <v>137</v>
      </c>
      <c r="BM871">
        <v>508</v>
      </c>
      <c r="BN871" t="s">
        <v>978</v>
      </c>
      <c r="BP871" s="6" t="s">
        <v>920</v>
      </c>
      <c r="BQ871">
        <v>137</v>
      </c>
      <c r="BR871" t="str">
        <f t="shared" si="157"/>
        <v>MAC-0868</v>
      </c>
      <c r="BS871">
        <f t="shared" si="158"/>
        <v>137</v>
      </c>
      <c r="CH871" s="6">
        <v>69635</v>
      </c>
      <c r="CI871" s="26">
        <v>61.165048543689316</v>
      </c>
      <c r="CJ871">
        <f t="shared" si="162"/>
        <v>69635</v>
      </c>
      <c r="CK871">
        <f t="shared" si="163"/>
        <v>61.165048543689316</v>
      </c>
      <c r="CO871" t="str">
        <f t="shared" si="164"/>
        <v/>
      </c>
      <c r="CP871" s="13" t="str">
        <f t="shared" si="165"/>
        <v/>
      </c>
      <c r="DR871" t="s">
        <v>920</v>
      </c>
      <c r="DS871">
        <v>2473</v>
      </c>
      <c r="DT871">
        <v>8008101</v>
      </c>
      <c r="DU871" t="str">
        <f t="shared" si="159"/>
        <v>MAC-0868</v>
      </c>
      <c r="DV871">
        <f t="shared" si="160"/>
        <v>2473</v>
      </c>
      <c r="DW871">
        <f t="shared" si="161"/>
        <v>8008101</v>
      </c>
      <c r="EL871" s="6" t="s">
        <v>920</v>
      </c>
      <c r="EM871">
        <v>396</v>
      </c>
      <c r="EN871">
        <v>2220</v>
      </c>
    </row>
    <row r="872" spans="24:144" x14ac:dyDescent="0.25">
      <c r="X872" s="4" t="s">
        <v>921</v>
      </c>
      <c r="Y872" s="2">
        <v>319</v>
      </c>
      <c r="BM872">
        <v>511</v>
      </c>
      <c r="BN872" t="s">
        <v>83</v>
      </c>
      <c r="BP872" s="6" t="s">
        <v>921</v>
      </c>
      <c r="BQ872">
        <v>319</v>
      </c>
      <c r="BR872" t="str">
        <f t="shared" si="157"/>
        <v>MAC-0869</v>
      </c>
      <c r="BS872">
        <f t="shared" si="158"/>
        <v>319</v>
      </c>
      <c r="CH872" s="6">
        <v>69690</v>
      </c>
      <c r="CI872" s="26">
        <v>57.605177993527512</v>
      </c>
      <c r="CJ872">
        <f t="shared" si="162"/>
        <v>69690</v>
      </c>
      <c r="CK872">
        <f t="shared" si="163"/>
        <v>57.605177993527512</v>
      </c>
      <c r="CO872" t="str">
        <f t="shared" si="164"/>
        <v/>
      </c>
      <c r="CP872" s="13" t="str">
        <f t="shared" si="165"/>
        <v/>
      </c>
      <c r="DR872" t="s">
        <v>921</v>
      </c>
      <c r="DS872">
        <v>9085</v>
      </c>
      <c r="DT872">
        <v>4714253</v>
      </c>
      <c r="DU872" t="str">
        <f t="shared" si="159"/>
        <v>MAC-0869</v>
      </c>
      <c r="DV872">
        <f t="shared" si="160"/>
        <v>9085</v>
      </c>
      <c r="DW872">
        <f t="shared" si="161"/>
        <v>4714253</v>
      </c>
      <c r="EL872" s="6" t="s">
        <v>921</v>
      </c>
      <c r="EM872">
        <v>537</v>
      </c>
      <c r="EN872">
        <v>306</v>
      </c>
    </row>
    <row r="873" spans="24:144" x14ac:dyDescent="0.25">
      <c r="X873" s="4" t="s">
        <v>922</v>
      </c>
      <c r="Y873" s="2">
        <v>117</v>
      </c>
      <c r="BM873">
        <v>511</v>
      </c>
      <c r="BN873" t="s">
        <v>336</v>
      </c>
      <c r="BP873" s="6" t="s">
        <v>922</v>
      </c>
      <c r="BQ873">
        <v>117</v>
      </c>
      <c r="BR873" t="str">
        <f t="shared" si="157"/>
        <v>MAC-0870</v>
      </c>
      <c r="BS873">
        <f t="shared" si="158"/>
        <v>117</v>
      </c>
      <c r="CH873" s="6">
        <v>69732</v>
      </c>
      <c r="CI873" s="26">
        <v>70.550161812297731</v>
      </c>
      <c r="CJ873">
        <f t="shared" si="162"/>
        <v>69732</v>
      </c>
      <c r="CK873">
        <f t="shared" si="163"/>
        <v>70.550161812297731</v>
      </c>
      <c r="CO873" t="str">
        <f t="shared" si="164"/>
        <v/>
      </c>
      <c r="CP873" s="13" t="str">
        <f t="shared" si="165"/>
        <v/>
      </c>
      <c r="DR873" t="s">
        <v>922</v>
      </c>
      <c r="DS873">
        <v>132</v>
      </c>
      <c r="DT873">
        <v>2152754</v>
      </c>
      <c r="DU873" t="str">
        <f t="shared" si="159"/>
        <v>MAC-0870</v>
      </c>
      <c r="DV873">
        <f t="shared" si="160"/>
        <v>132</v>
      </c>
      <c r="DW873">
        <f t="shared" si="161"/>
        <v>2152754</v>
      </c>
      <c r="EL873" s="6" t="s">
        <v>922</v>
      </c>
      <c r="EM873">
        <v>887</v>
      </c>
      <c r="EN873">
        <v>15534</v>
      </c>
    </row>
    <row r="874" spans="24:144" x14ac:dyDescent="0.25">
      <c r="X874" s="4" t="s">
        <v>923</v>
      </c>
      <c r="Y874" s="2">
        <v>117</v>
      </c>
      <c r="BM874">
        <v>511</v>
      </c>
      <c r="BN874" t="s">
        <v>446</v>
      </c>
      <c r="BP874" s="6" t="s">
        <v>923</v>
      </c>
      <c r="BQ874">
        <v>117</v>
      </c>
      <c r="BR874" t="str">
        <f t="shared" si="157"/>
        <v>MAC-0871</v>
      </c>
      <c r="BS874">
        <f t="shared" si="158"/>
        <v>117</v>
      </c>
      <c r="CH874" s="6">
        <v>69802</v>
      </c>
      <c r="CI874" s="26">
        <v>55.339805825242713</v>
      </c>
      <c r="CJ874">
        <f t="shared" si="162"/>
        <v>69802</v>
      </c>
      <c r="CK874">
        <f t="shared" si="163"/>
        <v>55.339805825242713</v>
      </c>
      <c r="CO874" t="str">
        <f t="shared" si="164"/>
        <v/>
      </c>
      <c r="CP874" s="13" t="str">
        <f t="shared" si="165"/>
        <v/>
      </c>
      <c r="DR874" t="s">
        <v>923</v>
      </c>
      <c r="DS874">
        <v>180</v>
      </c>
      <c r="DT874">
        <v>2799112</v>
      </c>
      <c r="DU874" t="str">
        <f t="shared" si="159"/>
        <v>MAC-0871</v>
      </c>
      <c r="DV874">
        <f t="shared" si="160"/>
        <v>180</v>
      </c>
      <c r="DW874">
        <f t="shared" si="161"/>
        <v>2799112</v>
      </c>
      <c r="EL874" s="6" t="s">
        <v>923</v>
      </c>
      <c r="EM874">
        <v>805</v>
      </c>
      <c r="EN874">
        <v>13141</v>
      </c>
    </row>
    <row r="875" spans="24:144" x14ac:dyDescent="0.25">
      <c r="X875" s="4" t="s">
        <v>924</v>
      </c>
      <c r="Y875" s="2">
        <v>540</v>
      </c>
      <c r="BM875">
        <v>511</v>
      </c>
      <c r="BN875" t="s">
        <v>665</v>
      </c>
      <c r="BP875" s="6" t="s">
        <v>924</v>
      </c>
      <c r="BQ875">
        <v>540</v>
      </c>
      <c r="BR875" t="str">
        <f t="shared" si="157"/>
        <v>MAC-0872</v>
      </c>
      <c r="BS875">
        <f t="shared" si="158"/>
        <v>540</v>
      </c>
      <c r="CH875" s="6">
        <v>69916</v>
      </c>
      <c r="CI875" s="26">
        <v>72.815533980582529</v>
      </c>
      <c r="CJ875">
        <f t="shared" si="162"/>
        <v>69916</v>
      </c>
      <c r="CK875">
        <f t="shared" si="163"/>
        <v>72.815533980582529</v>
      </c>
      <c r="CO875" t="str">
        <f t="shared" si="164"/>
        <v/>
      </c>
      <c r="CP875" s="13" t="str">
        <f t="shared" si="165"/>
        <v/>
      </c>
      <c r="DR875" t="s">
        <v>924</v>
      </c>
      <c r="DS875">
        <v>23045</v>
      </c>
      <c r="DT875">
        <v>72026725</v>
      </c>
      <c r="DU875" t="str">
        <f t="shared" si="159"/>
        <v>MAC-0872</v>
      </c>
      <c r="DV875">
        <f t="shared" si="160"/>
        <v>23045</v>
      </c>
      <c r="DW875">
        <f t="shared" si="161"/>
        <v>72026725</v>
      </c>
      <c r="EL875" s="6" t="s">
        <v>924</v>
      </c>
      <c r="EM875">
        <v>459</v>
      </c>
      <c r="EN875">
        <v>293</v>
      </c>
    </row>
    <row r="876" spans="24:144" x14ac:dyDescent="0.25">
      <c r="X876" s="4" t="s">
        <v>925</v>
      </c>
      <c r="Y876" s="2">
        <v>198</v>
      </c>
      <c r="BM876">
        <v>512</v>
      </c>
      <c r="BN876" t="s">
        <v>685</v>
      </c>
      <c r="BP876" s="6" t="s">
        <v>925</v>
      </c>
      <c r="BQ876">
        <v>198</v>
      </c>
      <c r="BR876" t="str">
        <f t="shared" si="157"/>
        <v>MAC-0873</v>
      </c>
      <c r="BS876">
        <f t="shared" si="158"/>
        <v>198</v>
      </c>
      <c r="CH876" s="6">
        <v>69958</v>
      </c>
      <c r="CI876" s="26">
        <v>64.724919093851128</v>
      </c>
      <c r="CJ876">
        <f t="shared" si="162"/>
        <v>69958</v>
      </c>
      <c r="CK876">
        <f t="shared" si="163"/>
        <v>64.724919093851128</v>
      </c>
      <c r="CO876" t="str">
        <f t="shared" si="164"/>
        <v/>
      </c>
      <c r="CP876" s="13" t="str">
        <f t="shared" si="165"/>
        <v/>
      </c>
      <c r="DR876" t="s">
        <v>925</v>
      </c>
      <c r="DS876">
        <v>247</v>
      </c>
      <c r="DT876">
        <v>197815</v>
      </c>
      <c r="DU876" t="str">
        <f t="shared" si="159"/>
        <v>MAC-0873</v>
      </c>
      <c r="DV876">
        <f t="shared" si="160"/>
        <v>247</v>
      </c>
      <c r="DW876">
        <f t="shared" si="161"/>
        <v>197815</v>
      </c>
      <c r="EL876" s="6" t="s">
        <v>925</v>
      </c>
      <c r="EM876">
        <v>795</v>
      </c>
      <c r="EN876">
        <v>8215</v>
      </c>
    </row>
    <row r="877" spans="24:144" x14ac:dyDescent="0.25">
      <c r="X877" s="4" t="s">
        <v>926</v>
      </c>
      <c r="Y877" s="2">
        <v>231</v>
      </c>
      <c r="BM877">
        <v>512</v>
      </c>
      <c r="BN877" t="s">
        <v>832</v>
      </c>
      <c r="BP877" s="6" t="s">
        <v>926</v>
      </c>
      <c r="BQ877">
        <v>231</v>
      </c>
      <c r="BR877" t="str">
        <f t="shared" si="157"/>
        <v>MAC-0874</v>
      </c>
      <c r="BS877">
        <f t="shared" si="158"/>
        <v>231</v>
      </c>
      <c r="CH877" s="6">
        <v>70048</v>
      </c>
      <c r="CI877" s="26">
        <v>51.779935275080902</v>
      </c>
      <c r="CJ877">
        <f t="shared" si="162"/>
        <v>70048</v>
      </c>
      <c r="CK877">
        <f t="shared" si="163"/>
        <v>51.779935275080902</v>
      </c>
      <c r="CO877" t="str">
        <f t="shared" si="164"/>
        <v/>
      </c>
      <c r="CP877" s="13" t="str">
        <f t="shared" si="165"/>
        <v/>
      </c>
      <c r="DR877" t="s">
        <v>926</v>
      </c>
      <c r="DS877">
        <v>682</v>
      </c>
      <c r="DT877">
        <v>7767693</v>
      </c>
      <c r="DU877" t="str">
        <f t="shared" si="159"/>
        <v>MAC-0874</v>
      </c>
      <c r="DV877">
        <f t="shared" si="160"/>
        <v>682</v>
      </c>
      <c r="DW877">
        <f t="shared" si="161"/>
        <v>7767693</v>
      </c>
      <c r="EL877" s="6" t="s">
        <v>926</v>
      </c>
      <c r="EM877">
        <v>788</v>
      </c>
      <c r="EN877">
        <v>9377</v>
      </c>
    </row>
    <row r="878" spans="24:144" x14ac:dyDescent="0.25">
      <c r="X878" s="4" t="s">
        <v>927</v>
      </c>
      <c r="Y878" s="2">
        <v>239</v>
      </c>
      <c r="BM878">
        <v>514</v>
      </c>
      <c r="BN878" t="s">
        <v>308</v>
      </c>
      <c r="BP878" s="6" t="s">
        <v>927</v>
      </c>
      <c r="BQ878">
        <v>239</v>
      </c>
      <c r="BR878" t="str">
        <f t="shared" si="157"/>
        <v>MAC-0875</v>
      </c>
      <c r="BS878">
        <f t="shared" si="158"/>
        <v>239</v>
      </c>
      <c r="CH878" s="6">
        <v>70159</v>
      </c>
      <c r="CI878" s="26">
        <v>63.430420711974108</v>
      </c>
      <c r="CJ878">
        <f t="shared" si="162"/>
        <v>70159</v>
      </c>
      <c r="CK878">
        <f t="shared" si="163"/>
        <v>63.430420711974108</v>
      </c>
      <c r="CO878" t="str">
        <f t="shared" si="164"/>
        <v/>
      </c>
      <c r="CP878" s="13" t="str">
        <f t="shared" si="165"/>
        <v/>
      </c>
      <c r="DR878" t="s">
        <v>927</v>
      </c>
      <c r="DS878">
        <v>33794</v>
      </c>
      <c r="DT878">
        <v>103154558</v>
      </c>
      <c r="DU878" t="str">
        <f t="shared" si="159"/>
        <v>MAC-0875</v>
      </c>
      <c r="DV878">
        <f t="shared" si="160"/>
        <v>33794</v>
      </c>
      <c r="DW878">
        <f t="shared" si="161"/>
        <v>103154558</v>
      </c>
      <c r="EL878" s="6" t="s">
        <v>927</v>
      </c>
      <c r="EM878">
        <v>293</v>
      </c>
      <c r="EN878">
        <v>484</v>
      </c>
    </row>
    <row r="879" spans="24:144" x14ac:dyDescent="0.25">
      <c r="X879" s="4" t="s">
        <v>928</v>
      </c>
      <c r="Y879" s="2">
        <v>108</v>
      </c>
      <c r="BM879">
        <v>514</v>
      </c>
      <c r="BN879" t="s">
        <v>742</v>
      </c>
      <c r="BP879" s="6" t="s">
        <v>928</v>
      </c>
      <c r="BQ879">
        <v>108</v>
      </c>
      <c r="BR879" t="str">
        <f t="shared" si="157"/>
        <v>MAC-0876</v>
      </c>
      <c r="BS879">
        <f t="shared" si="158"/>
        <v>108</v>
      </c>
      <c r="CH879" s="6">
        <v>70500</v>
      </c>
      <c r="CI879" s="26">
        <v>66.019417475728162</v>
      </c>
      <c r="CJ879">
        <f t="shared" si="162"/>
        <v>70500</v>
      </c>
      <c r="CK879">
        <f t="shared" si="163"/>
        <v>66.019417475728162</v>
      </c>
      <c r="CO879" t="str">
        <f t="shared" si="164"/>
        <v/>
      </c>
      <c r="CP879" s="13" t="str">
        <f t="shared" si="165"/>
        <v/>
      </c>
      <c r="DR879" t="s">
        <v>928</v>
      </c>
      <c r="DS879">
        <v>415</v>
      </c>
      <c r="DT879">
        <v>3851626</v>
      </c>
      <c r="DU879" t="str">
        <f t="shared" si="159"/>
        <v>MAC-0876</v>
      </c>
      <c r="DV879">
        <f t="shared" si="160"/>
        <v>415</v>
      </c>
      <c r="DW879">
        <f t="shared" si="161"/>
        <v>3851626</v>
      </c>
      <c r="EL879" s="6" t="s">
        <v>928</v>
      </c>
      <c r="EM879">
        <v>810</v>
      </c>
      <c r="EN879">
        <v>10746</v>
      </c>
    </row>
    <row r="880" spans="24:144" x14ac:dyDescent="0.25">
      <c r="X880" s="4" t="s">
        <v>929</v>
      </c>
      <c r="Y880" s="2">
        <v>208</v>
      </c>
      <c r="BM880">
        <v>516</v>
      </c>
      <c r="BN880" t="s">
        <v>400</v>
      </c>
      <c r="BP880" s="6" t="s">
        <v>929</v>
      </c>
      <c r="BQ880">
        <v>208</v>
      </c>
      <c r="BR880" t="str">
        <f t="shared" si="157"/>
        <v>MAC-0877</v>
      </c>
      <c r="BS880">
        <f t="shared" si="158"/>
        <v>208</v>
      </c>
      <c r="CH880" s="6">
        <v>70665</v>
      </c>
      <c r="CI880" s="26">
        <v>76.051779935275079</v>
      </c>
      <c r="CJ880">
        <f t="shared" si="162"/>
        <v>70665</v>
      </c>
      <c r="CK880">
        <f t="shared" si="163"/>
        <v>76.051779935275079</v>
      </c>
      <c r="CO880" t="str">
        <f t="shared" si="164"/>
        <v/>
      </c>
      <c r="CP880" s="13" t="str">
        <f t="shared" si="165"/>
        <v/>
      </c>
      <c r="DR880" t="s">
        <v>929</v>
      </c>
      <c r="DS880">
        <v>5069</v>
      </c>
      <c r="DT880">
        <v>6721927</v>
      </c>
      <c r="DU880" t="str">
        <f t="shared" si="159"/>
        <v>MAC-0877</v>
      </c>
      <c r="DV880">
        <f t="shared" si="160"/>
        <v>5069</v>
      </c>
      <c r="DW880">
        <f t="shared" si="161"/>
        <v>6721927</v>
      </c>
      <c r="EL880" s="6" t="s">
        <v>929</v>
      </c>
      <c r="EM880">
        <v>742</v>
      </c>
      <c r="EN880">
        <v>3818</v>
      </c>
    </row>
    <row r="881" spans="24:144" x14ac:dyDescent="0.25">
      <c r="X881" s="4" t="s">
        <v>930</v>
      </c>
      <c r="Y881" s="2">
        <v>101</v>
      </c>
      <c r="BM881">
        <v>516</v>
      </c>
      <c r="BN881" t="s">
        <v>432</v>
      </c>
      <c r="BP881" s="6" t="s">
        <v>930</v>
      </c>
      <c r="BQ881">
        <v>101</v>
      </c>
      <c r="BR881" t="str">
        <f t="shared" si="157"/>
        <v>MAC-0878</v>
      </c>
      <c r="BS881">
        <f t="shared" si="158"/>
        <v>101</v>
      </c>
      <c r="CH881" s="6">
        <v>70935</v>
      </c>
      <c r="CI881" s="26">
        <v>50.161812297734635</v>
      </c>
      <c r="CJ881">
        <f t="shared" si="162"/>
        <v>70935</v>
      </c>
      <c r="CK881">
        <f t="shared" si="163"/>
        <v>50.161812297734635</v>
      </c>
      <c r="CO881" t="str">
        <f t="shared" si="164"/>
        <v/>
      </c>
      <c r="CP881" s="13" t="str">
        <f t="shared" si="165"/>
        <v/>
      </c>
      <c r="DR881" t="s">
        <v>930</v>
      </c>
      <c r="DS881">
        <v>206</v>
      </c>
      <c r="DT881">
        <v>3799307</v>
      </c>
      <c r="DU881" t="str">
        <f t="shared" si="159"/>
        <v>MAC-0878</v>
      </c>
      <c r="DV881">
        <f t="shared" si="160"/>
        <v>206</v>
      </c>
      <c r="DW881">
        <f t="shared" si="161"/>
        <v>3799307</v>
      </c>
      <c r="EL881" s="6" t="s">
        <v>930</v>
      </c>
      <c r="EM881">
        <v>909</v>
      </c>
      <c r="EN881">
        <v>12940</v>
      </c>
    </row>
    <row r="882" spans="24:144" x14ac:dyDescent="0.25">
      <c r="X882" s="4" t="s">
        <v>931</v>
      </c>
      <c r="Y882" s="2">
        <v>435</v>
      </c>
      <c r="BM882">
        <v>518</v>
      </c>
      <c r="BN882" t="s">
        <v>99</v>
      </c>
      <c r="BP882" s="6" t="s">
        <v>931</v>
      </c>
      <c r="BQ882">
        <v>435</v>
      </c>
      <c r="BR882" t="str">
        <f t="shared" si="157"/>
        <v>MAC-0879</v>
      </c>
      <c r="BS882">
        <f t="shared" si="158"/>
        <v>435</v>
      </c>
      <c r="CH882" s="6">
        <v>70980</v>
      </c>
      <c r="CI882" s="26">
        <v>67.961165048543691</v>
      </c>
      <c r="CJ882">
        <f t="shared" si="162"/>
        <v>70980</v>
      </c>
      <c r="CK882">
        <f t="shared" si="163"/>
        <v>67.961165048543691</v>
      </c>
      <c r="CO882" t="str">
        <f t="shared" si="164"/>
        <v/>
      </c>
      <c r="CP882" s="13" t="str">
        <f t="shared" si="165"/>
        <v/>
      </c>
      <c r="DR882" t="s">
        <v>931</v>
      </c>
      <c r="DS882">
        <v>6886</v>
      </c>
      <c r="DT882">
        <v>26076273</v>
      </c>
      <c r="DU882" t="str">
        <f t="shared" si="159"/>
        <v>MAC-0879</v>
      </c>
      <c r="DV882">
        <f t="shared" si="160"/>
        <v>6886</v>
      </c>
      <c r="DW882">
        <f t="shared" si="161"/>
        <v>26076273</v>
      </c>
      <c r="EL882" s="6" t="s">
        <v>931</v>
      </c>
      <c r="EM882">
        <v>518</v>
      </c>
      <c r="EN882">
        <v>1292</v>
      </c>
    </row>
    <row r="883" spans="24:144" x14ac:dyDescent="0.25">
      <c r="X883" s="4" t="s">
        <v>932</v>
      </c>
      <c r="Y883" s="2">
        <v>420</v>
      </c>
      <c r="BM883">
        <v>519</v>
      </c>
      <c r="BN883" t="s">
        <v>264</v>
      </c>
      <c r="BP883" s="6" t="s">
        <v>932</v>
      </c>
      <c r="BQ883">
        <v>420</v>
      </c>
      <c r="BR883" t="str">
        <f t="shared" si="157"/>
        <v>MAC-0880</v>
      </c>
      <c r="BS883">
        <f t="shared" si="158"/>
        <v>420</v>
      </c>
      <c r="CH883" s="6">
        <v>70992</v>
      </c>
      <c r="CI883" s="26">
        <v>59.870550161812297</v>
      </c>
      <c r="CJ883">
        <f t="shared" si="162"/>
        <v>70992</v>
      </c>
      <c r="CK883">
        <f t="shared" si="163"/>
        <v>59.870550161812297</v>
      </c>
      <c r="CO883" t="str">
        <f t="shared" si="164"/>
        <v/>
      </c>
      <c r="CP883" s="13" t="str">
        <f t="shared" si="165"/>
        <v/>
      </c>
      <c r="DR883" t="s">
        <v>932</v>
      </c>
      <c r="DS883">
        <v>1119</v>
      </c>
      <c r="DT883">
        <v>5795734</v>
      </c>
      <c r="DU883" t="str">
        <f t="shared" si="159"/>
        <v>MAC-0880</v>
      </c>
      <c r="DV883">
        <f t="shared" si="160"/>
        <v>1119</v>
      </c>
      <c r="DW883">
        <f t="shared" si="161"/>
        <v>5795734</v>
      </c>
      <c r="EL883" s="6" t="s">
        <v>932</v>
      </c>
      <c r="EM883">
        <v>530</v>
      </c>
      <c r="EN883">
        <v>2045</v>
      </c>
    </row>
    <row r="884" spans="24:144" x14ac:dyDescent="0.25">
      <c r="X884" s="4" t="s">
        <v>933</v>
      </c>
      <c r="Y884" s="2">
        <v>277</v>
      </c>
      <c r="BM884">
        <v>519</v>
      </c>
      <c r="BN884" t="s">
        <v>645</v>
      </c>
      <c r="BP884" s="6" t="s">
        <v>933</v>
      </c>
      <c r="BQ884">
        <v>277</v>
      </c>
      <c r="BR884" t="str">
        <f t="shared" si="157"/>
        <v>MAC-0881</v>
      </c>
      <c r="BS884">
        <f t="shared" si="158"/>
        <v>277</v>
      </c>
      <c r="CH884" s="6">
        <v>71328</v>
      </c>
      <c r="CI884" s="26">
        <v>81.877022653721681</v>
      </c>
      <c r="CJ884">
        <f t="shared" si="162"/>
        <v>71328</v>
      </c>
      <c r="CK884">
        <f t="shared" si="163"/>
        <v>81.877022653721681</v>
      </c>
      <c r="CO884" t="str">
        <f t="shared" si="164"/>
        <v/>
      </c>
      <c r="CP884" s="13" t="str">
        <f t="shared" si="165"/>
        <v/>
      </c>
      <c r="DR884" t="s">
        <v>933</v>
      </c>
      <c r="DS884">
        <v>24148</v>
      </c>
      <c r="DT884">
        <v>73888147</v>
      </c>
      <c r="DU884" t="str">
        <f t="shared" si="159"/>
        <v>MAC-0881</v>
      </c>
      <c r="DV884">
        <f t="shared" si="160"/>
        <v>24148</v>
      </c>
      <c r="DW884">
        <f t="shared" si="161"/>
        <v>73888147</v>
      </c>
      <c r="EL884" s="6" t="s">
        <v>933</v>
      </c>
      <c r="EM884">
        <v>351</v>
      </c>
      <c r="EN884">
        <v>592</v>
      </c>
    </row>
    <row r="885" spans="24:144" x14ac:dyDescent="0.25">
      <c r="X885" s="4" t="s">
        <v>934</v>
      </c>
      <c r="Y885" s="2">
        <v>507</v>
      </c>
      <c r="BM885">
        <v>520</v>
      </c>
      <c r="BN885" t="s">
        <v>810</v>
      </c>
      <c r="BP885" s="6" t="s">
        <v>934</v>
      </c>
      <c r="BQ885">
        <v>507</v>
      </c>
      <c r="BR885" t="str">
        <f t="shared" si="157"/>
        <v>MAC-0882</v>
      </c>
      <c r="BS885">
        <f t="shared" si="158"/>
        <v>507</v>
      </c>
      <c r="CH885" s="6">
        <v>71392</v>
      </c>
      <c r="CI885" s="26">
        <v>64.724919093851128</v>
      </c>
      <c r="CJ885">
        <f t="shared" si="162"/>
        <v>71392</v>
      </c>
      <c r="CK885">
        <f t="shared" si="163"/>
        <v>64.724919093851128</v>
      </c>
      <c r="CO885" t="str">
        <f t="shared" si="164"/>
        <v/>
      </c>
      <c r="CP885" s="13" t="str">
        <f t="shared" si="165"/>
        <v/>
      </c>
      <c r="DR885" t="s">
        <v>934</v>
      </c>
      <c r="DS885">
        <v>1590</v>
      </c>
      <c r="DT885">
        <v>6756539</v>
      </c>
      <c r="DU885" t="str">
        <f t="shared" si="159"/>
        <v>MAC-0882</v>
      </c>
      <c r="DV885">
        <f t="shared" si="160"/>
        <v>1590</v>
      </c>
      <c r="DW885">
        <f t="shared" si="161"/>
        <v>6756539</v>
      </c>
      <c r="EL885" s="6" t="s">
        <v>934</v>
      </c>
      <c r="EM885">
        <v>326</v>
      </c>
      <c r="EN885">
        <v>2079</v>
      </c>
    </row>
    <row r="886" spans="24:144" x14ac:dyDescent="0.25">
      <c r="X886" s="4" t="s">
        <v>935</v>
      </c>
      <c r="Y886" s="2">
        <v>93</v>
      </c>
      <c r="BM886">
        <v>526</v>
      </c>
      <c r="BN886" t="s">
        <v>172</v>
      </c>
      <c r="BP886" s="6" t="s">
        <v>935</v>
      </c>
      <c r="BQ886">
        <v>93</v>
      </c>
      <c r="BR886" t="str">
        <f t="shared" si="157"/>
        <v>MAC-0883</v>
      </c>
      <c r="BS886">
        <f t="shared" si="158"/>
        <v>93</v>
      </c>
      <c r="CH886" s="6">
        <v>71408</v>
      </c>
      <c r="CI886" s="26">
        <v>88.349514563106794</v>
      </c>
      <c r="CJ886">
        <f t="shared" si="162"/>
        <v>71408</v>
      </c>
      <c r="CK886">
        <f t="shared" si="163"/>
        <v>88.349514563106794</v>
      </c>
      <c r="CO886" t="str">
        <f t="shared" si="164"/>
        <v/>
      </c>
      <c r="CP886" s="13" t="str">
        <f t="shared" si="165"/>
        <v/>
      </c>
      <c r="DR886" t="s">
        <v>935</v>
      </c>
      <c r="DS886">
        <v>5748</v>
      </c>
      <c r="DT886">
        <v>18087525</v>
      </c>
      <c r="DU886" t="str">
        <f t="shared" si="159"/>
        <v>MAC-0883</v>
      </c>
      <c r="DV886">
        <f t="shared" si="160"/>
        <v>5748</v>
      </c>
      <c r="DW886">
        <f t="shared" si="161"/>
        <v>18087525</v>
      </c>
      <c r="EL886" s="6" t="s">
        <v>935</v>
      </c>
      <c r="EM886">
        <v>596</v>
      </c>
      <c r="EN886">
        <v>2694</v>
      </c>
    </row>
    <row r="887" spans="24:144" x14ac:dyDescent="0.25">
      <c r="X887" s="4" t="s">
        <v>936</v>
      </c>
      <c r="Y887" s="2">
        <v>102</v>
      </c>
      <c r="BM887">
        <v>528</v>
      </c>
      <c r="BN887" t="s">
        <v>118</v>
      </c>
      <c r="BP887" s="6" t="s">
        <v>936</v>
      </c>
      <c r="BQ887">
        <v>102</v>
      </c>
      <c r="BR887" t="str">
        <f t="shared" si="157"/>
        <v>MAC-0884</v>
      </c>
      <c r="BS887">
        <f t="shared" si="158"/>
        <v>102</v>
      </c>
      <c r="CH887" s="6">
        <v>71611</v>
      </c>
      <c r="CI887" s="26">
        <v>89.320388349514573</v>
      </c>
      <c r="CJ887">
        <f t="shared" si="162"/>
        <v>71611</v>
      </c>
      <c r="CK887">
        <f t="shared" si="163"/>
        <v>89.320388349514573</v>
      </c>
      <c r="CO887" t="str">
        <f t="shared" si="164"/>
        <v/>
      </c>
      <c r="CP887" s="13" t="str">
        <f t="shared" si="165"/>
        <v/>
      </c>
      <c r="DR887" t="s">
        <v>936</v>
      </c>
      <c r="DS887">
        <v>493</v>
      </c>
      <c r="DT887">
        <v>502539</v>
      </c>
      <c r="DU887" t="str">
        <f t="shared" si="159"/>
        <v>MAC-0884</v>
      </c>
      <c r="DV887">
        <f t="shared" si="160"/>
        <v>493</v>
      </c>
      <c r="DW887">
        <f t="shared" si="161"/>
        <v>502539</v>
      </c>
      <c r="EL887" s="6" t="s">
        <v>936</v>
      </c>
      <c r="EM887">
        <v>902</v>
      </c>
      <c r="EN887">
        <v>7051</v>
      </c>
    </row>
    <row r="888" spans="24:144" x14ac:dyDescent="0.25">
      <c r="X888" s="4" t="s">
        <v>937</v>
      </c>
      <c r="Y888" s="2">
        <v>57</v>
      </c>
      <c r="BM888">
        <v>531</v>
      </c>
      <c r="BN888" t="s">
        <v>341</v>
      </c>
      <c r="BP888" s="6" t="s">
        <v>937</v>
      </c>
      <c r="BQ888">
        <v>57</v>
      </c>
      <c r="BR888" t="str">
        <f t="shared" si="157"/>
        <v>MAC-0885</v>
      </c>
      <c r="BS888">
        <f t="shared" si="158"/>
        <v>57</v>
      </c>
      <c r="CH888" s="6">
        <v>71730</v>
      </c>
      <c r="CI888" s="26">
        <v>60.194174757281552</v>
      </c>
      <c r="CJ888">
        <f t="shared" si="162"/>
        <v>71730</v>
      </c>
      <c r="CK888">
        <f t="shared" si="163"/>
        <v>60.194174757281552</v>
      </c>
      <c r="CO888" t="str">
        <f t="shared" si="164"/>
        <v/>
      </c>
      <c r="CP888" s="13" t="str">
        <f t="shared" si="165"/>
        <v/>
      </c>
      <c r="DR888" t="s">
        <v>937</v>
      </c>
      <c r="DS888">
        <v>1081</v>
      </c>
      <c r="DT888">
        <v>1779588</v>
      </c>
      <c r="DU888" t="str">
        <f t="shared" si="159"/>
        <v>MAC-0885</v>
      </c>
      <c r="DV888">
        <f t="shared" si="160"/>
        <v>1081</v>
      </c>
      <c r="DW888">
        <f t="shared" si="161"/>
        <v>1779588</v>
      </c>
      <c r="EL888" s="6" t="s">
        <v>937</v>
      </c>
      <c r="EM888">
        <v>740</v>
      </c>
      <c r="EN888">
        <v>7348</v>
      </c>
    </row>
    <row r="889" spans="24:144" x14ac:dyDescent="0.25">
      <c r="X889" s="4" t="s">
        <v>938</v>
      </c>
      <c r="Y889" s="2">
        <v>151</v>
      </c>
      <c r="BM889">
        <v>535</v>
      </c>
      <c r="BN889" t="s">
        <v>248</v>
      </c>
      <c r="BP889" s="6" t="s">
        <v>938</v>
      </c>
      <c r="BQ889">
        <v>151</v>
      </c>
      <c r="BR889" t="str">
        <f t="shared" si="157"/>
        <v>MAC-0886</v>
      </c>
      <c r="BS889">
        <f t="shared" si="158"/>
        <v>151</v>
      </c>
      <c r="CH889" s="6">
        <v>71808</v>
      </c>
      <c r="CI889" s="26">
        <v>76.051779935275079</v>
      </c>
      <c r="CJ889">
        <f t="shared" si="162"/>
        <v>71808</v>
      </c>
      <c r="CK889">
        <f t="shared" si="163"/>
        <v>76.051779935275079</v>
      </c>
      <c r="CO889" t="str">
        <f t="shared" si="164"/>
        <v/>
      </c>
      <c r="CP889" s="13" t="str">
        <f t="shared" si="165"/>
        <v/>
      </c>
      <c r="DR889" t="s">
        <v>938</v>
      </c>
      <c r="DS889">
        <v>127</v>
      </c>
      <c r="DT889">
        <v>2092697</v>
      </c>
      <c r="DU889" t="str">
        <f t="shared" si="159"/>
        <v>MAC-0886</v>
      </c>
      <c r="DV889">
        <f t="shared" si="160"/>
        <v>127</v>
      </c>
      <c r="DW889">
        <f t="shared" si="161"/>
        <v>2092697</v>
      </c>
      <c r="EL889" s="6" t="s">
        <v>938</v>
      </c>
      <c r="EM889">
        <v>727</v>
      </c>
      <c r="EN889">
        <v>8679</v>
      </c>
    </row>
    <row r="890" spans="24:144" x14ac:dyDescent="0.25">
      <c r="X890" s="4" t="s">
        <v>939</v>
      </c>
      <c r="Y890" s="2">
        <v>564</v>
      </c>
      <c r="BM890">
        <v>535</v>
      </c>
      <c r="BN890" t="s">
        <v>504</v>
      </c>
      <c r="BP890" s="6" t="s">
        <v>939</v>
      </c>
      <c r="BQ890">
        <v>564</v>
      </c>
      <c r="BR890" t="str">
        <f t="shared" si="157"/>
        <v>MAC-0887</v>
      </c>
      <c r="BS890">
        <f t="shared" si="158"/>
        <v>564</v>
      </c>
      <c r="CH890" s="6">
        <v>71859</v>
      </c>
      <c r="CI890" s="26">
        <v>50.161812297734635</v>
      </c>
      <c r="CJ890">
        <f t="shared" si="162"/>
        <v>71859</v>
      </c>
      <c r="CK890">
        <f t="shared" si="163"/>
        <v>50.161812297734635</v>
      </c>
      <c r="CO890" t="str">
        <f t="shared" si="164"/>
        <v/>
      </c>
      <c r="CP890" s="13" t="str">
        <f t="shared" si="165"/>
        <v/>
      </c>
      <c r="DR890" t="s">
        <v>939</v>
      </c>
      <c r="DS890">
        <v>4402</v>
      </c>
      <c r="DT890">
        <v>16665471</v>
      </c>
      <c r="DU890" t="str">
        <f t="shared" si="159"/>
        <v>MAC-0887</v>
      </c>
      <c r="DV890">
        <f t="shared" si="160"/>
        <v>4402</v>
      </c>
      <c r="DW890">
        <f t="shared" si="161"/>
        <v>16665471</v>
      </c>
      <c r="EL890" s="6" t="s">
        <v>939</v>
      </c>
      <c r="EM890">
        <v>322</v>
      </c>
      <c r="EN890">
        <v>2448</v>
      </c>
    </row>
    <row r="891" spans="24:144" x14ac:dyDescent="0.25">
      <c r="X891" s="4" t="s">
        <v>940</v>
      </c>
      <c r="Y891" s="2">
        <v>318</v>
      </c>
      <c r="BM891">
        <v>538</v>
      </c>
      <c r="BN891" t="s">
        <v>274</v>
      </c>
      <c r="BP891" s="6" t="s">
        <v>940</v>
      </c>
      <c r="BQ891">
        <v>318</v>
      </c>
      <c r="BR891" t="str">
        <f t="shared" si="157"/>
        <v>MAC-0888</v>
      </c>
      <c r="BS891">
        <f t="shared" si="158"/>
        <v>318</v>
      </c>
      <c r="CH891" s="6">
        <v>71934</v>
      </c>
      <c r="CI891" s="26">
        <v>70.873786407766985</v>
      </c>
      <c r="CJ891">
        <f t="shared" si="162"/>
        <v>71934</v>
      </c>
      <c r="CK891">
        <f t="shared" si="163"/>
        <v>70.873786407766985</v>
      </c>
      <c r="CO891" t="str">
        <f t="shared" si="164"/>
        <v/>
      </c>
      <c r="CP891" s="13" t="str">
        <f t="shared" si="165"/>
        <v/>
      </c>
      <c r="DR891" t="s">
        <v>940</v>
      </c>
      <c r="DS891">
        <v>1019</v>
      </c>
      <c r="DT891">
        <v>5331185</v>
      </c>
      <c r="DU891" t="str">
        <f t="shared" si="159"/>
        <v>MAC-0888</v>
      </c>
      <c r="DV891">
        <f t="shared" si="160"/>
        <v>1019</v>
      </c>
      <c r="DW891">
        <f t="shared" si="161"/>
        <v>5331185</v>
      </c>
      <c r="EL891" s="6" t="s">
        <v>940</v>
      </c>
      <c r="EM891">
        <v>527</v>
      </c>
      <c r="EN891">
        <v>2003</v>
      </c>
    </row>
    <row r="892" spans="24:144" x14ac:dyDescent="0.25">
      <c r="X892" s="4" t="s">
        <v>941</v>
      </c>
      <c r="Y892" s="2">
        <v>179</v>
      </c>
      <c r="BM892">
        <v>538</v>
      </c>
      <c r="BN892" t="s">
        <v>302</v>
      </c>
      <c r="BP892" s="6" t="s">
        <v>941</v>
      </c>
      <c r="BQ892">
        <v>179</v>
      </c>
      <c r="BR892" t="str">
        <f t="shared" si="157"/>
        <v>MAC-0889</v>
      </c>
      <c r="BS892">
        <f t="shared" si="158"/>
        <v>179</v>
      </c>
      <c r="CH892" s="6">
        <v>72352</v>
      </c>
      <c r="CI892" s="26">
        <v>73.462783171521039</v>
      </c>
      <c r="CJ892">
        <f t="shared" si="162"/>
        <v>72352</v>
      </c>
      <c r="CK892">
        <f t="shared" si="163"/>
        <v>73.462783171521039</v>
      </c>
      <c r="CO892" t="str">
        <f t="shared" si="164"/>
        <v/>
      </c>
      <c r="CP892" s="13" t="str">
        <f t="shared" si="165"/>
        <v/>
      </c>
      <c r="DR892" t="s">
        <v>941</v>
      </c>
      <c r="DS892">
        <v>975</v>
      </c>
      <c r="DT892">
        <v>2905417</v>
      </c>
      <c r="DU892" t="str">
        <f t="shared" si="159"/>
        <v>MAC-0889</v>
      </c>
      <c r="DV892">
        <f t="shared" si="160"/>
        <v>975</v>
      </c>
      <c r="DW892">
        <f t="shared" si="161"/>
        <v>2905417</v>
      </c>
      <c r="EL892" s="6" t="s">
        <v>941</v>
      </c>
      <c r="EM892">
        <v>667</v>
      </c>
      <c r="EN892">
        <v>12983</v>
      </c>
    </row>
    <row r="893" spans="24:144" x14ac:dyDescent="0.25">
      <c r="X893" s="4" t="s">
        <v>942</v>
      </c>
      <c r="Y893" s="2">
        <v>371</v>
      </c>
      <c r="BM893">
        <v>539</v>
      </c>
      <c r="BN893" t="s">
        <v>78</v>
      </c>
      <c r="BP893" s="6" t="s">
        <v>942</v>
      </c>
      <c r="BQ893">
        <v>371</v>
      </c>
      <c r="BR893" t="str">
        <f t="shared" si="157"/>
        <v>MAC-0890</v>
      </c>
      <c r="BS893">
        <f t="shared" si="158"/>
        <v>371</v>
      </c>
      <c r="CH893" s="6">
        <v>72368</v>
      </c>
      <c r="CI893" s="26">
        <v>51.456310679611647</v>
      </c>
      <c r="CJ893">
        <f t="shared" si="162"/>
        <v>72368</v>
      </c>
      <c r="CK893">
        <f t="shared" si="163"/>
        <v>51.456310679611647</v>
      </c>
      <c r="CO893" t="str">
        <f t="shared" si="164"/>
        <v/>
      </c>
      <c r="CP893" s="13" t="str">
        <f t="shared" si="165"/>
        <v/>
      </c>
      <c r="DR893" t="s">
        <v>942</v>
      </c>
      <c r="DS893">
        <v>4408</v>
      </c>
      <c r="DT893">
        <v>15039305</v>
      </c>
      <c r="DU893" t="str">
        <f t="shared" si="159"/>
        <v>MAC-0890</v>
      </c>
      <c r="DV893">
        <f t="shared" si="160"/>
        <v>4408</v>
      </c>
      <c r="DW893">
        <f t="shared" si="161"/>
        <v>15039305</v>
      </c>
      <c r="EL893" s="6" t="s">
        <v>942</v>
      </c>
      <c r="EM893">
        <v>556</v>
      </c>
      <c r="EN893">
        <v>2007</v>
      </c>
    </row>
    <row r="894" spans="24:144" x14ac:dyDescent="0.25">
      <c r="X894" s="4" t="s">
        <v>943</v>
      </c>
      <c r="Y894" s="2">
        <v>122</v>
      </c>
      <c r="BM894">
        <v>539</v>
      </c>
      <c r="BN894" t="s">
        <v>815</v>
      </c>
      <c r="BP894" s="6" t="s">
        <v>943</v>
      </c>
      <c r="BQ894">
        <v>122</v>
      </c>
      <c r="BR894" t="str">
        <f t="shared" si="157"/>
        <v>MAC-0891</v>
      </c>
      <c r="BS894">
        <f t="shared" si="158"/>
        <v>122</v>
      </c>
      <c r="CH894" s="6">
        <v>72378</v>
      </c>
      <c r="CI894" s="26">
        <v>60.841423948220061</v>
      </c>
      <c r="CJ894">
        <f t="shared" si="162"/>
        <v>72378</v>
      </c>
      <c r="CK894">
        <f t="shared" si="163"/>
        <v>60.841423948220061</v>
      </c>
      <c r="CO894" t="str">
        <f t="shared" si="164"/>
        <v/>
      </c>
      <c r="CP894" s="13" t="str">
        <f t="shared" si="165"/>
        <v/>
      </c>
      <c r="DR894" t="s">
        <v>943</v>
      </c>
      <c r="DS894">
        <v>0</v>
      </c>
      <c r="DT894">
        <v>1247703</v>
      </c>
      <c r="DU894" t="str">
        <f t="shared" si="159"/>
        <v>MAC-0891</v>
      </c>
      <c r="DV894">
        <f t="shared" si="160"/>
        <v>0</v>
      </c>
      <c r="DW894">
        <f t="shared" si="161"/>
        <v>1247703</v>
      </c>
      <c r="EL894" s="6" t="s">
        <v>943</v>
      </c>
      <c r="EM894">
        <v>846</v>
      </c>
      <c r="EN894">
        <v>13725</v>
      </c>
    </row>
    <row r="895" spans="24:144" x14ac:dyDescent="0.25">
      <c r="X895" s="4" t="s">
        <v>944</v>
      </c>
      <c r="Y895" s="2">
        <v>79</v>
      </c>
      <c r="BM895">
        <v>540</v>
      </c>
      <c r="BN895" t="s">
        <v>924</v>
      </c>
      <c r="BP895" s="6" t="s">
        <v>944</v>
      </c>
      <c r="BQ895">
        <v>79</v>
      </c>
      <c r="BR895" t="str">
        <f t="shared" si="157"/>
        <v>MAC-0892</v>
      </c>
      <c r="BS895">
        <f t="shared" si="158"/>
        <v>79</v>
      </c>
      <c r="CH895" s="6">
        <v>72592</v>
      </c>
      <c r="CI895" s="26">
        <v>77.993527508090608</v>
      </c>
      <c r="CJ895">
        <f t="shared" si="162"/>
        <v>72592</v>
      </c>
      <c r="CK895">
        <f t="shared" si="163"/>
        <v>77.993527508090608</v>
      </c>
      <c r="CO895" t="str">
        <f t="shared" si="164"/>
        <v/>
      </c>
      <c r="CP895" s="13" t="str">
        <f t="shared" si="165"/>
        <v/>
      </c>
      <c r="DR895" t="s">
        <v>944</v>
      </c>
      <c r="DS895">
        <v>1589</v>
      </c>
      <c r="DT895">
        <v>8938691</v>
      </c>
      <c r="DU895" t="str">
        <f t="shared" si="159"/>
        <v>MAC-0892</v>
      </c>
      <c r="DV895">
        <f t="shared" si="160"/>
        <v>1589</v>
      </c>
      <c r="DW895">
        <f t="shared" si="161"/>
        <v>8938691</v>
      </c>
      <c r="EL895" s="6" t="s">
        <v>944</v>
      </c>
      <c r="EM895">
        <v>656</v>
      </c>
      <c r="EN895">
        <v>8157</v>
      </c>
    </row>
    <row r="896" spans="24:144" x14ac:dyDescent="0.25">
      <c r="X896" s="4" t="s">
        <v>945</v>
      </c>
      <c r="Y896" s="2">
        <v>207</v>
      </c>
      <c r="BM896">
        <v>542</v>
      </c>
      <c r="BN896" t="s">
        <v>455</v>
      </c>
      <c r="BP896" s="6" t="s">
        <v>945</v>
      </c>
      <c r="BQ896">
        <v>207</v>
      </c>
      <c r="BR896" t="str">
        <f t="shared" si="157"/>
        <v>MAC-0893</v>
      </c>
      <c r="BS896">
        <f t="shared" si="158"/>
        <v>207</v>
      </c>
      <c r="CH896" s="6">
        <v>72630</v>
      </c>
      <c r="CI896" s="26">
        <v>53.398058252427184</v>
      </c>
      <c r="CJ896">
        <f t="shared" si="162"/>
        <v>72630</v>
      </c>
      <c r="CK896">
        <f t="shared" si="163"/>
        <v>53.398058252427184</v>
      </c>
      <c r="CO896" t="str">
        <f t="shared" si="164"/>
        <v/>
      </c>
      <c r="CP896" s="13" t="str">
        <f t="shared" si="165"/>
        <v/>
      </c>
      <c r="DR896" t="s">
        <v>945</v>
      </c>
      <c r="DS896">
        <v>18150</v>
      </c>
      <c r="DT896">
        <v>91555449</v>
      </c>
      <c r="DU896" t="str">
        <f t="shared" si="159"/>
        <v>MAC-0893</v>
      </c>
      <c r="DV896">
        <f t="shared" si="160"/>
        <v>18150</v>
      </c>
      <c r="DW896">
        <f t="shared" si="161"/>
        <v>91555449</v>
      </c>
      <c r="EL896" s="6" t="s">
        <v>945</v>
      </c>
      <c r="EM896">
        <v>384</v>
      </c>
      <c r="EN896">
        <v>479</v>
      </c>
    </row>
    <row r="897" spans="24:144" x14ac:dyDescent="0.25">
      <c r="X897" s="4" t="s">
        <v>946</v>
      </c>
      <c r="Y897" s="2">
        <v>40</v>
      </c>
      <c r="BM897">
        <v>548</v>
      </c>
      <c r="BN897" t="s">
        <v>650</v>
      </c>
      <c r="BP897" s="6" t="s">
        <v>946</v>
      </c>
      <c r="BQ897">
        <v>40</v>
      </c>
      <c r="BR897" t="str">
        <f t="shared" si="157"/>
        <v>MAC-0894</v>
      </c>
      <c r="BS897">
        <f t="shared" si="158"/>
        <v>40</v>
      </c>
      <c r="CH897" s="6">
        <v>72640</v>
      </c>
      <c r="CI897" s="26">
        <v>59.870550161812297</v>
      </c>
      <c r="CJ897">
        <f t="shared" si="162"/>
        <v>72640</v>
      </c>
      <c r="CK897">
        <f t="shared" si="163"/>
        <v>59.870550161812297</v>
      </c>
      <c r="CO897" t="str">
        <f t="shared" si="164"/>
        <v/>
      </c>
      <c r="CP897" s="13" t="str">
        <f t="shared" si="165"/>
        <v/>
      </c>
      <c r="DR897" t="s">
        <v>946</v>
      </c>
      <c r="DS897">
        <v>5710</v>
      </c>
      <c r="DT897">
        <v>29021832</v>
      </c>
      <c r="DU897" t="str">
        <f t="shared" si="159"/>
        <v>MAC-0894</v>
      </c>
      <c r="DV897">
        <f t="shared" si="160"/>
        <v>5710</v>
      </c>
      <c r="DW897">
        <f t="shared" si="161"/>
        <v>29021832</v>
      </c>
      <c r="EL897" s="6" t="s">
        <v>946</v>
      </c>
      <c r="EM897">
        <v>644</v>
      </c>
      <c r="EN897">
        <v>3542</v>
      </c>
    </row>
    <row r="898" spans="24:144" x14ac:dyDescent="0.25">
      <c r="X898" s="4" t="s">
        <v>947</v>
      </c>
      <c r="Y898" s="2">
        <v>271</v>
      </c>
      <c r="BM898">
        <v>548</v>
      </c>
      <c r="BN898" t="s">
        <v>854</v>
      </c>
      <c r="BP898" s="6" t="s">
        <v>947</v>
      </c>
      <c r="BQ898">
        <v>271</v>
      </c>
      <c r="BR898" t="str">
        <f t="shared" si="157"/>
        <v>MAC-0895</v>
      </c>
      <c r="BS898">
        <f t="shared" si="158"/>
        <v>271</v>
      </c>
      <c r="CH898" s="6">
        <v>73062</v>
      </c>
      <c r="CI898" s="26">
        <v>62.135922330097081</v>
      </c>
      <c r="CJ898">
        <f t="shared" si="162"/>
        <v>73062</v>
      </c>
      <c r="CK898">
        <f t="shared" si="163"/>
        <v>62.135922330097081</v>
      </c>
      <c r="CO898" t="str">
        <f t="shared" si="164"/>
        <v/>
      </c>
      <c r="CP898" s="13" t="str">
        <f t="shared" si="165"/>
        <v/>
      </c>
      <c r="DR898" t="s">
        <v>947</v>
      </c>
      <c r="DS898">
        <v>2782</v>
      </c>
      <c r="DT898">
        <v>3514154</v>
      </c>
      <c r="DU898" t="str">
        <f t="shared" si="159"/>
        <v>MAC-0895</v>
      </c>
      <c r="DV898">
        <f t="shared" si="160"/>
        <v>2782</v>
      </c>
      <c r="DW898">
        <f t="shared" si="161"/>
        <v>3514154</v>
      </c>
      <c r="EL898" s="6" t="s">
        <v>947</v>
      </c>
      <c r="EM898">
        <v>171</v>
      </c>
      <c r="EN898">
        <v>3063</v>
      </c>
    </row>
    <row r="899" spans="24:144" x14ac:dyDescent="0.25">
      <c r="X899" s="4" t="s">
        <v>948</v>
      </c>
      <c r="Y899" s="2">
        <v>260</v>
      </c>
      <c r="BM899">
        <v>548</v>
      </c>
      <c r="BN899" t="s">
        <v>1034</v>
      </c>
      <c r="BP899" s="6" t="s">
        <v>948</v>
      </c>
      <c r="BQ899">
        <v>260</v>
      </c>
      <c r="BR899" t="str">
        <f t="shared" si="157"/>
        <v>MAC-0896</v>
      </c>
      <c r="BS899">
        <f t="shared" si="158"/>
        <v>260</v>
      </c>
      <c r="CH899" s="6">
        <v>73134</v>
      </c>
      <c r="CI899" s="26">
        <v>50.485436893203882</v>
      </c>
      <c r="CJ899">
        <f t="shared" si="162"/>
        <v>73134</v>
      </c>
      <c r="CK899">
        <f t="shared" si="163"/>
        <v>50.485436893203882</v>
      </c>
      <c r="CO899" t="str">
        <f t="shared" si="164"/>
        <v/>
      </c>
      <c r="CP899" s="13" t="str">
        <f t="shared" si="165"/>
        <v/>
      </c>
      <c r="DR899" t="s">
        <v>948</v>
      </c>
      <c r="DS899">
        <v>1612</v>
      </c>
      <c r="DT899">
        <v>713243</v>
      </c>
      <c r="DU899" t="str">
        <f t="shared" si="159"/>
        <v>MAC-0896</v>
      </c>
      <c r="DV899">
        <f t="shared" si="160"/>
        <v>1612</v>
      </c>
      <c r="DW899">
        <f t="shared" si="161"/>
        <v>713243</v>
      </c>
      <c r="EL899" s="6" t="s">
        <v>948</v>
      </c>
      <c r="EM899">
        <v>576</v>
      </c>
      <c r="EN899">
        <v>6569</v>
      </c>
    </row>
    <row r="900" spans="24:144" x14ac:dyDescent="0.25">
      <c r="X900" s="4" t="s">
        <v>949</v>
      </c>
      <c r="Y900" s="2">
        <v>667</v>
      </c>
      <c r="BM900">
        <v>557</v>
      </c>
      <c r="BN900" t="s">
        <v>263</v>
      </c>
      <c r="BP900" s="6" t="s">
        <v>949</v>
      </c>
      <c r="BQ900">
        <v>667</v>
      </c>
      <c r="BR900" t="str">
        <f t="shared" ref="BR900:BR963" si="166">IF(OR(BP900="",BP900="Genel Toplam",BP900="(blank)"),"",BP900)</f>
        <v>MAC-0897</v>
      </c>
      <c r="BS900">
        <f t="shared" ref="BS900:BS963" si="167">IFERROR(VLOOKUP(BR900,$BP$3:$BQ$1004,2,FALSE),"")</f>
        <v>667</v>
      </c>
      <c r="CH900" s="6">
        <v>73206</v>
      </c>
      <c r="CI900" s="26">
        <v>52.750809061488667</v>
      </c>
      <c r="CJ900">
        <f t="shared" si="162"/>
        <v>73206</v>
      </c>
      <c r="CK900">
        <f t="shared" si="163"/>
        <v>52.750809061488667</v>
      </c>
      <c r="CO900" t="str">
        <f t="shared" si="164"/>
        <v/>
      </c>
      <c r="CP900" s="13" t="str">
        <f t="shared" si="165"/>
        <v/>
      </c>
      <c r="DR900" t="s">
        <v>949</v>
      </c>
      <c r="DS900">
        <v>4641</v>
      </c>
      <c r="DT900">
        <v>17420271</v>
      </c>
      <c r="DU900" t="str">
        <f t="shared" ref="DU900:DU963" si="168">IF(OR(DR900="",DR900="Genel Toplam",DR900="(blank)"),"",DR900)</f>
        <v>MAC-0897</v>
      </c>
      <c r="DV900">
        <f t="shared" ref="DV900:DV963" si="169">IFERROR(VLOOKUP(DU900,$DR$3:$DT$1004,2,FALSE),"")</f>
        <v>4641</v>
      </c>
      <c r="DW900">
        <f t="shared" ref="DW900:DW963" si="170">IFERROR(VLOOKUP(DU900,$DR$3:$DT$1004,3,FALSE),"")</f>
        <v>17420271</v>
      </c>
      <c r="EL900" s="6" t="s">
        <v>949</v>
      </c>
      <c r="EM900">
        <v>376</v>
      </c>
      <c r="EN900">
        <v>2412</v>
      </c>
    </row>
    <row r="901" spans="24:144" x14ac:dyDescent="0.25">
      <c r="X901" s="4" t="s">
        <v>950</v>
      </c>
      <c r="Y901" s="2">
        <v>362</v>
      </c>
      <c r="BM901">
        <v>558</v>
      </c>
      <c r="BN901" t="s">
        <v>678</v>
      </c>
      <c r="BP901" s="6" t="s">
        <v>950</v>
      </c>
      <c r="BQ901">
        <v>362</v>
      </c>
      <c r="BR901" t="str">
        <f t="shared" si="166"/>
        <v>MAC-0898</v>
      </c>
      <c r="BS901">
        <f t="shared" si="167"/>
        <v>362</v>
      </c>
      <c r="CH901" s="6">
        <v>73350</v>
      </c>
      <c r="CI901" s="26">
        <v>60.517799352750814</v>
      </c>
      <c r="CJ901">
        <f t="shared" ref="CJ901:CJ964" si="171">IF(OR(CH901="",CH901="Grand Total",CH901="(blank)"),"",CH901)</f>
        <v>73350</v>
      </c>
      <c r="CK901">
        <f t="shared" ref="CK901:CK964" si="172">IFERROR(VLOOKUP(CJ901,$CH$3:$CI$983,2,FALSE),"")</f>
        <v>60.517799352750814</v>
      </c>
      <c r="CO901" t="str">
        <f t="shared" ref="CO901:CO964" si="173">IF(OR(CM901="",CM901="Grand Total",CM901="(blank)"),"",CM901)</f>
        <v/>
      </c>
      <c r="CP901" s="13" t="str">
        <f t="shared" ref="CP901:CP964" si="174">IFERROR(VLOOKUP(CO901,$CM$3:$CN$983,2,FALSE),"")</f>
        <v/>
      </c>
      <c r="DR901" t="s">
        <v>950</v>
      </c>
      <c r="DS901">
        <v>1327</v>
      </c>
      <c r="DT901">
        <v>4346124</v>
      </c>
      <c r="DU901" t="str">
        <f t="shared" si="168"/>
        <v>MAC-0898</v>
      </c>
      <c r="DV901">
        <f t="shared" si="169"/>
        <v>1327</v>
      </c>
      <c r="DW901">
        <f t="shared" si="170"/>
        <v>4346124</v>
      </c>
      <c r="EL901" s="6" t="s">
        <v>950</v>
      </c>
      <c r="EM901">
        <v>599</v>
      </c>
      <c r="EN901">
        <v>8516</v>
      </c>
    </row>
    <row r="902" spans="24:144" x14ac:dyDescent="0.25">
      <c r="X902" s="4" t="s">
        <v>951</v>
      </c>
      <c r="Y902" s="2">
        <v>70</v>
      </c>
      <c r="BM902">
        <v>559</v>
      </c>
      <c r="BN902" t="s">
        <v>70</v>
      </c>
      <c r="BP902" s="6" t="s">
        <v>951</v>
      </c>
      <c r="BQ902">
        <v>70</v>
      </c>
      <c r="BR902" t="str">
        <f t="shared" si="166"/>
        <v>MAC-0899</v>
      </c>
      <c r="BS902">
        <f t="shared" si="167"/>
        <v>70</v>
      </c>
      <c r="CH902" s="6">
        <v>73440</v>
      </c>
      <c r="CI902" s="26">
        <v>138.51132686084142</v>
      </c>
      <c r="CJ902">
        <f t="shared" si="171"/>
        <v>73440</v>
      </c>
      <c r="CK902">
        <f t="shared" si="172"/>
        <v>138.51132686084142</v>
      </c>
      <c r="CO902" t="str">
        <f t="shared" si="173"/>
        <v/>
      </c>
      <c r="CP902" s="13" t="str">
        <f t="shared" si="174"/>
        <v/>
      </c>
      <c r="DR902" t="s">
        <v>951</v>
      </c>
      <c r="DS902">
        <v>236</v>
      </c>
      <c r="DT902">
        <v>4320323</v>
      </c>
      <c r="DU902" t="str">
        <f t="shared" si="168"/>
        <v>MAC-0899</v>
      </c>
      <c r="DV902">
        <f t="shared" si="169"/>
        <v>236</v>
      </c>
      <c r="DW902">
        <f t="shared" si="170"/>
        <v>4320323</v>
      </c>
      <c r="EL902" s="6" t="s">
        <v>951</v>
      </c>
      <c r="EM902">
        <v>931</v>
      </c>
      <c r="EN902">
        <v>7180</v>
      </c>
    </row>
    <row r="903" spans="24:144" x14ac:dyDescent="0.25">
      <c r="X903" s="4" t="s">
        <v>952</v>
      </c>
      <c r="Y903" s="2">
        <v>172</v>
      </c>
      <c r="BM903">
        <v>561</v>
      </c>
      <c r="BN903" t="s">
        <v>199</v>
      </c>
      <c r="BP903" s="6" t="s">
        <v>952</v>
      </c>
      <c r="BQ903">
        <v>172</v>
      </c>
      <c r="BR903" t="str">
        <f t="shared" si="166"/>
        <v>MAC-0900</v>
      </c>
      <c r="BS903">
        <f t="shared" si="167"/>
        <v>172</v>
      </c>
      <c r="CH903" s="6">
        <v>73525</v>
      </c>
      <c r="CI903" s="26">
        <v>56.310679611650485</v>
      </c>
      <c r="CJ903">
        <f t="shared" si="171"/>
        <v>73525</v>
      </c>
      <c r="CK903">
        <f t="shared" si="172"/>
        <v>56.310679611650485</v>
      </c>
      <c r="CO903" t="str">
        <f t="shared" si="173"/>
        <v/>
      </c>
      <c r="CP903" s="13" t="str">
        <f t="shared" si="174"/>
        <v/>
      </c>
      <c r="DR903" t="s">
        <v>952</v>
      </c>
      <c r="DS903">
        <v>1189</v>
      </c>
      <c r="DT903">
        <v>10078946</v>
      </c>
      <c r="DU903" t="str">
        <f t="shared" si="168"/>
        <v>MAC-0900</v>
      </c>
      <c r="DV903">
        <f t="shared" si="169"/>
        <v>1189</v>
      </c>
      <c r="DW903">
        <f t="shared" si="170"/>
        <v>10078946</v>
      </c>
      <c r="EL903" s="6" t="s">
        <v>952</v>
      </c>
      <c r="EM903">
        <v>830</v>
      </c>
      <c r="EN903">
        <v>5537</v>
      </c>
    </row>
    <row r="904" spans="24:144" x14ac:dyDescent="0.25">
      <c r="X904" s="4" t="s">
        <v>953</v>
      </c>
      <c r="Y904" s="2">
        <v>157</v>
      </c>
      <c r="BM904">
        <v>562</v>
      </c>
      <c r="BN904" t="s">
        <v>207</v>
      </c>
      <c r="BP904" s="6" t="s">
        <v>953</v>
      </c>
      <c r="BQ904">
        <v>157</v>
      </c>
      <c r="BR904" t="str">
        <f t="shared" si="166"/>
        <v>MAC-0901</v>
      </c>
      <c r="BS904">
        <f t="shared" si="167"/>
        <v>157</v>
      </c>
      <c r="CH904" s="6">
        <v>73536</v>
      </c>
      <c r="CI904" s="26">
        <v>56.310679611650485</v>
      </c>
      <c r="CJ904">
        <f t="shared" si="171"/>
        <v>73536</v>
      </c>
      <c r="CK904">
        <f t="shared" si="172"/>
        <v>56.310679611650485</v>
      </c>
      <c r="CO904" t="str">
        <f t="shared" si="173"/>
        <v/>
      </c>
      <c r="CP904" s="13" t="str">
        <f t="shared" si="174"/>
        <v/>
      </c>
      <c r="DR904" t="s">
        <v>953</v>
      </c>
      <c r="DS904">
        <v>3055</v>
      </c>
      <c r="DT904">
        <v>4384611</v>
      </c>
      <c r="DU904" t="str">
        <f t="shared" si="168"/>
        <v>MAC-0901</v>
      </c>
      <c r="DV904">
        <f t="shared" si="169"/>
        <v>3055</v>
      </c>
      <c r="DW904">
        <f t="shared" si="170"/>
        <v>4384611</v>
      </c>
      <c r="EL904" s="6" t="s">
        <v>953</v>
      </c>
      <c r="EM904">
        <v>671</v>
      </c>
      <c r="EN904">
        <v>4373</v>
      </c>
    </row>
    <row r="905" spans="24:144" x14ac:dyDescent="0.25">
      <c r="X905" s="4" t="s">
        <v>954</v>
      </c>
      <c r="Y905" s="2">
        <v>43</v>
      </c>
      <c r="BM905">
        <v>562</v>
      </c>
      <c r="BN905" t="s">
        <v>376</v>
      </c>
      <c r="BP905" s="6" t="s">
        <v>954</v>
      </c>
      <c r="BQ905">
        <v>43</v>
      </c>
      <c r="BR905" t="str">
        <f t="shared" si="166"/>
        <v>MAC-0902</v>
      </c>
      <c r="BS905">
        <f t="shared" si="167"/>
        <v>43</v>
      </c>
      <c r="CH905" s="6">
        <v>74484</v>
      </c>
      <c r="CI905" s="26">
        <v>45.954692556634299</v>
      </c>
      <c r="CJ905">
        <f t="shared" si="171"/>
        <v>74484</v>
      </c>
      <c r="CK905">
        <f t="shared" si="172"/>
        <v>45.954692556634299</v>
      </c>
      <c r="CO905" t="str">
        <f t="shared" si="173"/>
        <v/>
      </c>
      <c r="CP905" s="13" t="str">
        <f t="shared" si="174"/>
        <v/>
      </c>
      <c r="DR905" t="s">
        <v>954</v>
      </c>
      <c r="DS905">
        <v>1200</v>
      </c>
      <c r="DT905">
        <v>6304369</v>
      </c>
      <c r="DU905" t="str">
        <f t="shared" si="168"/>
        <v>MAC-0902</v>
      </c>
      <c r="DV905">
        <f t="shared" si="169"/>
        <v>1200</v>
      </c>
      <c r="DW905">
        <f t="shared" si="170"/>
        <v>6304369</v>
      </c>
      <c r="EL905" s="6" t="s">
        <v>954</v>
      </c>
      <c r="EM905">
        <v>630</v>
      </c>
      <c r="EN905">
        <v>3833</v>
      </c>
    </row>
    <row r="906" spans="24:144" x14ac:dyDescent="0.25">
      <c r="X906" s="4" t="s">
        <v>955</v>
      </c>
      <c r="Y906" s="2">
        <v>640</v>
      </c>
      <c r="BM906">
        <v>564</v>
      </c>
      <c r="BN906" t="s">
        <v>939</v>
      </c>
      <c r="BP906" s="6" t="s">
        <v>955</v>
      </c>
      <c r="BQ906">
        <v>640</v>
      </c>
      <c r="BR906" t="str">
        <f t="shared" si="166"/>
        <v>MAC-0903</v>
      </c>
      <c r="BS906">
        <f t="shared" si="167"/>
        <v>640</v>
      </c>
      <c r="CH906" s="6">
        <v>74556</v>
      </c>
      <c r="CI906" s="26">
        <v>75.080906148867314</v>
      </c>
      <c r="CJ906">
        <f t="shared" si="171"/>
        <v>74556</v>
      </c>
      <c r="CK906">
        <f t="shared" si="172"/>
        <v>75.080906148867314</v>
      </c>
      <c r="CO906" t="str">
        <f t="shared" si="173"/>
        <v/>
      </c>
      <c r="CP906" s="13" t="str">
        <f t="shared" si="174"/>
        <v/>
      </c>
      <c r="DR906" t="s">
        <v>955</v>
      </c>
      <c r="DS906">
        <v>13097</v>
      </c>
      <c r="DT906">
        <v>44085198</v>
      </c>
      <c r="DU906" t="str">
        <f t="shared" si="168"/>
        <v>MAC-0903</v>
      </c>
      <c r="DV906">
        <f t="shared" si="169"/>
        <v>13097</v>
      </c>
      <c r="DW906">
        <f t="shared" si="170"/>
        <v>44085198</v>
      </c>
      <c r="EL906" s="6" t="s">
        <v>955</v>
      </c>
      <c r="EM906">
        <v>423</v>
      </c>
      <c r="EN906">
        <v>332</v>
      </c>
    </row>
    <row r="907" spans="24:144" x14ac:dyDescent="0.25">
      <c r="X907" s="4" t="s">
        <v>956</v>
      </c>
      <c r="Y907" s="2">
        <v>151</v>
      </c>
      <c r="BM907">
        <v>564</v>
      </c>
      <c r="BN907" t="s">
        <v>985</v>
      </c>
      <c r="BP907" s="6" t="s">
        <v>956</v>
      </c>
      <c r="BQ907">
        <v>151</v>
      </c>
      <c r="BR907" t="str">
        <f t="shared" si="166"/>
        <v>MAC-0904</v>
      </c>
      <c r="BS907">
        <f t="shared" si="167"/>
        <v>151</v>
      </c>
      <c r="CH907" s="6">
        <v>74562</v>
      </c>
      <c r="CI907" s="26">
        <v>52.103559870550164</v>
      </c>
      <c r="CJ907">
        <f t="shared" si="171"/>
        <v>74562</v>
      </c>
      <c r="CK907">
        <f t="shared" si="172"/>
        <v>52.103559870550164</v>
      </c>
      <c r="CO907" t="str">
        <f t="shared" si="173"/>
        <v/>
      </c>
      <c r="CP907" s="13" t="str">
        <f t="shared" si="174"/>
        <v/>
      </c>
      <c r="DR907" t="s">
        <v>956</v>
      </c>
      <c r="DS907">
        <v>1466</v>
      </c>
      <c r="DT907">
        <v>4964643</v>
      </c>
      <c r="DU907" t="str">
        <f t="shared" si="168"/>
        <v>MAC-0904</v>
      </c>
      <c r="DV907">
        <f t="shared" si="169"/>
        <v>1466</v>
      </c>
      <c r="DW907">
        <f t="shared" si="170"/>
        <v>4964643</v>
      </c>
      <c r="EL907" s="6" t="s">
        <v>956</v>
      </c>
      <c r="EM907">
        <v>511</v>
      </c>
      <c r="EN907">
        <v>491</v>
      </c>
    </row>
    <row r="908" spans="24:144" x14ac:dyDescent="0.25">
      <c r="X908" s="4" t="s">
        <v>957</v>
      </c>
      <c r="Y908" s="2">
        <v>404</v>
      </c>
      <c r="BM908">
        <v>566</v>
      </c>
      <c r="BN908" t="s">
        <v>56</v>
      </c>
      <c r="BP908" s="6" t="s">
        <v>957</v>
      </c>
      <c r="BQ908">
        <v>404</v>
      </c>
      <c r="BR908" t="str">
        <f t="shared" si="166"/>
        <v>MAC-0905</v>
      </c>
      <c r="BS908">
        <f t="shared" si="167"/>
        <v>404</v>
      </c>
      <c r="CH908" s="6">
        <v>75024</v>
      </c>
      <c r="CI908" s="26">
        <v>67.961165048543691</v>
      </c>
      <c r="CJ908">
        <f t="shared" si="171"/>
        <v>75024</v>
      </c>
      <c r="CK908">
        <f t="shared" si="172"/>
        <v>67.961165048543691</v>
      </c>
      <c r="CO908" t="str">
        <f t="shared" si="173"/>
        <v/>
      </c>
      <c r="CP908" s="13" t="str">
        <f t="shared" si="174"/>
        <v/>
      </c>
      <c r="DR908" t="s">
        <v>957</v>
      </c>
      <c r="DS908">
        <v>15898</v>
      </c>
      <c r="DT908">
        <v>20071939</v>
      </c>
      <c r="DU908" t="str">
        <f t="shared" si="168"/>
        <v>MAC-0905</v>
      </c>
      <c r="DV908">
        <f t="shared" si="169"/>
        <v>15898</v>
      </c>
      <c r="DW908">
        <f t="shared" si="170"/>
        <v>20071939</v>
      </c>
      <c r="EL908" s="6" t="s">
        <v>957</v>
      </c>
      <c r="EM908">
        <v>348</v>
      </c>
      <c r="EN908">
        <v>1419</v>
      </c>
    </row>
    <row r="909" spans="24:144" x14ac:dyDescent="0.25">
      <c r="X909" s="4" t="s">
        <v>958</v>
      </c>
      <c r="Y909" s="2">
        <v>94</v>
      </c>
      <c r="BM909">
        <v>566</v>
      </c>
      <c r="BN909" t="s">
        <v>845</v>
      </c>
      <c r="BP909" s="6" t="s">
        <v>958</v>
      </c>
      <c r="BQ909">
        <v>94</v>
      </c>
      <c r="BR909" t="str">
        <f t="shared" si="166"/>
        <v>MAC-0906</v>
      </c>
      <c r="BS909">
        <f t="shared" si="167"/>
        <v>94</v>
      </c>
      <c r="CH909" s="6">
        <v>75344</v>
      </c>
      <c r="CI909" s="26">
        <v>52.427184466019419</v>
      </c>
      <c r="CJ909">
        <f t="shared" si="171"/>
        <v>75344</v>
      </c>
      <c r="CK909">
        <f t="shared" si="172"/>
        <v>52.427184466019419</v>
      </c>
      <c r="CO909" t="str">
        <f t="shared" si="173"/>
        <v/>
      </c>
      <c r="CP909" s="13" t="str">
        <f t="shared" si="174"/>
        <v/>
      </c>
      <c r="DR909" t="s">
        <v>958</v>
      </c>
      <c r="DS909">
        <v>2923</v>
      </c>
      <c r="DT909">
        <v>3647597</v>
      </c>
      <c r="DU909" t="str">
        <f t="shared" si="168"/>
        <v>MAC-0906</v>
      </c>
      <c r="DV909">
        <f t="shared" si="169"/>
        <v>2923</v>
      </c>
      <c r="DW909">
        <f t="shared" si="170"/>
        <v>3647597</v>
      </c>
      <c r="EL909" s="6" t="s">
        <v>958</v>
      </c>
      <c r="EM909">
        <v>575</v>
      </c>
      <c r="EN909">
        <v>4165</v>
      </c>
    </row>
    <row r="910" spans="24:144" x14ac:dyDescent="0.25">
      <c r="X910" s="4" t="s">
        <v>959</v>
      </c>
      <c r="Y910" s="2">
        <v>674</v>
      </c>
      <c r="BM910">
        <v>567</v>
      </c>
      <c r="BN910" t="s">
        <v>727</v>
      </c>
      <c r="BP910" s="6" t="s">
        <v>959</v>
      </c>
      <c r="BQ910">
        <v>674</v>
      </c>
      <c r="BR910" t="str">
        <f t="shared" si="166"/>
        <v>MAC-0907</v>
      </c>
      <c r="BS910">
        <f t="shared" si="167"/>
        <v>674</v>
      </c>
      <c r="CH910" s="6">
        <v>75798</v>
      </c>
      <c r="CI910" s="26">
        <v>78.317152103559877</v>
      </c>
      <c r="CJ910">
        <f t="shared" si="171"/>
        <v>75798</v>
      </c>
      <c r="CK910">
        <f t="shared" si="172"/>
        <v>78.317152103559877</v>
      </c>
      <c r="CO910" t="str">
        <f t="shared" si="173"/>
        <v/>
      </c>
      <c r="CP910" s="13" t="str">
        <f t="shared" si="174"/>
        <v/>
      </c>
      <c r="DR910" t="s">
        <v>959</v>
      </c>
      <c r="DS910">
        <v>4192</v>
      </c>
      <c r="DT910">
        <v>14940653</v>
      </c>
      <c r="DU910" t="str">
        <f t="shared" si="168"/>
        <v>MAC-0907</v>
      </c>
      <c r="DV910">
        <f t="shared" si="169"/>
        <v>4192</v>
      </c>
      <c r="DW910">
        <f t="shared" si="170"/>
        <v>14940653</v>
      </c>
      <c r="EL910" s="6" t="s">
        <v>959</v>
      </c>
      <c r="EM910">
        <v>320</v>
      </c>
      <c r="EN910">
        <v>1363</v>
      </c>
    </row>
    <row r="911" spans="24:144" x14ac:dyDescent="0.25">
      <c r="X911" s="4" t="s">
        <v>960</v>
      </c>
      <c r="Y911" s="2">
        <v>190</v>
      </c>
      <c r="BM911">
        <v>572</v>
      </c>
      <c r="BN911" t="s">
        <v>288</v>
      </c>
      <c r="BP911" s="6" t="s">
        <v>960</v>
      </c>
      <c r="BQ911">
        <v>190</v>
      </c>
      <c r="BR911" t="str">
        <f t="shared" si="166"/>
        <v>MAC-0908</v>
      </c>
      <c r="BS911">
        <f t="shared" si="167"/>
        <v>190</v>
      </c>
      <c r="CH911" s="6">
        <v>76058</v>
      </c>
      <c r="CI911" s="26">
        <v>63.754045307443363</v>
      </c>
      <c r="CJ911">
        <f t="shared" si="171"/>
        <v>76058</v>
      </c>
      <c r="CK911">
        <f t="shared" si="172"/>
        <v>63.754045307443363</v>
      </c>
      <c r="CO911" t="str">
        <f t="shared" si="173"/>
        <v/>
      </c>
      <c r="CP911" s="13" t="str">
        <f t="shared" si="174"/>
        <v/>
      </c>
      <c r="DR911" t="s">
        <v>960</v>
      </c>
      <c r="DS911">
        <v>1044</v>
      </c>
      <c r="DT911">
        <v>255603</v>
      </c>
      <c r="DU911" t="str">
        <f t="shared" si="168"/>
        <v>MAC-0908</v>
      </c>
      <c r="DV911">
        <f t="shared" si="169"/>
        <v>1044</v>
      </c>
      <c r="DW911">
        <f t="shared" si="170"/>
        <v>255603</v>
      </c>
      <c r="EL911" s="6" t="s">
        <v>960</v>
      </c>
      <c r="EM911">
        <v>655</v>
      </c>
      <c r="EN911">
        <v>11410</v>
      </c>
    </row>
    <row r="912" spans="24:144" x14ac:dyDescent="0.25">
      <c r="X912" s="4" t="s">
        <v>961</v>
      </c>
      <c r="Y912" s="2">
        <v>428</v>
      </c>
      <c r="BM912">
        <v>573</v>
      </c>
      <c r="BN912" t="s">
        <v>203</v>
      </c>
      <c r="BP912" s="6" t="s">
        <v>961</v>
      </c>
      <c r="BQ912">
        <v>428</v>
      </c>
      <c r="BR912" t="str">
        <f t="shared" si="166"/>
        <v>MAC-0909</v>
      </c>
      <c r="BS912">
        <f t="shared" si="167"/>
        <v>428</v>
      </c>
      <c r="CH912" s="6">
        <v>76122</v>
      </c>
      <c r="CI912" s="26">
        <v>102.58899676375404</v>
      </c>
      <c r="CJ912">
        <f t="shared" si="171"/>
        <v>76122</v>
      </c>
      <c r="CK912">
        <f t="shared" si="172"/>
        <v>102.58899676375404</v>
      </c>
      <c r="CO912" t="str">
        <f t="shared" si="173"/>
        <v/>
      </c>
      <c r="CP912" s="13" t="str">
        <f t="shared" si="174"/>
        <v/>
      </c>
      <c r="DR912" t="s">
        <v>961</v>
      </c>
      <c r="DS912">
        <v>18850</v>
      </c>
      <c r="DT912">
        <v>96295933</v>
      </c>
      <c r="DU912" t="str">
        <f t="shared" si="168"/>
        <v>MAC-0909</v>
      </c>
      <c r="DV912">
        <f t="shared" si="169"/>
        <v>18850</v>
      </c>
      <c r="DW912">
        <f t="shared" si="170"/>
        <v>96295933</v>
      </c>
      <c r="EL912" s="6" t="s">
        <v>961</v>
      </c>
      <c r="EM912">
        <v>488</v>
      </c>
      <c r="EN912">
        <v>187</v>
      </c>
    </row>
    <row r="913" spans="24:144" x14ac:dyDescent="0.25">
      <c r="X913" s="4" t="s">
        <v>962</v>
      </c>
      <c r="Y913" s="2">
        <v>261</v>
      </c>
      <c r="BM913">
        <v>574</v>
      </c>
      <c r="BN913" t="s">
        <v>543</v>
      </c>
      <c r="BP913" s="6" t="s">
        <v>962</v>
      </c>
      <c r="BQ913">
        <v>261</v>
      </c>
      <c r="BR913" t="str">
        <f t="shared" si="166"/>
        <v>MAC-0910</v>
      </c>
      <c r="BS913">
        <f t="shared" si="167"/>
        <v>261</v>
      </c>
      <c r="CH913" s="6">
        <v>76158</v>
      </c>
      <c r="CI913" s="26">
        <v>66.343042071197416</v>
      </c>
      <c r="CJ913">
        <f t="shared" si="171"/>
        <v>76158</v>
      </c>
      <c r="CK913">
        <f t="shared" si="172"/>
        <v>66.343042071197416</v>
      </c>
      <c r="CO913" t="str">
        <f t="shared" si="173"/>
        <v/>
      </c>
      <c r="CP913" s="13" t="str">
        <f t="shared" si="174"/>
        <v/>
      </c>
      <c r="DR913" t="s">
        <v>962</v>
      </c>
      <c r="DS913">
        <v>48929</v>
      </c>
      <c r="DT913">
        <v>148411649</v>
      </c>
      <c r="DU913" t="str">
        <f t="shared" si="168"/>
        <v>MAC-0910</v>
      </c>
      <c r="DV913">
        <f t="shared" si="169"/>
        <v>48929</v>
      </c>
      <c r="DW913">
        <f t="shared" si="170"/>
        <v>148411649</v>
      </c>
      <c r="EL913" s="6" t="s">
        <v>962</v>
      </c>
      <c r="EM913">
        <v>163</v>
      </c>
      <c r="EN913">
        <v>164</v>
      </c>
    </row>
    <row r="914" spans="24:144" x14ac:dyDescent="0.25">
      <c r="X914" s="4" t="s">
        <v>963</v>
      </c>
      <c r="Y914" s="2">
        <v>187</v>
      </c>
      <c r="BM914">
        <v>579</v>
      </c>
      <c r="BN914" t="s">
        <v>647</v>
      </c>
      <c r="BP914" s="6" t="s">
        <v>963</v>
      </c>
      <c r="BQ914">
        <v>187</v>
      </c>
      <c r="BR914" t="str">
        <f t="shared" si="166"/>
        <v>MAC-0911</v>
      </c>
      <c r="BS914">
        <f t="shared" si="167"/>
        <v>187</v>
      </c>
      <c r="CH914" s="6">
        <v>76176</v>
      </c>
      <c r="CI914" s="26">
        <v>50.809061488673137</v>
      </c>
      <c r="CJ914">
        <f t="shared" si="171"/>
        <v>76176</v>
      </c>
      <c r="CK914">
        <f t="shared" si="172"/>
        <v>50.809061488673137</v>
      </c>
      <c r="CO914" t="str">
        <f t="shared" si="173"/>
        <v/>
      </c>
      <c r="CP914" s="13" t="str">
        <f t="shared" si="174"/>
        <v/>
      </c>
      <c r="DR914" t="s">
        <v>963</v>
      </c>
      <c r="DS914">
        <v>298</v>
      </c>
      <c r="DT914">
        <v>3857569</v>
      </c>
      <c r="DU914" t="str">
        <f t="shared" si="168"/>
        <v>MAC-0911</v>
      </c>
      <c r="DV914">
        <f t="shared" si="169"/>
        <v>298</v>
      </c>
      <c r="DW914">
        <f t="shared" si="170"/>
        <v>3857569</v>
      </c>
      <c r="EL914" s="6" t="s">
        <v>963</v>
      </c>
      <c r="EM914">
        <v>770</v>
      </c>
      <c r="EN914">
        <v>9896</v>
      </c>
    </row>
    <row r="915" spans="24:144" x14ac:dyDescent="0.25">
      <c r="X915" s="4" t="s">
        <v>964</v>
      </c>
      <c r="Y915" s="2">
        <v>365</v>
      </c>
      <c r="BM915">
        <v>581</v>
      </c>
      <c r="BN915" t="s">
        <v>707</v>
      </c>
      <c r="BP915" s="6" t="s">
        <v>964</v>
      </c>
      <c r="BQ915">
        <v>365</v>
      </c>
      <c r="BR915" t="str">
        <f t="shared" si="166"/>
        <v>MAC-0912</v>
      </c>
      <c r="BS915">
        <f t="shared" si="167"/>
        <v>365</v>
      </c>
      <c r="CH915" s="6">
        <v>76228</v>
      </c>
      <c r="CI915" s="26">
        <v>72.815533980582529</v>
      </c>
      <c r="CJ915">
        <f t="shared" si="171"/>
        <v>76228</v>
      </c>
      <c r="CK915">
        <f t="shared" si="172"/>
        <v>72.815533980582529</v>
      </c>
      <c r="CO915" t="str">
        <f t="shared" si="173"/>
        <v/>
      </c>
      <c r="CP915" s="13" t="str">
        <f t="shared" si="174"/>
        <v/>
      </c>
      <c r="DR915" t="s">
        <v>964</v>
      </c>
      <c r="DS915">
        <v>3805</v>
      </c>
      <c r="DT915">
        <v>12718563</v>
      </c>
      <c r="DU915" t="str">
        <f t="shared" si="168"/>
        <v>MAC-0912</v>
      </c>
      <c r="DV915">
        <f t="shared" si="169"/>
        <v>3805</v>
      </c>
      <c r="DW915">
        <f t="shared" si="170"/>
        <v>12718563</v>
      </c>
      <c r="EL915" s="6" t="s">
        <v>964</v>
      </c>
      <c r="EM915">
        <v>327</v>
      </c>
      <c r="EN915">
        <v>782</v>
      </c>
    </row>
    <row r="916" spans="24:144" x14ac:dyDescent="0.25">
      <c r="X916" s="4" t="s">
        <v>965</v>
      </c>
      <c r="Y916" s="2">
        <v>304</v>
      </c>
      <c r="BM916">
        <v>583</v>
      </c>
      <c r="BN916" t="s">
        <v>87</v>
      </c>
      <c r="BP916" s="6" t="s">
        <v>965</v>
      </c>
      <c r="BQ916">
        <v>304</v>
      </c>
      <c r="BR916" t="str">
        <f t="shared" si="166"/>
        <v>MAC-0913</v>
      </c>
      <c r="BS916">
        <f t="shared" si="167"/>
        <v>304</v>
      </c>
      <c r="CH916" s="6">
        <v>76570</v>
      </c>
      <c r="CI916" s="26">
        <v>78.640776699029118</v>
      </c>
      <c r="CJ916">
        <f t="shared" si="171"/>
        <v>76570</v>
      </c>
      <c r="CK916">
        <f t="shared" si="172"/>
        <v>78.640776699029118</v>
      </c>
      <c r="CO916" t="str">
        <f t="shared" si="173"/>
        <v/>
      </c>
      <c r="CP916" s="13" t="str">
        <f t="shared" si="174"/>
        <v/>
      </c>
      <c r="DR916" t="s">
        <v>965</v>
      </c>
      <c r="DS916">
        <v>35631</v>
      </c>
      <c r="DT916">
        <v>108684445</v>
      </c>
      <c r="DU916" t="str">
        <f t="shared" si="168"/>
        <v>MAC-0913</v>
      </c>
      <c r="DV916">
        <f t="shared" si="169"/>
        <v>35631</v>
      </c>
      <c r="DW916">
        <f t="shared" si="170"/>
        <v>108684445</v>
      </c>
      <c r="EL916" s="6" t="s">
        <v>965</v>
      </c>
      <c r="EM916">
        <v>311</v>
      </c>
      <c r="EN916">
        <v>136</v>
      </c>
    </row>
    <row r="917" spans="24:144" x14ac:dyDescent="0.25">
      <c r="X917" s="4" t="s">
        <v>966</v>
      </c>
      <c r="Y917" s="2">
        <v>362</v>
      </c>
      <c r="BM917">
        <v>584</v>
      </c>
      <c r="BN917" t="s">
        <v>784</v>
      </c>
      <c r="BP917" s="6" t="s">
        <v>966</v>
      </c>
      <c r="BQ917">
        <v>362</v>
      </c>
      <c r="BR917" t="str">
        <f t="shared" si="166"/>
        <v>MAC-0914</v>
      </c>
      <c r="BS917">
        <f t="shared" si="167"/>
        <v>362</v>
      </c>
      <c r="CH917" s="6">
        <v>76832</v>
      </c>
      <c r="CI917" s="26">
        <v>52.750809061488667</v>
      </c>
      <c r="CJ917">
        <f t="shared" si="171"/>
        <v>76832</v>
      </c>
      <c r="CK917">
        <f t="shared" si="172"/>
        <v>52.750809061488667</v>
      </c>
      <c r="CO917" t="str">
        <f t="shared" si="173"/>
        <v/>
      </c>
      <c r="CP917" s="13" t="str">
        <f t="shared" si="174"/>
        <v/>
      </c>
      <c r="DR917" t="s">
        <v>966</v>
      </c>
      <c r="DS917">
        <v>15493</v>
      </c>
      <c r="DT917">
        <v>48551565</v>
      </c>
      <c r="DU917" t="str">
        <f t="shared" si="168"/>
        <v>MAC-0914</v>
      </c>
      <c r="DV917">
        <f t="shared" si="169"/>
        <v>15493</v>
      </c>
      <c r="DW917">
        <f t="shared" si="170"/>
        <v>48551565</v>
      </c>
      <c r="EL917" s="6" t="s">
        <v>966</v>
      </c>
      <c r="EM917">
        <v>447</v>
      </c>
      <c r="EN917">
        <v>435</v>
      </c>
    </row>
    <row r="918" spans="24:144" x14ac:dyDescent="0.25">
      <c r="X918" s="4" t="s">
        <v>967</v>
      </c>
      <c r="Y918" s="2">
        <v>367</v>
      </c>
      <c r="BM918">
        <v>584</v>
      </c>
      <c r="BN918" t="s">
        <v>805</v>
      </c>
      <c r="BP918" s="6" t="s">
        <v>967</v>
      </c>
      <c r="BQ918">
        <v>367</v>
      </c>
      <c r="BR918" t="str">
        <f t="shared" si="166"/>
        <v>MAC-0915</v>
      </c>
      <c r="BS918">
        <f t="shared" si="167"/>
        <v>367</v>
      </c>
      <c r="CH918" s="6">
        <v>76942</v>
      </c>
      <c r="CI918" s="26">
        <v>63.754045307443363</v>
      </c>
      <c r="CJ918">
        <f t="shared" si="171"/>
        <v>76942</v>
      </c>
      <c r="CK918">
        <f t="shared" si="172"/>
        <v>63.754045307443363</v>
      </c>
      <c r="CO918" t="str">
        <f t="shared" si="173"/>
        <v/>
      </c>
      <c r="CP918" s="13" t="str">
        <f t="shared" si="174"/>
        <v/>
      </c>
      <c r="DR918" t="s">
        <v>967</v>
      </c>
      <c r="DS918">
        <v>2403</v>
      </c>
      <c r="DT918">
        <v>12028413</v>
      </c>
      <c r="DU918" t="str">
        <f t="shared" si="168"/>
        <v>MAC-0915</v>
      </c>
      <c r="DV918">
        <f t="shared" si="169"/>
        <v>2403</v>
      </c>
      <c r="DW918">
        <f t="shared" si="170"/>
        <v>12028413</v>
      </c>
      <c r="EL918" s="6" t="s">
        <v>967</v>
      </c>
      <c r="EM918">
        <v>582</v>
      </c>
      <c r="EN918">
        <v>7522</v>
      </c>
    </row>
    <row r="919" spans="24:144" x14ac:dyDescent="0.25">
      <c r="X919" s="4" t="s">
        <v>968</v>
      </c>
      <c r="Y919" s="2">
        <v>114</v>
      </c>
      <c r="BM919">
        <v>587</v>
      </c>
      <c r="BN919" t="s">
        <v>558</v>
      </c>
      <c r="BP919" s="6" t="s">
        <v>968</v>
      </c>
      <c r="BQ919">
        <v>114</v>
      </c>
      <c r="BR919" t="str">
        <f t="shared" si="166"/>
        <v>MAC-0916</v>
      </c>
      <c r="BS919">
        <f t="shared" si="167"/>
        <v>114</v>
      </c>
      <c r="CH919" s="6">
        <v>76988</v>
      </c>
      <c r="CI919" s="26">
        <v>56.957928802588995</v>
      </c>
      <c r="CJ919">
        <f t="shared" si="171"/>
        <v>76988</v>
      </c>
      <c r="CK919">
        <f t="shared" si="172"/>
        <v>56.957928802588995</v>
      </c>
      <c r="CO919" t="str">
        <f t="shared" si="173"/>
        <v/>
      </c>
      <c r="CP919" s="13" t="str">
        <f t="shared" si="174"/>
        <v/>
      </c>
      <c r="DR919" t="s">
        <v>968</v>
      </c>
      <c r="DS919">
        <v>5883</v>
      </c>
      <c r="DT919">
        <v>659539</v>
      </c>
      <c r="DU919" t="str">
        <f t="shared" si="168"/>
        <v>MAC-0916</v>
      </c>
      <c r="DV919">
        <f t="shared" si="169"/>
        <v>5883</v>
      </c>
      <c r="DW919">
        <f t="shared" si="170"/>
        <v>659539</v>
      </c>
      <c r="EL919" s="6" t="s">
        <v>968</v>
      </c>
      <c r="EM919">
        <v>491</v>
      </c>
      <c r="EN919">
        <v>1268</v>
      </c>
    </row>
    <row r="920" spans="24:144" x14ac:dyDescent="0.25">
      <c r="X920" s="4" t="s">
        <v>969</v>
      </c>
      <c r="Y920" s="2">
        <v>154</v>
      </c>
      <c r="BM920">
        <v>589</v>
      </c>
      <c r="BN920" t="s">
        <v>559</v>
      </c>
      <c r="BP920" s="6" t="s">
        <v>969</v>
      </c>
      <c r="BQ920">
        <v>154</v>
      </c>
      <c r="BR920" t="str">
        <f t="shared" si="166"/>
        <v>MAC-0917</v>
      </c>
      <c r="BS920">
        <f t="shared" si="167"/>
        <v>154</v>
      </c>
      <c r="CH920" s="6">
        <v>77292</v>
      </c>
      <c r="CI920" s="26">
        <v>69.902912621359221</v>
      </c>
      <c r="CJ920">
        <f t="shared" si="171"/>
        <v>77292</v>
      </c>
      <c r="CK920">
        <f t="shared" si="172"/>
        <v>69.902912621359221</v>
      </c>
      <c r="CO920" t="str">
        <f t="shared" si="173"/>
        <v/>
      </c>
      <c r="CP920" s="13" t="str">
        <f t="shared" si="174"/>
        <v/>
      </c>
      <c r="DR920" t="s">
        <v>969</v>
      </c>
      <c r="DS920">
        <v>283</v>
      </c>
      <c r="DT920">
        <v>3045054</v>
      </c>
      <c r="DU920" t="str">
        <f t="shared" si="168"/>
        <v>MAC-0917</v>
      </c>
      <c r="DV920">
        <f t="shared" si="169"/>
        <v>283</v>
      </c>
      <c r="DW920">
        <f t="shared" si="170"/>
        <v>3045054</v>
      </c>
      <c r="EL920" s="6" t="s">
        <v>969</v>
      </c>
      <c r="EM920">
        <v>854</v>
      </c>
      <c r="EN920">
        <v>5371</v>
      </c>
    </row>
    <row r="921" spans="24:144" x14ac:dyDescent="0.25">
      <c r="X921" s="4" t="s">
        <v>970</v>
      </c>
      <c r="Y921" s="2">
        <v>62</v>
      </c>
      <c r="BM921">
        <v>589</v>
      </c>
      <c r="BN921" t="s">
        <v>1000</v>
      </c>
      <c r="BP921" s="6" t="s">
        <v>970</v>
      </c>
      <c r="BQ921">
        <v>62</v>
      </c>
      <c r="BR921" t="str">
        <f t="shared" si="166"/>
        <v>MAC-0918</v>
      </c>
      <c r="BS921">
        <f t="shared" si="167"/>
        <v>62</v>
      </c>
      <c r="CH921" s="6">
        <v>77316</v>
      </c>
      <c r="CI921" s="26">
        <v>52.750809061488667</v>
      </c>
      <c r="CJ921">
        <f t="shared" si="171"/>
        <v>77316</v>
      </c>
      <c r="CK921">
        <f t="shared" si="172"/>
        <v>52.750809061488667</v>
      </c>
      <c r="CO921" t="str">
        <f t="shared" si="173"/>
        <v/>
      </c>
      <c r="CP921" s="13" t="str">
        <f t="shared" si="174"/>
        <v/>
      </c>
      <c r="DR921" t="s">
        <v>970</v>
      </c>
      <c r="DS921">
        <v>2221</v>
      </c>
      <c r="DT921">
        <v>700497</v>
      </c>
      <c r="DU921" t="str">
        <f t="shared" si="168"/>
        <v>MAC-0918</v>
      </c>
      <c r="DV921">
        <f t="shared" si="169"/>
        <v>2221</v>
      </c>
      <c r="DW921">
        <f t="shared" si="170"/>
        <v>700497</v>
      </c>
      <c r="EL921" s="6" t="s">
        <v>970</v>
      </c>
      <c r="EM921">
        <v>442</v>
      </c>
      <c r="EN921">
        <v>3375</v>
      </c>
    </row>
    <row r="922" spans="24:144" x14ac:dyDescent="0.25">
      <c r="X922" s="4" t="s">
        <v>971</v>
      </c>
      <c r="Y922" s="2">
        <v>151</v>
      </c>
      <c r="BM922">
        <v>592</v>
      </c>
      <c r="BN922" t="s">
        <v>590</v>
      </c>
      <c r="BP922" s="6" t="s">
        <v>971</v>
      </c>
      <c r="BQ922">
        <v>151</v>
      </c>
      <c r="BR922" t="str">
        <f t="shared" si="166"/>
        <v>MAC-0919</v>
      </c>
      <c r="BS922">
        <f t="shared" si="167"/>
        <v>151</v>
      </c>
      <c r="CH922" s="6">
        <v>77501</v>
      </c>
      <c r="CI922" s="26">
        <v>74.110032362459549</v>
      </c>
      <c r="CJ922">
        <f t="shared" si="171"/>
        <v>77501</v>
      </c>
      <c r="CK922">
        <f t="shared" si="172"/>
        <v>74.110032362459549</v>
      </c>
      <c r="CO922" t="str">
        <f t="shared" si="173"/>
        <v/>
      </c>
      <c r="CP922" s="13" t="str">
        <f t="shared" si="174"/>
        <v/>
      </c>
      <c r="DR922" t="s">
        <v>971</v>
      </c>
      <c r="DS922">
        <v>1075</v>
      </c>
      <c r="DT922">
        <v>4020741</v>
      </c>
      <c r="DU922" t="str">
        <f t="shared" si="168"/>
        <v>MAC-0919</v>
      </c>
      <c r="DV922">
        <f t="shared" si="169"/>
        <v>1075</v>
      </c>
      <c r="DW922">
        <f t="shared" si="170"/>
        <v>4020741</v>
      </c>
      <c r="EL922" s="6" t="s">
        <v>971</v>
      </c>
      <c r="EM922">
        <v>558</v>
      </c>
      <c r="EN922">
        <v>2505</v>
      </c>
    </row>
    <row r="923" spans="24:144" x14ac:dyDescent="0.25">
      <c r="X923" s="4" t="s">
        <v>972</v>
      </c>
      <c r="Y923" s="2">
        <v>628</v>
      </c>
      <c r="BM923">
        <v>594</v>
      </c>
      <c r="BN923" t="s">
        <v>846</v>
      </c>
      <c r="BP923" s="6" t="s">
        <v>972</v>
      </c>
      <c r="BQ923">
        <v>628</v>
      </c>
      <c r="BR923" t="str">
        <f t="shared" si="166"/>
        <v>MAC-0920</v>
      </c>
      <c r="BS923">
        <f t="shared" si="167"/>
        <v>628</v>
      </c>
      <c r="CH923" s="6">
        <v>77600</v>
      </c>
      <c r="CI923" s="26">
        <v>61.165048543689316</v>
      </c>
      <c r="CJ923">
        <f t="shared" si="171"/>
        <v>77600</v>
      </c>
      <c r="CK923">
        <f t="shared" si="172"/>
        <v>61.165048543689316</v>
      </c>
      <c r="CO923" t="str">
        <f t="shared" si="173"/>
        <v/>
      </c>
      <c r="CP923" s="13" t="str">
        <f t="shared" si="174"/>
        <v/>
      </c>
      <c r="DR923" t="s">
        <v>972</v>
      </c>
      <c r="DS923">
        <v>56443</v>
      </c>
      <c r="DT923">
        <v>17375672</v>
      </c>
      <c r="DU923" t="str">
        <f t="shared" si="168"/>
        <v>MAC-0920</v>
      </c>
      <c r="DV923">
        <f t="shared" si="169"/>
        <v>56443</v>
      </c>
      <c r="DW923">
        <f t="shared" si="170"/>
        <v>17375672</v>
      </c>
      <c r="EL923" s="6" t="s">
        <v>972</v>
      </c>
      <c r="EM923">
        <v>357</v>
      </c>
      <c r="EN923">
        <v>264</v>
      </c>
    </row>
    <row r="924" spans="24:144" x14ac:dyDescent="0.25">
      <c r="X924" s="4" t="s">
        <v>973</v>
      </c>
      <c r="Y924" s="2">
        <v>416</v>
      </c>
      <c r="BM924">
        <v>596</v>
      </c>
      <c r="BN924" t="s">
        <v>1049</v>
      </c>
      <c r="BP924" s="6" t="s">
        <v>973</v>
      </c>
      <c r="BQ924">
        <v>416</v>
      </c>
      <c r="BR924" t="str">
        <f t="shared" si="166"/>
        <v>MAC-0921</v>
      </c>
      <c r="BS924">
        <f t="shared" si="167"/>
        <v>416</v>
      </c>
      <c r="CH924" s="6">
        <v>77690</v>
      </c>
      <c r="CI924" s="26">
        <v>70.550161812297731</v>
      </c>
      <c r="CJ924">
        <f t="shared" si="171"/>
        <v>77690</v>
      </c>
      <c r="CK924">
        <f t="shared" si="172"/>
        <v>70.550161812297731</v>
      </c>
      <c r="CO924" t="str">
        <f t="shared" si="173"/>
        <v/>
      </c>
      <c r="CP924" s="13" t="str">
        <f t="shared" si="174"/>
        <v/>
      </c>
      <c r="DR924" t="s">
        <v>973</v>
      </c>
      <c r="DS924">
        <v>5980</v>
      </c>
      <c r="DT924">
        <v>35654692</v>
      </c>
      <c r="DU924" t="str">
        <f t="shared" si="168"/>
        <v>MAC-0921</v>
      </c>
      <c r="DV924">
        <f t="shared" si="169"/>
        <v>5980</v>
      </c>
      <c r="DW924">
        <f t="shared" si="170"/>
        <v>35654692</v>
      </c>
      <c r="EL924" s="6" t="s">
        <v>973</v>
      </c>
      <c r="EM924">
        <v>664</v>
      </c>
      <c r="EN924">
        <v>3997</v>
      </c>
    </row>
    <row r="925" spans="24:144" x14ac:dyDescent="0.25">
      <c r="X925" s="4" t="s">
        <v>974</v>
      </c>
      <c r="Y925" s="2">
        <v>286</v>
      </c>
      <c r="BM925">
        <v>599</v>
      </c>
      <c r="BN925" t="s">
        <v>134</v>
      </c>
      <c r="BP925" s="6" t="s">
        <v>974</v>
      </c>
      <c r="BQ925">
        <v>286</v>
      </c>
      <c r="BR925" t="str">
        <f t="shared" si="166"/>
        <v>MAC-0922</v>
      </c>
      <c r="BS925">
        <f t="shared" si="167"/>
        <v>286</v>
      </c>
      <c r="CH925" s="6">
        <v>77691</v>
      </c>
      <c r="CI925" s="26">
        <v>72.491909385113274</v>
      </c>
      <c r="CJ925">
        <f t="shared" si="171"/>
        <v>77691</v>
      </c>
      <c r="CK925">
        <f t="shared" si="172"/>
        <v>72.491909385113274</v>
      </c>
      <c r="CO925" t="str">
        <f t="shared" si="173"/>
        <v/>
      </c>
      <c r="CP925" s="13" t="str">
        <f t="shared" si="174"/>
        <v/>
      </c>
      <c r="DR925" t="s">
        <v>974</v>
      </c>
      <c r="DS925">
        <v>398</v>
      </c>
      <c r="DT925">
        <v>1781912</v>
      </c>
      <c r="DU925" t="str">
        <f t="shared" si="168"/>
        <v>MAC-0922</v>
      </c>
      <c r="DV925">
        <f t="shared" si="169"/>
        <v>398</v>
      </c>
      <c r="DW925">
        <f t="shared" si="170"/>
        <v>1781912</v>
      </c>
      <c r="EL925" s="6" t="s">
        <v>974</v>
      </c>
      <c r="EM925">
        <v>614</v>
      </c>
      <c r="EN925">
        <v>6287</v>
      </c>
    </row>
    <row r="926" spans="24:144" x14ac:dyDescent="0.25">
      <c r="X926" s="4" t="s">
        <v>975</v>
      </c>
      <c r="Y926" s="2">
        <v>505</v>
      </c>
      <c r="BM926">
        <v>599</v>
      </c>
      <c r="BN926" t="s">
        <v>438</v>
      </c>
      <c r="BP926" s="6" t="s">
        <v>975</v>
      </c>
      <c r="BQ926">
        <v>505</v>
      </c>
      <c r="BR926" t="str">
        <f t="shared" si="166"/>
        <v>MAC-0923</v>
      </c>
      <c r="BS926">
        <f t="shared" si="167"/>
        <v>505</v>
      </c>
      <c r="CH926" s="6">
        <v>77840</v>
      </c>
      <c r="CI926" s="26">
        <v>66.343042071197416</v>
      </c>
      <c r="CJ926">
        <f t="shared" si="171"/>
        <v>77840</v>
      </c>
      <c r="CK926">
        <f t="shared" si="172"/>
        <v>66.343042071197416</v>
      </c>
      <c r="CO926" t="str">
        <f t="shared" si="173"/>
        <v/>
      </c>
      <c r="CP926" s="13" t="str">
        <f t="shared" si="174"/>
        <v/>
      </c>
      <c r="DR926" t="s">
        <v>975</v>
      </c>
      <c r="DS926">
        <v>2548</v>
      </c>
      <c r="DT926">
        <v>1117874</v>
      </c>
      <c r="DU926" t="str">
        <f t="shared" si="168"/>
        <v>MAC-0923</v>
      </c>
      <c r="DV926">
        <f t="shared" si="169"/>
        <v>2548</v>
      </c>
      <c r="DW926">
        <f t="shared" si="170"/>
        <v>1117874</v>
      </c>
      <c r="EL926" s="6" t="s">
        <v>975</v>
      </c>
      <c r="EM926">
        <v>434</v>
      </c>
      <c r="EN926">
        <v>3978</v>
      </c>
    </row>
    <row r="927" spans="24:144" x14ac:dyDescent="0.25">
      <c r="X927" s="4" t="s">
        <v>976</v>
      </c>
      <c r="Y927" s="2">
        <v>75</v>
      </c>
      <c r="BM927">
        <v>599</v>
      </c>
      <c r="BN927" t="s">
        <v>566</v>
      </c>
      <c r="BP927" s="6" t="s">
        <v>976</v>
      </c>
      <c r="BQ927">
        <v>75</v>
      </c>
      <c r="BR927" t="str">
        <f t="shared" si="166"/>
        <v>MAC-0924</v>
      </c>
      <c r="BS927">
        <f t="shared" si="167"/>
        <v>75</v>
      </c>
      <c r="CH927" s="6">
        <v>77886</v>
      </c>
      <c r="CI927" s="26">
        <v>143.04207119741099</v>
      </c>
      <c r="CJ927">
        <f t="shared" si="171"/>
        <v>77886</v>
      </c>
      <c r="CK927">
        <f t="shared" si="172"/>
        <v>143.04207119741099</v>
      </c>
      <c r="CO927" t="str">
        <f t="shared" si="173"/>
        <v/>
      </c>
      <c r="CP927" s="13" t="str">
        <f t="shared" si="174"/>
        <v/>
      </c>
      <c r="DR927" t="s">
        <v>976</v>
      </c>
      <c r="DS927">
        <v>610</v>
      </c>
      <c r="DT927">
        <v>1364825</v>
      </c>
      <c r="DU927" t="str">
        <f t="shared" si="168"/>
        <v>MAC-0924</v>
      </c>
      <c r="DV927">
        <f t="shared" si="169"/>
        <v>610</v>
      </c>
      <c r="DW927">
        <f t="shared" si="170"/>
        <v>1364825</v>
      </c>
      <c r="EL927" s="6" t="s">
        <v>976</v>
      </c>
      <c r="EM927">
        <v>804</v>
      </c>
      <c r="EN927">
        <v>10546</v>
      </c>
    </row>
    <row r="928" spans="24:144" x14ac:dyDescent="0.25">
      <c r="X928" s="4" t="s">
        <v>977</v>
      </c>
      <c r="Y928" s="2">
        <v>48</v>
      </c>
      <c r="BM928">
        <v>599</v>
      </c>
      <c r="BN928" t="s">
        <v>1017</v>
      </c>
      <c r="BP928" s="6" t="s">
        <v>977</v>
      </c>
      <c r="BQ928">
        <v>48</v>
      </c>
      <c r="BR928" t="str">
        <f t="shared" si="166"/>
        <v>MAC-0925</v>
      </c>
      <c r="BS928">
        <f t="shared" si="167"/>
        <v>48</v>
      </c>
      <c r="CH928" s="6">
        <v>78166</v>
      </c>
      <c r="CI928" s="26">
        <v>49.514563106796118</v>
      </c>
      <c r="CJ928">
        <f t="shared" si="171"/>
        <v>78166</v>
      </c>
      <c r="CK928">
        <f t="shared" si="172"/>
        <v>49.514563106796118</v>
      </c>
      <c r="CO928" t="str">
        <f t="shared" si="173"/>
        <v/>
      </c>
      <c r="CP928" s="13" t="str">
        <f t="shared" si="174"/>
        <v/>
      </c>
      <c r="DR928" t="s">
        <v>977</v>
      </c>
      <c r="DS928">
        <v>0</v>
      </c>
      <c r="DT928">
        <v>838741</v>
      </c>
      <c r="DU928" t="str">
        <f t="shared" si="168"/>
        <v>MAC-0925</v>
      </c>
      <c r="DV928">
        <f t="shared" si="169"/>
        <v>0</v>
      </c>
      <c r="DW928">
        <f t="shared" si="170"/>
        <v>838741</v>
      </c>
      <c r="EL928" s="6" t="s">
        <v>977</v>
      </c>
      <c r="EM928">
        <v>770</v>
      </c>
      <c r="EN928">
        <v>15598</v>
      </c>
    </row>
    <row r="929" spans="24:144" x14ac:dyDescent="0.25">
      <c r="X929" s="4" t="s">
        <v>978</v>
      </c>
      <c r="Y929" s="2">
        <v>508</v>
      </c>
      <c r="BM929">
        <v>600</v>
      </c>
      <c r="BN929" t="s">
        <v>380</v>
      </c>
      <c r="BP929" s="6" t="s">
        <v>978</v>
      </c>
      <c r="BQ929">
        <v>508</v>
      </c>
      <c r="BR929" t="str">
        <f t="shared" si="166"/>
        <v>MAC-0926</v>
      </c>
      <c r="BS929">
        <f t="shared" si="167"/>
        <v>508</v>
      </c>
      <c r="CH929" s="6">
        <v>78744</v>
      </c>
      <c r="CI929" s="26">
        <v>72.491909385113274</v>
      </c>
      <c r="CJ929">
        <f t="shared" si="171"/>
        <v>78744</v>
      </c>
      <c r="CK929">
        <f t="shared" si="172"/>
        <v>72.491909385113274</v>
      </c>
      <c r="CO929" t="str">
        <f t="shared" si="173"/>
        <v/>
      </c>
      <c r="CP929" s="13" t="str">
        <f t="shared" si="174"/>
        <v/>
      </c>
      <c r="DR929" t="s">
        <v>978</v>
      </c>
      <c r="DS929">
        <v>8478</v>
      </c>
      <c r="DT929">
        <v>27559628</v>
      </c>
      <c r="DU929" t="str">
        <f t="shared" si="168"/>
        <v>MAC-0926</v>
      </c>
      <c r="DV929">
        <f t="shared" si="169"/>
        <v>8478</v>
      </c>
      <c r="DW929">
        <f t="shared" si="170"/>
        <v>27559628</v>
      </c>
      <c r="EL929" s="6" t="s">
        <v>978</v>
      </c>
      <c r="EM929">
        <v>410</v>
      </c>
      <c r="EN929">
        <v>756</v>
      </c>
    </row>
    <row r="930" spans="24:144" x14ac:dyDescent="0.25">
      <c r="X930" s="4" t="s">
        <v>979</v>
      </c>
      <c r="Y930" s="2">
        <v>180</v>
      </c>
      <c r="BM930">
        <v>602</v>
      </c>
      <c r="BN930" t="s">
        <v>758</v>
      </c>
      <c r="BP930" s="6" t="s">
        <v>979</v>
      </c>
      <c r="BQ930">
        <v>180</v>
      </c>
      <c r="BR930" t="str">
        <f t="shared" si="166"/>
        <v>MAC-0927</v>
      </c>
      <c r="BS930">
        <f t="shared" si="167"/>
        <v>180</v>
      </c>
      <c r="CH930" s="6">
        <v>78795</v>
      </c>
      <c r="CI930" s="26">
        <v>64.724919093851128</v>
      </c>
      <c r="CJ930">
        <f t="shared" si="171"/>
        <v>78795</v>
      </c>
      <c r="CK930">
        <f t="shared" si="172"/>
        <v>64.724919093851128</v>
      </c>
      <c r="CO930" t="str">
        <f t="shared" si="173"/>
        <v/>
      </c>
      <c r="CP930" s="13" t="str">
        <f t="shared" si="174"/>
        <v/>
      </c>
      <c r="DR930" t="s">
        <v>979</v>
      </c>
      <c r="DS930">
        <v>1441</v>
      </c>
      <c r="DT930">
        <v>5329877</v>
      </c>
      <c r="DU930" t="str">
        <f t="shared" si="168"/>
        <v>MAC-0927</v>
      </c>
      <c r="DV930">
        <f t="shared" si="169"/>
        <v>1441</v>
      </c>
      <c r="DW930">
        <f t="shared" si="170"/>
        <v>5329877</v>
      </c>
      <c r="EL930" s="6" t="s">
        <v>979</v>
      </c>
      <c r="EM930">
        <v>614</v>
      </c>
      <c r="EN930">
        <v>4916</v>
      </c>
    </row>
    <row r="931" spans="24:144" x14ac:dyDescent="0.25">
      <c r="X931" s="4" t="s">
        <v>980</v>
      </c>
      <c r="Y931" s="2">
        <v>120</v>
      </c>
      <c r="BM931">
        <v>607</v>
      </c>
      <c r="BN931" t="s">
        <v>44</v>
      </c>
      <c r="BP931" s="6" t="s">
        <v>980</v>
      </c>
      <c r="BQ931">
        <v>120</v>
      </c>
      <c r="BR931" t="str">
        <f t="shared" si="166"/>
        <v>MAC-0928</v>
      </c>
      <c r="BS931">
        <f t="shared" si="167"/>
        <v>120</v>
      </c>
      <c r="CH931" s="6">
        <v>78863</v>
      </c>
      <c r="CI931" s="26">
        <v>65.695792880258892</v>
      </c>
      <c r="CJ931">
        <f t="shared" si="171"/>
        <v>78863</v>
      </c>
      <c r="CK931">
        <f t="shared" si="172"/>
        <v>65.695792880258892</v>
      </c>
      <c r="CO931" t="str">
        <f t="shared" si="173"/>
        <v/>
      </c>
      <c r="CP931" s="13" t="str">
        <f t="shared" si="174"/>
        <v/>
      </c>
      <c r="DR931" t="s">
        <v>980</v>
      </c>
      <c r="DS931">
        <v>415</v>
      </c>
      <c r="DT931">
        <v>2031752</v>
      </c>
      <c r="DU931" t="str">
        <f t="shared" si="168"/>
        <v>MAC-0928</v>
      </c>
      <c r="DV931">
        <f t="shared" si="169"/>
        <v>415</v>
      </c>
      <c r="DW931">
        <f t="shared" si="170"/>
        <v>2031752</v>
      </c>
      <c r="EL931" s="6" t="s">
        <v>980</v>
      </c>
      <c r="EM931">
        <v>663</v>
      </c>
      <c r="EN931">
        <v>4352</v>
      </c>
    </row>
    <row r="932" spans="24:144" x14ac:dyDescent="0.25">
      <c r="X932" s="4" t="s">
        <v>981</v>
      </c>
      <c r="Y932" s="2">
        <v>155</v>
      </c>
      <c r="BM932">
        <v>609</v>
      </c>
      <c r="BN932" t="s">
        <v>803</v>
      </c>
      <c r="BP932" s="6" t="s">
        <v>981</v>
      </c>
      <c r="BQ932">
        <v>155</v>
      </c>
      <c r="BR932" t="str">
        <f t="shared" si="166"/>
        <v>MAC-0929</v>
      </c>
      <c r="BS932">
        <f t="shared" si="167"/>
        <v>155</v>
      </c>
      <c r="CH932" s="6">
        <v>78864</v>
      </c>
      <c r="CI932" s="26">
        <v>47.896440129449836</v>
      </c>
      <c r="CJ932">
        <f t="shared" si="171"/>
        <v>78864</v>
      </c>
      <c r="CK932">
        <f t="shared" si="172"/>
        <v>47.896440129449836</v>
      </c>
      <c r="CO932" t="str">
        <f t="shared" si="173"/>
        <v/>
      </c>
      <c r="CP932" s="13" t="str">
        <f t="shared" si="174"/>
        <v/>
      </c>
      <c r="DR932" t="s">
        <v>981</v>
      </c>
      <c r="DS932">
        <v>1505</v>
      </c>
      <c r="DT932">
        <v>11673364</v>
      </c>
      <c r="DU932" t="str">
        <f t="shared" si="168"/>
        <v>MAC-0929</v>
      </c>
      <c r="DV932">
        <f t="shared" si="169"/>
        <v>1505</v>
      </c>
      <c r="DW932">
        <f t="shared" si="170"/>
        <v>11673364</v>
      </c>
      <c r="EL932" s="6" t="s">
        <v>981</v>
      </c>
      <c r="EM932">
        <v>809</v>
      </c>
      <c r="EN932">
        <v>5719</v>
      </c>
    </row>
    <row r="933" spans="24:144" x14ac:dyDescent="0.25">
      <c r="X933" s="4" t="s">
        <v>982</v>
      </c>
      <c r="Y933" s="2">
        <v>102</v>
      </c>
      <c r="BM933">
        <v>610</v>
      </c>
      <c r="BN933" t="s">
        <v>202</v>
      </c>
      <c r="BP933" s="6" t="s">
        <v>982</v>
      </c>
      <c r="BQ933">
        <v>102</v>
      </c>
      <c r="BR933" t="str">
        <f t="shared" si="166"/>
        <v>MAC-0930</v>
      </c>
      <c r="BS933">
        <f t="shared" si="167"/>
        <v>102</v>
      </c>
      <c r="CH933" s="6">
        <v>78948</v>
      </c>
      <c r="CI933" s="26">
        <v>75.728155339805824</v>
      </c>
      <c r="CJ933">
        <f t="shared" si="171"/>
        <v>78948</v>
      </c>
      <c r="CK933">
        <f t="shared" si="172"/>
        <v>75.728155339805824</v>
      </c>
      <c r="CO933" t="str">
        <f t="shared" si="173"/>
        <v/>
      </c>
      <c r="CP933" s="13" t="str">
        <f t="shared" si="174"/>
        <v/>
      </c>
      <c r="DR933" t="s">
        <v>982</v>
      </c>
      <c r="DS933">
        <v>1583</v>
      </c>
      <c r="DT933">
        <v>5675595</v>
      </c>
      <c r="DU933" t="str">
        <f t="shared" si="168"/>
        <v>MAC-0930</v>
      </c>
      <c r="DV933">
        <f t="shared" si="169"/>
        <v>1583</v>
      </c>
      <c r="DW933">
        <f t="shared" si="170"/>
        <v>5675595</v>
      </c>
      <c r="EL933" s="6" t="s">
        <v>982</v>
      </c>
      <c r="EM933">
        <v>712</v>
      </c>
      <c r="EN933">
        <v>5686</v>
      </c>
    </row>
    <row r="934" spans="24:144" x14ac:dyDescent="0.25">
      <c r="X934" s="4" t="s">
        <v>983</v>
      </c>
      <c r="Y934" s="2">
        <v>235</v>
      </c>
      <c r="BM934">
        <v>611</v>
      </c>
      <c r="BN934" t="s">
        <v>721</v>
      </c>
      <c r="BP934" s="6" t="s">
        <v>983</v>
      </c>
      <c r="BQ934">
        <v>235</v>
      </c>
      <c r="BR934" t="str">
        <f t="shared" si="166"/>
        <v>MAC-0931</v>
      </c>
      <c r="BS934">
        <f t="shared" si="167"/>
        <v>235</v>
      </c>
      <c r="CH934" s="6">
        <v>79059</v>
      </c>
      <c r="CI934" s="26">
        <v>81.553398058252426</v>
      </c>
      <c r="CJ934">
        <f t="shared" si="171"/>
        <v>79059</v>
      </c>
      <c r="CK934">
        <f t="shared" si="172"/>
        <v>81.553398058252426</v>
      </c>
      <c r="CO934" t="str">
        <f t="shared" si="173"/>
        <v/>
      </c>
      <c r="CP934" s="13" t="str">
        <f t="shared" si="174"/>
        <v/>
      </c>
      <c r="DR934" t="s">
        <v>983</v>
      </c>
      <c r="DS934">
        <v>29782</v>
      </c>
      <c r="DT934">
        <v>151174255</v>
      </c>
      <c r="DU934" t="str">
        <f t="shared" si="168"/>
        <v>MAC-0931</v>
      </c>
      <c r="DV934">
        <f t="shared" si="169"/>
        <v>29782</v>
      </c>
      <c r="DW934">
        <f t="shared" si="170"/>
        <v>151174255</v>
      </c>
      <c r="EL934" s="6" t="s">
        <v>983</v>
      </c>
      <c r="EM934">
        <v>455</v>
      </c>
      <c r="EN934">
        <v>354</v>
      </c>
    </row>
    <row r="935" spans="24:144" x14ac:dyDescent="0.25">
      <c r="X935" s="4" t="s">
        <v>984</v>
      </c>
      <c r="Y935" s="2">
        <v>642</v>
      </c>
      <c r="BM935">
        <v>612</v>
      </c>
      <c r="BN935" t="s">
        <v>369</v>
      </c>
      <c r="BP935" s="6" t="s">
        <v>984</v>
      </c>
      <c r="BQ935">
        <v>642</v>
      </c>
      <c r="BR935" t="str">
        <f t="shared" si="166"/>
        <v>MAC-0932</v>
      </c>
      <c r="BS935">
        <f t="shared" si="167"/>
        <v>642</v>
      </c>
      <c r="CH935" s="6">
        <v>79248</v>
      </c>
      <c r="CI935" s="26">
        <v>54.692556634304211</v>
      </c>
      <c r="CJ935">
        <f t="shared" si="171"/>
        <v>79248</v>
      </c>
      <c r="CK935">
        <f t="shared" si="172"/>
        <v>54.692556634304211</v>
      </c>
      <c r="CO935" t="str">
        <f t="shared" si="173"/>
        <v/>
      </c>
      <c r="CP935" s="13" t="str">
        <f t="shared" si="174"/>
        <v/>
      </c>
      <c r="DR935" t="s">
        <v>984</v>
      </c>
      <c r="DS935">
        <v>7375</v>
      </c>
      <c r="DT935">
        <v>25208075</v>
      </c>
      <c r="DU935" t="str">
        <f t="shared" si="168"/>
        <v>MAC-0932</v>
      </c>
      <c r="DV935">
        <f t="shared" si="169"/>
        <v>7375</v>
      </c>
      <c r="DW935">
        <f t="shared" si="170"/>
        <v>25208075</v>
      </c>
      <c r="EL935" s="6" t="s">
        <v>984</v>
      </c>
      <c r="EM935">
        <v>129</v>
      </c>
      <c r="EN935">
        <v>273</v>
      </c>
    </row>
    <row r="936" spans="24:144" x14ac:dyDescent="0.25">
      <c r="X936" s="4" t="s">
        <v>985</v>
      </c>
      <c r="Y936" s="2">
        <v>564</v>
      </c>
      <c r="BM936">
        <v>612</v>
      </c>
      <c r="BN936" t="s">
        <v>398</v>
      </c>
      <c r="BP936" s="6" t="s">
        <v>985</v>
      </c>
      <c r="BQ936">
        <v>564</v>
      </c>
      <c r="BR936" t="str">
        <f t="shared" si="166"/>
        <v>MAC-0933</v>
      </c>
      <c r="BS936">
        <f t="shared" si="167"/>
        <v>564</v>
      </c>
      <c r="CH936" s="6">
        <v>79456</v>
      </c>
      <c r="CI936" s="26">
        <v>61.488673139158578</v>
      </c>
      <c r="CJ936">
        <f t="shared" si="171"/>
        <v>79456</v>
      </c>
      <c r="CK936">
        <f t="shared" si="172"/>
        <v>61.488673139158578</v>
      </c>
      <c r="CO936" t="str">
        <f t="shared" si="173"/>
        <v/>
      </c>
      <c r="CP936" s="13" t="str">
        <f t="shared" si="174"/>
        <v/>
      </c>
      <c r="DR936" t="s">
        <v>985</v>
      </c>
      <c r="DS936">
        <v>3418</v>
      </c>
      <c r="DT936">
        <v>20801586</v>
      </c>
      <c r="DU936" t="str">
        <f t="shared" si="168"/>
        <v>MAC-0933</v>
      </c>
      <c r="DV936">
        <f t="shared" si="169"/>
        <v>3418</v>
      </c>
      <c r="DW936">
        <f t="shared" si="170"/>
        <v>20801586</v>
      </c>
      <c r="EL936" s="6" t="s">
        <v>985</v>
      </c>
      <c r="EM936">
        <v>420</v>
      </c>
      <c r="EN936">
        <v>846</v>
      </c>
    </row>
    <row r="937" spans="24:144" x14ac:dyDescent="0.25">
      <c r="X937" s="4" t="s">
        <v>986</v>
      </c>
      <c r="Y937" s="2">
        <v>165</v>
      </c>
      <c r="BM937">
        <v>613</v>
      </c>
      <c r="BN937" t="s">
        <v>497</v>
      </c>
      <c r="BP937" s="6" t="s">
        <v>986</v>
      </c>
      <c r="BQ937">
        <v>165</v>
      </c>
      <c r="BR937" t="str">
        <f t="shared" si="166"/>
        <v>MAC-0934</v>
      </c>
      <c r="BS937">
        <f t="shared" si="167"/>
        <v>165</v>
      </c>
      <c r="CH937" s="6">
        <v>79496</v>
      </c>
      <c r="CI937" s="26">
        <v>65.695792880258892</v>
      </c>
      <c r="CJ937">
        <f t="shared" si="171"/>
        <v>79496</v>
      </c>
      <c r="CK937">
        <f t="shared" si="172"/>
        <v>65.695792880258892</v>
      </c>
      <c r="CO937" t="str">
        <f t="shared" si="173"/>
        <v/>
      </c>
      <c r="CP937" s="13" t="str">
        <f t="shared" si="174"/>
        <v/>
      </c>
      <c r="DR937" t="s">
        <v>986</v>
      </c>
      <c r="DS937">
        <v>710</v>
      </c>
      <c r="DT937">
        <v>3539688</v>
      </c>
      <c r="DU937" t="str">
        <f t="shared" si="168"/>
        <v>MAC-0934</v>
      </c>
      <c r="DV937">
        <f t="shared" si="169"/>
        <v>710</v>
      </c>
      <c r="DW937">
        <f t="shared" si="170"/>
        <v>3539688</v>
      </c>
      <c r="EL937" s="6" t="s">
        <v>986</v>
      </c>
      <c r="EM937">
        <v>702</v>
      </c>
      <c r="EN937">
        <v>9119</v>
      </c>
    </row>
    <row r="938" spans="24:144" x14ac:dyDescent="0.25">
      <c r="X938" s="4" t="s">
        <v>987</v>
      </c>
      <c r="Y938" s="2">
        <v>151</v>
      </c>
      <c r="BM938">
        <v>620</v>
      </c>
      <c r="BN938" t="s">
        <v>607</v>
      </c>
      <c r="BP938" s="6" t="s">
        <v>987</v>
      </c>
      <c r="BQ938">
        <v>151</v>
      </c>
      <c r="BR938" t="str">
        <f t="shared" si="166"/>
        <v>MAC-0935</v>
      </c>
      <c r="BS938">
        <f t="shared" si="167"/>
        <v>151</v>
      </c>
      <c r="CH938" s="6">
        <v>79838</v>
      </c>
      <c r="CI938" s="26">
        <v>78.640776699029118</v>
      </c>
      <c r="CJ938">
        <f t="shared" si="171"/>
        <v>79838</v>
      </c>
      <c r="CK938">
        <f t="shared" si="172"/>
        <v>78.640776699029118</v>
      </c>
      <c r="CO938" t="str">
        <f t="shared" si="173"/>
        <v/>
      </c>
      <c r="CP938" s="13" t="str">
        <f t="shared" si="174"/>
        <v/>
      </c>
      <c r="DR938" t="s">
        <v>987</v>
      </c>
      <c r="DS938">
        <v>1504</v>
      </c>
      <c r="DT938">
        <v>3000095</v>
      </c>
      <c r="DU938" t="str">
        <f t="shared" si="168"/>
        <v>MAC-0935</v>
      </c>
      <c r="DV938">
        <f t="shared" si="169"/>
        <v>1504</v>
      </c>
      <c r="DW938">
        <f t="shared" si="170"/>
        <v>3000095</v>
      </c>
      <c r="EL938" s="6" t="s">
        <v>987</v>
      </c>
      <c r="EM938">
        <v>558</v>
      </c>
      <c r="EN938">
        <v>1073</v>
      </c>
    </row>
    <row r="939" spans="24:144" x14ac:dyDescent="0.25">
      <c r="X939" s="4" t="s">
        <v>988</v>
      </c>
      <c r="Y939" s="2">
        <v>695</v>
      </c>
      <c r="BM939">
        <v>621</v>
      </c>
      <c r="BN939" t="s">
        <v>343</v>
      </c>
      <c r="BP939" s="6" t="s">
        <v>988</v>
      </c>
      <c r="BQ939">
        <v>695</v>
      </c>
      <c r="BR939" t="str">
        <f t="shared" si="166"/>
        <v>MAC-0936</v>
      </c>
      <c r="BS939">
        <f t="shared" si="167"/>
        <v>695</v>
      </c>
      <c r="CH939" s="6">
        <v>79883</v>
      </c>
      <c r="CI939" s="26">
        <v>50.809061488673137</v>
      </c>
      <c r="CJ939">
        <f t="shared" si="171"/>
        <v>79883</v>
      </c>
      <c r="CK939">
        <f t="shared" si="172"/>
        <v>50.809061488673137</v>
      </c>
      <c r="CO939" t="str">
        <f t="shared" si="173"/>
        <v/>
      </c>
      <c r="CP939" s="13" t="str">
        <f t="shared" si="174"/>
        <v/>
      </c>
      <c r="DR939" t="s">
        <v>988</v>
      </c>
      <c r="DS939">
        <v>35479</v>
      </c>
      <c r="DT939">
        <v>111980844</v>
      </c>
      <c r="DU939" t="str">
        <f t="shared" si="168"/>
        <v>MAC-0936</v>
      </c>
      <c r="DV939">
        <f t="shared" si="169"/>
        <v>35479</v>
      </c>
      <c r="DW939">
        <f t="shared" si="170"/>
        <v>111980844</v>
      </c>
      <c r="EL939" s="6" t="s">
        <v>988</v>
      </c>
      <c r="EM939">
        <v>302</v>
      </c>
      <c r="EN939">
        <v>328</v>
      </c>
    </row>
    <row r="940" spans="24:144" x14ac:dyDescent="0.25">
      <c r="X940" s="4" t="s">
        <v>989</v>
      </c>
      <c r="Y940" s="2">
        <v>324</v>
      </c>
      <c r="BM940">
        <v>621</v>
      </c>
      <c r="BN940" t="s">
        <v>503</v>
      </c>
      <c r="BP940" s="6" t="s">
        <v>989</v>
      </c>
      <c r="BQ940">
        <v>324</v>
      </c>
      <c r="BR940" t="str">
        <f t="shared" si="166"/>
        <v>MAC-0937</v>
      </c>
      <c r="BS940">
        <f t="shared" si="167"/>
        <v>324</v>
      </c>
      <c r="CH940" s="6">
        <v>79956</v>
      </c>
      <c r="CI940" s="26">
        <v>75.080906148867314</v>
      </c>
      <c r="CJ940">
        <f t="shared" si="171"/>
        <v>79956</v>
      </c>
      <c r="CK940">
        <f t="shared" si="172"/>
        <v>75.080906148867314</v>
      </c>
      <c r="CO940" t="str">
        <f t="shared" si="173"/>
        <v/>
      </c>
      <c r="CP940" s="13" t="str">
        <f t="shared" si="174"/>
        <v/>
      </c>
      <c r="DR940" t="s">
        <v>989</v>
      </c>
      <c r="DS940">
        <v>3035</v>
      </c>
      <c r="DT940">
        <v>13099633</v>
      </c>
      <c r="DU940" t="str">
        <f t="shared" si="168"/>
        <v>MAC-0937</v>
      </c>
      <c r="DV940">
        <f t="shared" si="169"/>
        <v>3035</v>
      </c>
      <c r="DW940">
        <f t="shared" si="170"/>
        <v>13099633</v>
      </c>
      <c r="EL940" s="6" t="s">
        <v>989</v>
      </c>
      <c r="EM940">
        <v>630</v>
      </c>
      <c r="EN940">
        <v>5015</v>
      </c>
    </row>
    <row r="941" spans="24:144" x14ac:dyDescent="0.25">
      <c r="X941" s="4" t="s">
        <v>990</v>
      </c>
      <c r="Y941" s="2">
        <v>458</v>
      </c>
      <c r="BM941">
        <v>621</v>
      </c>
      <c r="BN941" t="s">
        <v>887</v>
      </c>
      <c r="BP941" s="6" t="s">
        <v>990</v>
      </c>
      <c r="BQ941">
        <v>458</v>
      </c>
      <c r="BR941" t="str">
        <f t="shared" si="166"/>
        <v>MAC-0938</v>
      </c>
      <c r="BS941">
        <f t="shared" si="167"/>
        <v>458</v>
      </c>
      <c r="CH941" s="6">
        <v>80750</v>
      </c>
      <c r="CI941" s="26">
        <v>86.73139158576052</v>
      </c>
      <c r="CJ941">
        <f t="shared" si="171"/>
        <v>80750</v>
      </c>
      <c r="CK941">
        <f t="shared" si="172"/>
        <v>86.73139158576052</v>
      </c>
      <c r="CO941" t="str">
        <f t="shared" si="173"/>
        <v/>
      </c>
      <c r="CP941" s="13" t="str">
        <f t="shared" si="174"/>
        <v/>
      </c>
      <c r="DR941" t="s">
        <v>990</v>
      </c>
      <c r="DS941">
        <v>3270</v>
      </c>
      <c r="DT941">
        <v>11321709</v>
      </c>
      <c r="DU941" t="str">
        <f t="shared" si="168"/>
        <v>MAC-0938</v>
      </c>
      <c r="DV941">
        <f t="shared" si="169"/>
        <v>3270</v>
      </c>
      <c r="DW941">
        <f t="shared" si="170"/>
        <v>11321709</v>
      </c>
      <c r="EL941" s="6" t="s">
        <v>990</v>
      </c>
      <c r="EM941">
        <v>301</v>
      </c>
      <c r="EN941">
        <v>2775</v>
      </c>
    </row>
    <row r="942" spans="24:144" x14ac:dyDescent="0.25">
      <c r="X942" s="4" t="s">
        <v>991</v>
      </c>
      <c r="Y942" s="2">
        <v>11</v>
      </c>
      <c r="BM942">
        <v>624</v>
      </c>
      <c r="BN942" t="s">
        <v>519</v>
      </c>
      <c r="BP942" s="6" t="s">
        <v>991</v>
      </c>
      <c r="BQ942">
        <v>11</v>
      </c>
      <c r="BR942" t="str">
        <f t="shared" si="166"/>
        <v>MAC-0939</v>
      </c>
      <c r="BS942">
        <f t="shared" si="167"/>
        <v>11</v>
      </c>
      <c r="CH942" s="6">
        <v>81162</v>
      </c>
      <c r="CI942" s="26">
        <v>67.637540453074436</v>
      </c>
      <c r="CJ942">
        <f t="shared" si="171"/>
        <v>81162</v>
      </c>
      <c r="CK942">
        <f t="shared" si="172"/>
        <v>67.637540453074436</v>
      </c>
      <c r="CO942" t="str">
        <f t="shared" si="173"/>
        <v/>
      </c>
      <c r="CP942" s="13" t="str">
        <f t="shared" si="174"/>
        <v/>
      </c>
      <c r="DR942" t="s">
        <v>991</v>
      </c>
      <c r="DS942">
        <v>410</v>
      </c>
      <c r="DT942">
        <v>1651125</v>
      </c>
      <c r="DU942" t="str">
        <f t="shared" si="168"/>
        <v>MAC-0939</v>
      </c>
      <c r="DV942">
        <f t="shared" si="169"/>
        <v>410</v>
      </c>
      <c r="DW942">
        <f t="shared" si="170"/>
        <v>1651125</v>
      </c>
      <c r="EL942" s="6" t="s">
        <v>991</v>
      </c>
      <c r="EM942">
        <v>907</v>
      </c>
      <c r="EN942">
        <v>10112</v>
      </c>
    </row>
    <row r="943" spans="24:144" x14ac:dyDescent="0.25">
      <c r="X943" s="4" t="s">
        <v>992</v>
      </c>
      <c r="Y943" s="2">
        <v>644</v>
      </c>
      <c r="BM943">
        <v>626</v>
      </c>
      <c r="BN943" t="s">
        <v>841</v>
      </c>
      <c r="BP943" s="6" t="s">
        <v>992</v>
      </c>
      <c r="BQ943">
        <v>644</v>
      </c>
      <c r="BR943" t="str">
        <f t="shared" si="166"/>
        <v>MAC-0940</v>
      </c>
      <c r="BS943">
        <f t="shared" si="167"/>
        <v>644</v>
      </c>
      <c r="CH943" s="6">
        <v>81515</v>
      </c>
      <c r="CI943" s="26">
        <v>65.372168284789637</v>
      </c>
      <c r="CJ943">
        <f t="shared" si="171"/>
        <v>81515</v>
      </c>
      <c r="CK943">
        <f t="shared" si="172"/>
        <v>65.372168284789637</v>
      </c>
      <c r="CO943" t="str">
        <f t="shared" si="173"/>
        <v/>
      </c>
      <c r="CP943" s="13" t="str">
        <f t="shared" si="174"/>
        <v/>
      </c>
      <c r="DR943" t="s">
        <v>992</v>
      </c>
      <c r="DS943">
        <v>11013</v>
      </c>
      <c r="DT943">
        <v>38303138</v>
      </c>
      <c r="DU943" t="str">
        <f t="shared" si="168"/>
        <v>MAC-0940</v>
      </c>
      <c r="DV943">
        <f t="shared" si="169"/>
        <v>11013</v>
      </c>
      <c r="DW943">
        <f t="shared" si="170"/>
        <v>38303138</v>
      </c>
      <c r="EL943" s="6" t="s">
        <v>992</v>
      </c>
      <c r="EM943">
        <v>415</v>
      </c>
      <c r="EN943">
        <v>1413</v>
      </c>
    </row>
    <row r="944" spans="24:144" x14ac:dyDescent="0.25">
      <c r="X944" s="4" t="s">
        <v>993</v>
      </c>
      <c r="Y944" s="2">
        <v>292</v>
      </c>
      <c r="BM944">
        <v>627</v>
      </c>
      <c r="BN944" t="s">
        <v>552</v>
      </c>
      <c r="BP944" s="6" t="s">
        <v>993</v>
      </c>
      <c r="BQ944">
        <v>292</v>
      </c>
      <c r="BR944" t="str">
        <f t="shared" si="166"/>
        <v>MAC-0941</v>
      </c>
      <c r="BS944">
        <f t="shared" si="167"/>
        <v>292</v>
      </c>
      <c r="CH944" s="6">
        <v>81648</v>
      </c>
      <c r="CI944" s="26">
        <v>82.84789644012946</v>
      </c>
      <c r="CJ944">
        <f t="shared" si="171"/>
        <v>81648</v>
      </c>
      <c r="CK944">
        <f t="shared" si="172"/>
        <v>82.84789644012946</v>
      </c>
      <c r="CO944" t="str">
        <f t="shared" si="173"/>
        <v/>
      </c>
      <c r="CP944" s="13" t="str">
        <f t="shared" si="174"/>
        <v/>
      </c>
      <c r="DR944" t="s">
        <v>993</v>
      </c>
      <c r="DS944">
        <v>4075</v>
      </c>
      <c r="DT944">
        <v>15635559</v>
      </c>
      <c r="DU944" t="str">
        <f t="shared" si="168"/>
        <v>MAC-0941</v>
      </c>
      <c r="DV944">
        <f t="shared" si="169"/>
        <v>4075</v>
      </c>
      <c r="DW944">
        <f t="shared" si="170"/>
        <v>15635559</v>
      </c>
      <c r="EL944" s="6" t="s">
        <v>993</v>
      </c>
      <c r="EM944">
        <v>546</v>
      </c>
      <c r="EN944">
        <v>2931</v>
      </c>
    </row>
    <row r="945" spans="24:144" x14ac:dyDescent="0.25">
      <c r="X945" s="4" t="s">
        <v>994</v>
      </c>
      <c r="Y945" s="2">
        <v>71</v>
      </c>
      <c r="BM945">
        <v>628</v>
      </c>
      <c r="BN945" t="s">
        <v>972</v>
      </c>
      <c r="BP945" s="6" t="s">
        <v>994</v>
      </c>
      <c r="BQ945">
        <v>71</v>
      </c>
      <c r="BR945" t="str">
        <f t="shared" si="166"/>
        <v>MAC-0942</v>
      </c>
      <c r="BS945">
        <f t="shared" si="167"/>
        <v>71</v>
      </c>
      <c r="CH945" s="6">
        <v>81846</v>
      </c>
      <c r="CI945" s="26">
        <v>67.313915857605181</v>
      </c>
      <c r="CJ945">
        <f t="shared" si="171"/>
        <v>81846</v>
      </c>
      <c r="CK945">
        <f t="shared" si="172"/>
        <v>67.313915857605181</v>
      </c>
      <c r="CO945" t="str">
        <f t="shared" si="173"/>
        <v/>
      </c>
      <c r="CP945" s="13" t="str">
        <f t="shared" si="174"/>
        <v/>
      </c>
      <c r="DR945" t="s">
        <v>994</v>
      </c>
      <c r="DS945">
        <v>1294</v>
      </c>
      <c r="DT945">
        <v>4617033</v>
      </c>
      <c r="DU945" t="str">
        <f t="shared" si="168"/>
        <v>MAC-0942</v>
      </c>
      <c r="DV945">
        <f t="shared" si="169"/>
        <v>1294</v>
      </c>
      <c r="DW945">
        <f t="shared" si="170"/>
        <v>4617033</v>
      </c>
      <c r="EL945" s="6" t="s">
        <v>994</v>
      </c>
      <c r="EM945">
        <v>652</v>
      </c>
      <c r="EN945">
        <v>8546</v>
      </c>
    </row>
    <row r="946" spans="24:144" x14ac:dyDescent="0.25">
      <c r="X946" s="4" t="s">
        <v>995</v>
      </c>
      <c r="Y946" s="2">
        <v>19</v>
      </c>
      <c r="BM946">
        <v>637</v>
      </c>
      <c r="BN946" t="s">
        <v>1027</v>
      </c>
      <c r="BP946" s="6" t="s">
        <v>995</v>
      </c>
      <c r="BQ946">
        <v>19</v>
      </c>
      <c r="BR946" t="str">
        <f t="shared" si="166"/>
        <v>MAC-0943</v>
      </c>
      <c r="BS946">
        <f t="shared" si="167"/>
        <v>19</v>
      </c>
      <c r="CH946" s="6">
        <v>82346</v>
      </c>
      <c r="CI946" s="26">
        <v>74.757281553398059</v>
      </c>
      <c r="CJ946">
        <f t="shared" si="171"/>
        <v>82346</v>
      </c>
      <c r="CK946">
        <f t="shared" si="172"/>
        <v>74.757281553398059</v>
      </c>
      <c r="CO946" t="str">
        <f t="shared" si="173"/>
        <v/>
      </c>
      <c r="CP946" s="13" t="str">
        <f t="shared" si="174"/>
        <v/>
      </c>
      <c r="DR946" t="s">
        <v>995</v>
      </c>
      <c r="DS946">
        <v>125</v>
      </c>
      <c r="DT946">
        <v>768185</v>
      </c>
      <c r="DU946" t="str">
        <f t="shared" si="168"/>
        <v>MAC-0943</v>
      </c>
      <c r="DV946">
        <f t="shared" si="169"/>
        <v>125</v>
      </c>
      <c r="DW946">
        <f t="shared" si="170"/>
        <v>768185</v>
      </c>
      <c r="EL946" s="6" t="s">
        <v>995</v>
      </c>
      <c r="EM946">
        <v>801</v>
      </c>
      <c r="EN946">
        <v>6256</v>
      </c>
    </row>
    <row r="947" spans="24:144" x14ac:dyDescent="0.25">
      <c r="X947" s="4" t="s">
        <v>996</v>
      </c>
      <c r="Y947" s="2">
        <v>367</v>
      </c>
      <c r="BM947">
        <v>638</v>
      </c>
      <c r="BN947" t="s">
        <v>883</v>
      </c>
      <c r="BP947" s="6" t="s">
        <v>996</v>
      </c>
      <c r="BQ947">
        <v>367</v>
      </c>
      <c r="BR947" t="str">
        <f t="shared" si="166"/>
        <v>MAC-0944</v>
      </c>
      <c r="BS947">
        <f t="shared" si="167"/>
        <v>367</v>
      </c>
      <c r="CH947" s="6">
        <v>82872</v>
      </c>
      <c r="CI947" s="26">
        <v>65.048543689320397</v>
      </c>
      <c r="CJ947">
        <f t="shared" si="171"/>
        <v>82872</v>
      </c>
      <c r="CK947">
        <f t="shared" si="172"/>
        <v>65.048543689320397</v>
      </c>
      <c r="CO947" t="str">
        <f t="shared" si="173"/>
        <v/>
      </c>
      <c r="CP947" s="13" t="str">
        <f t="shared" si="174"/>
        <v/>
      </c>
      <c r="DR947" t="s">
        <v>996</v>
      </c>
      <c r="DS947">
        <v>1906</v>
      </c>
      <c r="DT947">
        <v>11937644</v>
      </c>
      <c r="DU947" t="str">
        <f t="shared" si="168"/>
        <v>MAC-0944</v>
      </c>
      <c r="DV947">
        <f t="shared" si="169"/>
        <v>1906</v>
      </c>
      <c r="DW947">
        <f t="shared" si="170"/>
        <v>11937644</v>
      </c>
      <c r="EL947" s="6" t="s">
        <v>996</v>
      </c>
      <c r="EM947">
        <v>597</v>
      </c>
      <c r="EN947">
        <v>7360</v>
      </c>
    </row>
    <row r="948" spans="24:144" x14ac:dyDescent="0.25">
      <c r="X948" s="4" t="s">
        <v>997</v>
      </c>
      <c r="Y948" s="2">
        <v>121</v>
      </c>
      <c r="BM948">
        <v>639</v>
      </c>
      <c r="BN948" t="s">
        <v>553</v>
      </c>
      <c r="BP948" s="6" t="s">
        <v>997</v>
      </c>
      <c r="BQ948">
        <v>121</v>
      </c>
      <c r="BR948" t="str">
        <f t="shared" si="166"/>
        <v>MAC-0945</v>
      </c>
      <c r="BS948">
        <f t="shared" si="167"/>
        <v>121</v>
      </c>
      <c r="CH948" s="6">
        <v>83052</v>
      </c>
      <c r="CI948" s="26">
        <v>71.52103559870551</v>
      </c>
      <c r="CJ948">
        <f t="shared" si="171"/>
        <v>83052</v>
      </c>
      <c r="CK948">
        <f t="shared" si="172"/>
        <v>71.52103559870551</v>
      </c>
      <c r="CO948" t="str">
        <f t="shared" si="173"/>
        <v/>
      </c>
      <c r="CP948" s="13" t="str">
        <f t="shared" si="174"/>
        <v/>
      </c>
      <c r="DR948" t="s">
        <v>997</v>
      </c>
      <c r="DS948">
        <v>143</v>
      </c>
      <c r="DT948">
        <v>2264238</v>
      </c>
      <c r="DU948" t="str">
        <f t="shared" si="168"/>
        <v>MAC-0945</v>
      </c>
      <c r="DV948">
        <f t="shared" si="169"/>
        <v>143</v>
      </c>
      <c r="DW948">
        <f t="shared" si="170"/>
        <v>2264238</v>
      </c>
      <c r="EL948" s="6" t="s">
        <v>997</v>
      </c>
      <c r="EM948">
        <v>828</v>
      </c>
      <c r="EN948">
        <v>8643</v>
      </c>
    </row>
    <row r="949" spans="24:144" x14ac:dyDescent="0.25">
      <c r="X949" s="4" t="s">
        <v>998</v>
      </c>
      <c r="Y949" s="2">
        <v>295</v>
      </c>
      <c r="BM949">
        <v>640</v>
      </c>
      <c r="BN949" t="s">
        <v>955</v>
      </c>
      <c r="BP949" s="6" t="s">
        <v>998</v>
      </c>
      <c r="BQ949">
        <v>295</v>
      </c>
      <c r="BR949" t="str">
        <f t="shared" si="166"/>
        <v>MAC-0946</v>
      </c>
      <c r="BS949">
        <f t="shared" si="167"/>
        <v>295</v>
      </c>
      <c r="CH949" s="6">
        <v>83232</v>
      </c>
      <c r="CI949" s="26">
        <v>60.194174757281552</v>
      </c>
      <c r="CJ949">
        <f t="shared" si="171"/>
        <v>83232</v>
      </c>
      <c r="CK949">
        <f t="shared" si="172"/>
        <v>60.194174757281552</v>
      </c>
      <c r="CO949" t="str">
        <f t="shared" si="173"/>
        <v/>
      </c>
      <c r="CP949" s="13" t="str">
        <f t="shared" si="174"/>
        <v/>
      </c>
      <c r="DR949" t="s">
        <v>998</v>
      </c>
      <c r="DS949">
        <v>2172</v>
      </c>
      <c r="DT949">
        <v>9818999</v>
      </c>
      <c r="DU949" t="str">
        <f t="shared" si="168"/>
        <v>MAC-0946</v>
      </c>
      <c r="DV949">
        <f t="shared" si="169"/>
        <v>2172</v>
      </c>
      <c r="DW949">
        <f t="shared" si="170"/>
        <v>9818999</v>
      </c>
      <c r="EL949" s="6" t="s">
        <v>998</v>
      </c>
      <c r="EM949">
        <v>715</v>
      </c>
      <c r="EN949">
        <v>3889</v>
      </c>
    </row>
    <row r="950" spans="24:144" x14ac:dyDescent="0.25">
      <c r="X950" s="4" t="s">
        <v>999</v>
      </c>
      <c r="Y950" s="2">
        <v>114</v>
      </c>
      <c r="BM950">
        <v>641</v>
      </c>
      <c r="BN950" t="s">
        <v>433</v>
      </c>
      <c r="BP950" s="6" t="s">
        <v>999</v>
      </c>
      <c r="BQ950">
        <v>114</v>
      </c>
      <c r="BR950" t="str">
        <f t="shared" si="166"/>
        <v>MAC-0947</v>
      </c>
      <c r="BS950">
        <f t="shared" si="167"/>
        <v>114</v>
      </c>
      <c r="CH950" s="6">
        <v>83250</v>
      </c>
      <c r="CI950" s="26">
        <v>64.401294498381873</v>
      </c>
      <c r="CJ950">
        <f t="shared" si="171"/>
        <v>83250</v>
      </c>
      <c r="CK950">
        <f t="shared" si="172"/>
        <v>64.401294498381873</v>
      </c>
      <c r="CO950" t="str">
        <f t="shared" si="173"/>
        <v/>
      </c>
      <c r="CP950" s="13" t="str">
        <f t="shared" si="174"/>
        <v/>
      </c>
      <c r="DR950" t="s">
        <v>999</v>
      </c>
      <c r="DS950">
        <v>5805</v>
      </c>
      <c r="DT950">
        <v>18039569</v>
      </c>
      <c r="DU950" t="str">
        <f t="shared" si="168"/>
        <v>MAC-0947</v>
      </c>
      <c r="DV950">
        <f t="shared" si="169"/>
        <v>5805</v>
      </c>
      <c r="DW950">
        <f t="shared" si="170"/>
        <v>18039569</v>
      </c>
      <c r="EL950" s="6" t="s">
        <v>999</v>
      </c>
      <c r="EM950">
        <v>424</v>
      </c>
      <c r="EN950">
        <v>182</v>
      </c>
    </row>
    <row r="951" spans="24:144" x14ac:dyDescent="0.25">
      <c r="X951" s="4" t="s">
        <v>1000</v>
      </c>
      <c r="Y951" s="2">
        <v>589</v>
      </c>
      <c r="BM951">
        <v>642</v>
      </c>
      <c r="BN951" t="s">
        <v>984</v>
      </c>
      <c r="BP951" s="6" t="s">
        <v>1000</v>
      </c>
      <c r="BQ951">
        <v>589</v>
      </c>
      <c r="BR951" t="str">
        <f t="shared" si="166"/>
        <v>MAC-0948</v>
      </c>
      <c r="BS951">
        <f t="shared" si="167"/>
        <v>589</v>
      </c>
      <c r="CH951" s="6">
        <v>83556</v>
      </c>
      <c r="CI951" s="26">
        <v>68.932038834951456</v>
      </c>
      <c r="CJ951">
        <f t="shared" si="171"/>
        <v>83556</v>
      </c>
      <c r="CK951">
        <f t="shared" si="172"/>
        <v>68.932038834951456</v>
      </c>
      <c r="CO951" t="str">
        <f t="shared" si="173"/>
        <v/>
      </c>
      <c r="CP951" s="13" t="str">
        <f t="shared" si="174"/>
        <v/>
      </c>
      <c r="DR951" t="s">
        <v>1000</v>
      </c>
      <c r="DS951">
        <v>2440</v>
      </c>
      <c r="DT951">
        <v>11330815</v>
      </c>
      <c r="DU951" t="str">
        <f t="shared" si="168"/>
        <v>MAC-0948</v>
      </c>
      <c r="DV951">
        <f t="shared" si="169"/>
        <v>2440</v>
      </c>
      <c r="DW951">
        <f t="shared" si="170"/>
        <v>11330815</v>
      </c>
      <c r="EL951" s="6" t="s">
        <v>1000</v>
      </c>
      <c r="EM951">
        <v>459</v>
      </c>
      <c r="EN951">
        <v>2916</v>
      </c>
    </row>
    <row r="952" spans="24:144" x14ac:dyDescent="0.25">
      <c r="X952" s="4" t="s">
        <v>1001</v>
      </c>
      <c r="Y952" s="2">
        <v>646</v>
      </c>
      <c r="BM952">
        <v>644</v>
      </c>
      <c r="BN952" t="s">
        <v>725</v>
      </c>
      <c r="BP952" s="6" t="s">
        <v>1001</v>
      </c>
      <c r="BQ952">
        <v>646</v>
      </c>
      <c r="BR952" t="str">
        <f t="shared" si="166"/>
        <v>MAC-0949</v>
      </c>
      <c r="BS952">
        <f t="shared" si="167"/>
        <v>646</v>
      </c>
      <c r="CH952" s="6">
        <v>83733</v>
      </c>
      <c r="CI952" s="26">
        <v>89.644012944983814</v>
      </c>
      <c r="CJ952">
        <f t="shared" si="171"/>
        <v>83733</v>
      </c>
      <c r="CK952">
        <f t="shared" si="172"/>
        <v>89.644012944983814</v>
      </c>
      <c r="CO952" t="str">
        <f t="shared" si="173"/>
        <v/>
      </c>
      <c r="CP952" s="13" t="str">
        <f t="shared" si="174"/>
        <v/>
      </c>
      <c r="DR952" t="s">
        <v>1001</v>
      </c>
      <c r="DS952">
        <v>10547</v>
      </c>
      <c r="DT952">
        <v>55456045</v>
      </c>
      <c r="DU952" t="str">
        <f t="shared" si="168"/>
        <v>MAC-0949</v>
      </c>
      <c r="DV952">
        <f t="shared" si="169"/>
        <v>10547</v>
      </c>
      <c r="DW952">
        <f t="shared" si="170"/>
        <v>55456045</v>
      </c>
      <c r="EL952" s="6" t="s">
        <v>1001</v>
      </c>
      <c r="EM952">
        <v>233</v>
      </c>
      <c r="EN952">
        <v>362</v>
      </c>
    </row>
    <row r="953" spans="24:144" x14ac:dyDescent="0.25">
      <c r="X953" s="4" t="s">
        <v>1002</v>
      </c>
      <c r="Y953" s="2">
        <v>54</v>
      </c>
      <c r="BM953">
        <v>644</v>
      </c>
      <c r="BN953" t="s">
        <v>992</v>
      </c>
      <c r="BP953" s="6" t="s">
        <v>1002</v>
      </c>
      <c r="BQ953">
        <v>54</v>
      </c>
      <c r="BR953" t="str">
        <f t="shared" si="166"/>
        <v>MAC-0950</v>
      </c>
      <c r="BS953">
        <f t="shared" si="167"/>
        <v>54</v>
      </c>
      <c r="CH953" s="6">
        <v>84550</v>
      </c>
      <c r="CI953" s="26">
        <v>95.145631067961162</v>
      </c>
      <c r="CJ953">
        <f t="shared" si="171"/>
        <v>84550</v>
      </c>
      <c r="CK953">
        <f t="shared" si="172"/>
        <v>95.145631067961162</v>
      </c>
      <c r="CO953" t="str">
        <f t="shared" si="173"/>
        <v/>
      </c>
      <c r="CP953" s="13" t="str">
        <f t="shared" si="174"/>
        <v/>
      </c>
      <c r="DR953" t="s">
        <v>1002</v>
      </c>
      <c r="DS953">
        <v>37</v>
      </c>
      <c r="DT953">
        <v>1442082</v>
      </c>
      <c r="DU953" t="str">
        <f t="shared" si="168"/>
        <v>MAC-0950</v>
      </c>
      <c r="DV953">
        <f t="shared" si="169"/>
        <v>37</v>
      </c>
      <c r="DW953">
        <f t="shared" si="170"/>
        <v>1442082</v>
      </c>
      <c r="EL953" s="6" t="s">
        <v>1002</v>
      </c>
      <c r="EM953">
        <v>956</v>
      </c>
      <c r="EN953">
        <v>5703</v>
      </c>
    </row>
    <row r="954" spans="24:144" x14ac:dyDescent="0.25">
      <c r="X954" s="4" t="s">
        <v>1003</v>
      </c>
      <c r="Y954" s="2">
        <v>36</v>
      </c>
      <c r="BM954">
        <v>645</v>
      </c>
      <c r="BN954" t="s">
        <v>410</v>
      </c>
      <c r="BP954" s="6" t="s">
        <v>1003</v>
      </c>
      <c r="BQ954">
        <v>36</v>
      </c>
      <c r="BR954" t="str">
        <f t="shared" si="166"/>
        <v>MAC-0951</v>
      </c>
      <c r="BS954">
        <f t="shared" si="167"/>
        <v>36</v>
      </c>
      <c r="CH954" s="6">
        <v>84643</v>
      </c>
      <c r="CI954" s="26">
        <v>120.71197411003234</v>
      </c>
      <c r="CJ954">
        <f t="shared" si="171"/>
        <v>84643</v>
      </c>
      <c r="CK954">
        <f t="shared" si="172"/>
        <v>120.71197411003234</v>
      </c>
      <c r="CO954" t="str">
        <f t="shared" si="173"/>
        <v/>
      </c>
      <c r="CP954" s="13" t="str">
        <f t="shared" si="174"/>
        <v/>
      </c>
      <c r="DR954" t="s">
        <v>1003</v>
      </c>
      <c r="DS954">
        <v>836</v>
      </c>
      <c r="DT954">
        <v>4949232</v>
      </c>
      <c r="DU954" t="str">
        <f t="shared" si="168"/>
        <v>MAC-0951</v>
      </c>
      <c r="DV954">
        <f t="shared" si="169"/>
        <v>836</v>
      </c>
      <c r="DW954">
        <f t="shared" si="170"/>
        <v>4949232</v>
      </c>
      <c r="EL954" s="6" t="s">
        <v>1003</v>
      </c>
      <c r="EM954">
        <v>851</v>
      </c>
      <c r="EN954">
        <v>12021</v>
      </c>
    </row>
    <row r="955" spans="24:144" x14ac:dyDescent="0.25">
      <c r="X955" s="4" t="s">
        <v>1004</v>
      </c>
      <c r="Y955" s="2">
        <v>293</v>
      </c>
      <c r="BM955">
        <v>646</v>
      </c>
      <c r="BN955" t="s">
        <v>1001</v>
      </c>
      <c r="BP955" s="6" t="s">
        <v>1004</v>
      </c>
      <c r="BQ955">
        <v>293</v>
      </c>
      <c r="BR955" t="str">
        <f t="shared" si="166"/>
        <v>MAC-0952</v>
      </c>
      <c r="BS955">
        <f t="shared" si="167"/>
        <v>293</v>
      </c>
      <c r="CH955" s="6">
        <v>84870</v>
      </c>
      <c r="CI955" s="26">
        <v>67.313915857605181</v>
      </c>
      <c r="CJ955">
        <f t="shared" si="171"/>
        <v>84870</v>
      </c>
      <c r="CK955">
        <f t="shared" si="172"/>
        <v>67.313915857605181</v>
      </c>
      <c r="CO955" t="str">
        <f t="shared" si="173"/>
        <v/>
      </c>
      <c r="CP955" s="13" t="str">
        <f t="shared" si="174"/>
        <v/>
      </c>
      <c r="DR955" t="s">
        <v>1004</v>
      </c>
      <c r="DS955">
        <v>31298</v>
      </c>
      <c r="DT955">
        <v>161086689</v>
      </c>
      <c r="DU955" t="str">
        <f t="shared" si="168"/>
        <v>MAC-0952</v>
      </c>
      <c r="DV955">
        <f t="shared" si="169"/>
        <v>31298</v>
      </c>
      <c r="DW955">
        <f t="shared" si="170"/>
        <v>161086689</v>
      </c>
      <c r="EL955" s="6" t="s">
        <v>1004</v>
      </c>
      <c r="EM955">
        <v>678</v>
      </c>
      <c r="EN955">
        <v>646</v>
      </c>
    </row>
    <row r="956" spans="24:144" x14ac:dyDescent="0.25">
      <c r="X956" s="4" t="s">
        <v>1005</v>
      </c>
      <c r="Y956" s="2">
        <v>150</v>
      </c>
      <c r="BM956">
        <v>653</v>
      </c>
      <c r="BN956" t="s">
        <v>768</v>
      </c>
      <c r="BP956" s="6" t="s">
        <v>1005</v>
      </c>
      <c r="BQ956">
        <v>150</v>
      </c>
      <c r="BR956" t="str">
        <f t="shared" si="166"/>
        <v>MAC-0953</v>
      </c>
      <c r="BS956">
        <f t="shared" si="167"/>
        <v>150</v>
      </c>
      <c r="CH956" s="6">
        <v>85122</v>
      </c>
      <c r="CI956" s="26">
        <v>73.462783171521039</v>
      </c>
      <c r="CJ956">
        <f t="shared" si="171"/>
        <v>85122</v>
      </c>
      <c r="CK956">
        <f t="shared" si="172"/>
        <v>73.462783171521039</v>
      </c>
      <c r="CO956" t="str">
        <f t="shared" si="173"/>
        <v/>
      </c>
      <c r="CP956" s="13" t="str">
        <f t="shared" si="174"/>
        <v/>
      </c>
      <c r="DR956" t="s">
        <v>1005</v>
      </c>
      <c r="DS956">
        <v>10920</v>
      </c>
      <c r="DT956">
        <v>34570798</v>
      </c>
      <c r="DU956" t="str">
        <f t="shared" si="168"/>
        <v>MAC-0953</v>
      </c>
      <c r="DV956">
        <f t="shared" si="169"/>
        <v>10920</v>
      </c>
      <c r="DW956">
        <f t="shared" si="170"/>
        <v>34570798</v>
      </c>
      <c r="EL956" s="6" t="s">
        <v>1005</v>
      </c>
      <c r="EM956">
        <v>567</v>
      </c>
      <c r="EN956">
        <v>584</v>
      </c>
    </row>
    <row r="957" spans="24:144" x14ac:dyDescent="0.25">
      <c r="X957" s="4" t="s">
        <v>1006</v>
      </c>
      <c r="Y957" s="2">
        <v>157</v>
      </c>
      <c r="BM957">
        <v>656</v>
      </c>
      <c r="BN957" t="s">
        <v>866</v>
      </c>
      <c r="BP957" s="6" t="s">
        <v>1006</v>
      </c>
      <c r="BQ957">
        <v>157</v>
      </c>
      <c r="BR957" t="str">
        <f t="shared" si="166"/>
        <v>MAC-0954</v>
      </c>
      <c r="BS957">
        <f t="shared" si="167"/>
        <v>157</v>
      </c>
      <c r="CH957" s="6">
        <v>85392</v>
      </c>
      <c r="CI957" s="26">
        <v>79.935275080906152</v>
      </c>
      <c r="CJ957">
        <f t="shared" si="171"/>
        <v>85392</v>
      </c>
      <c r="CK957">
        <f t="shared" si="172"/>
        <v>79.935275080906152</v>
      </c>
      <c r="CO957" t="str">
        <f t="shared" si="173"/>
        <v/>
      </c>
      <c r="CP957" s="13" t="str">
        <f t="shared" si="174"/>
        <v/>
      </c>
      <c r="DR957" t="s">
        <v>1006</v>
      </c>
      <c r="DS957">
        <v>1535</v>
      </c>
      <c r="DT957">
        <v>6490657</v>
      </c>
      <c r="DU957" t="str">
        <f t="shared" si="168"/>
        <v>MAC-0954</v>
      </c>
      <c r="DV957">
        <f t="shared" si="169"/>
        <v>1535</v>
      </c>
      <c r="DW957">
        <f t="shared" si="170"/>
        <v>6490657</v>
      </c>
      <c r="EL957" s="6" t="s">
        <v>1006</v>
      </c>
      <c r="EM957">
        <v>647</v>
      </c>
      <c r="EN957">
        <v>6558</v>
      </c>
    </row>
    <row r="958" spans="24:144" x14ac:dyDescent="0.25">
      <c r="X958" s="4" t="s">
        <v>1007</v>
      </c>
      <c r="Y958" s="2">
        <v>188</v>
      </c>
      <c r="BM958">
        <v>657</v>
      </c>
      <c r="BN958" t="s">
        <v>897</v>
      </c>
      <c r="BP958" s="6" t="s">
        <v>1007</v>
      </c>
      <c r="BQ958">
        <v>188</v>
      </c>
      <c r="BR958" t="str">
        <f t="shared" si="166"/>
        <v>MAC-0955</v>
      </c>
      <c r="BS958">
        <f t="shared" si="167"/>
        <v>188</v>
      </c>
      <c r="CH958" s="6">
        <v>87001</v>
      </c>
      <c r="CI958" s="26">
        <v>64.401294498381873</v>
      </c>
      <c r="CJ958">
        <f t="shared" si="171"/>
        <v>87001</v>
      </c>
      <c r="CK958">
        <f t="shared" si="172"/>
        <v>64.401294498381873</v>
      </c>
      <c r="CO958" t="str">
        <f t="shared" si="173"/>
        <v/>
      </c>
      <c r="CP958" s="13" t="str">
        <f t="shared" si="174"/>
        <v/>
      </c>
      <c r="DR958" t="s">
        <v>1007</v>
      </c>
      <c r="DS958">
        <v>66</v>
      </c>
      <c r="DT958">
        <v>1739354</v>
      </c>
      <c r="DU958" t="str">
        <f t="shared" si="168"/>
        <v>MAC-0955</v>
      </c>
      <c r="DV958">
        <f t="shared" si="169"/>
        <v>66</v>
      </c>
      <c r="DW958">
        <f t="shared" si="170"/>
        <v>1739354</v>
      </c>
      <c r="EL958" s="6" t="s">
        <v>1007</v>
      </c>
      <c r="EM958">
        <v>713</v>
      </c>
      <c r="EN958">
        <v>5997</v>
      </c>
    </row>
    <row r="959" spans="24:144" x14ac:dyDescent="0.25">
      <c r="X959" s="4" t="s">
        <v>1008</v>
      </c>
      <c r="Y959" s="2">
        <v>124</v>
      </c>
      <c r="BM959">
        <v>659</v>
      </c>
      <c r="BN959" t="s">
        <v>182</v>
      </c>
      <c r="BP959" s="6" t="s">
        <v>1008</v>
      </c>
      <c r="BQ959">
        <v>124</v>
      </c>
      <c r="BR959" t="str">
        <f t="shared" si="166"/>
        <v>MAC-0956</v>
      </c>
      <c r="BS959">
        <f t="shared" si="167"/>
        <v>124</v>
      </c>
      <c r="CH959" s="6">
        <v>87048</v>
      </c>
      <c r="CI959" s="26">
        <v>55.016181229773466</v>
      </c>
      <c r="CJ959">
        <f t="shared" si="171"/>
        <v>87048</v>
      </c>
      <c r="CK959">
        <f t="shared" si="172"/>
        <v>55.016181229773466</v>
      </c>
      <c r="CO959" t="str">
        <f t="shared" si="173"/>
        <v/>
      </c>
      <c r="CP959" s="13" t="str">
        <f t="shared" si="174"/>
        <v/>
      </c>
      <c r="DR959" t="s">
        <v>1008</v>
      </c>
      <c r="DS959">
        <v>569</v>
      </c>
      <c r="DT959">
        <v>4099718</v>
      </c>
      <c r="DU959" t="str">
        <f t="shared" si="168"/>
        <v>MAC-0956</v>
      </c>
      <c r="DV959">
        <f t="shared" si="169"/>
        <v>569</v>
      </c>
      <c r="DW959">
        <f t="shared" si="170"/>
        <v>4099718</v>
      </c>
      <c r="EL959" s="6" t="s">
        <v>1008</v>
      </c>
      <c r="EM959">
        <v>782</v>
      </c>
      <c r="EN959">
        <v>4414</v>
      </c>
    </row>
    <row r="960" spans="24:144" x14ac:dyDescent="0.25">
      <c r="X960" s="4" t="s">
        <v>1009</v>
      </c>
      <c r="Y960" s="2">
        <v>97</v>
      </c>
      <c r="BM960">
        <v>659</v>
      </c>
      <c r="BN960" t="s">
        <v>660</v>
      </c>
      <c r="BP960" s="6" t="s">
        <v>1009</v>
      </c>
      <c r="BQ960">
        <v>97</v>
      </c>
      <c r="BR960" t="str">
        <f t="shared" si="166"/>
        <v>MAC-0957</v>
      </c>
      <c r="BS960">
        <f t="shared" si="167"/>
        <v>97</v>
      </c>
      <c r="CH960" s="6">
        <v>87742</v>
      </c>
      <c r="CI960" s="26">
        <v>81.553398058252426</v>
      </c>
      <c r="CJ960">
        <f t="shared" si="171"/>
        <v>87742</v>
      </c>
      <c r="CK960">
        <f t="shared" si="172"/>
        <v>81.553398058252426</v>
      </c>
      <c r="CO960" t="str">
        <f t="shared" si="173"/>
        <v/>
      </c>
      <c r="CP960" s="13" t="str">
        <f t="shared" si="174"/>
        <v/>
      </c>
      <c r="DR960" t="s">
        <v>1009</v>
      </c>
      <c r="DS960">
        <v>0</v>
      </c>
      <c r="DT960">
        <v>1268425</v>
      </c>
      <c r="DU960" t="str">
        <f t="shared" si="168"/>
        <v>MAC-0957</v>
      </c>
      <c r="DV960">
        <f t="shared" si="169"/>
        <v>0</v>
      </c>
      <c r="DW960">
        <f t="shared" si="170"/>
        <v>1268425</v>
      </c>
      <c r="EL960" s="6" t="s">
        <v>1009</v>
      </c>
      <c r="EM960">
        <v>853</v>
      </c>
      <c r="EN960">
        <v>10355</v>
      </c>
    </row>
    <row r="961" spans="24:144" x14ac:dyDescent="0.25">
      <c r="X961" s="4" t="s">
        <v>1010</v>
      </c>
      <c r="Y961" s="2">
        <v>238</v>
      </c>
      <c r="BM961">
        <v>666</v>
      </c>
      <c r="BN961" t="s">
        <v>484</v>
      </c>
      <c r="BP961" s="6" t="s">
        <v>1010</v>
      </c>
      <c r="BQ961">
        <v>238</v>
      </c>
      <c r="BR961" t="str">
        <f t="shared" si="166"/>
        <v>MAC-0958</v>
      </c>
      <c r="BS961">
        <f t="shared" si="167"/>
        <v>238</v>
      </c>
      <c r="CH961" s="6">
        <v>87799</v>
      </c>
      <c r="CI961" s="26">
        <v>66.666666666666657</v>
      </c>
      <c r="CJ961">
        <f t="shared" si="171"/>
        <v>87799</v>
      </c>
      <c r="CK961">
        <f t="shared" si="172"/>
        <v>66.666666666666657</v>
      </c>
      <c r="CO961" t="str">
        <f t="shared" si="173"/>
        <v/>
      </c>
      <c r="CP961" s="13" t="str">
        <f t="shared" si="174"/>
        <v/>
      </c>
      <c r="DR961" t="s">
        <v>1010</v>
      </c>
      <c r="DS961">
        <v>33454</v>
      </c>
      <c r="DT961">
        <v>102463754</v>
      </c>
      <c r="DU961" t="str">
        <f t="shared" si="168"/>
        <v>MAC-0958</v>
      </c>
      <c r="DV961">
        <f t="shared" si="169"/>
        <v>33454</v>
      </c>
      <c r="DW961">
        <f t="shared" si="170"/>
        <v>102463754</v>
      </c>
      <c r="EL961" s="6" t="s">
        <v>1010</v>
      </c>
      <c r="EM961">
        <v>272</v>
      </c>
      <c r="EN961">
        <v>174</v>
      </c>
    </row>
    <row r="962" spans="24:144" x14ac:dyDescent="0.25">
      <c r="X962" s="4" t="s">
        <v>1011</v>
      </c>
      <c r="Y962" s="2">
        <v>121</v>
      </c>
      <c r="BM962">
        <v>667</v>
      </c>
      <c r="BN962" t="s">
        <v>404</v>
      </c>
      <c r="BP962" s="6" t="s">
        <v>1011</v>
      </c>
      <c r="BQ962">
        <v>121</v>
      </c>
      <c r="BR962" t="str">
        <f t="shared" si="166"/>
        <v>MAC-0959</v>
      </c>
      <c r="BS962">
        <f t="shared" si="167"/>
        <v>121</v>
      </c>
      <c r="CH962" s="6">
        <v>87913</v>
      </c>
      <c r="CI962" s="26">
        <v>77.993527508090608</v>
      </c>
      <c r="CJ962">
        <f t="shared" si="171"/>
        <v>87913</v>
      </c>
      <c r="CK962">
        <f t="shared" si="172"/>
        <v>77.993527508090608</v>
      </c>
      <c r="CO962" t="str">
        <f t="shared" si="173"/>
        <v/>
      </c>
      <c r="CP962" s="13" t="str">
        <f t="shared" si="174"/>
        <v/>
      </c>
      <c r="DR962" t="s">
        <v>1011</v>
      </c>
      <c r="DS962">
        <v>68</v>
      </c>
      <c r="DT962">
        <v>1665832</v>
      </c>
      <c r="DU962" t="str">
        <f t="shared" si="168"/>
        <v>MAC-0959</v>
      </c>
      <c r="DV962">
        <f t="shared" si="169"/>
        <v>68</v>
      </c>
      <c r="DW962">
        <f t="shared" si="170"/>
        <v>1665832</v>
      </c>
      <c r="EL962" s="6" t="s">
        <v>1011</v>
      </c>
      <c r="EM962">
        <v>802</v>
      </c>
      <c r="EN962">
        <v>9561</v>
      </c>
    </row>
    <row r="963" spans="24:144" x14ac:dyDescent="0.25">
      <c r="X963" s="4" t="s">
        <v>1012</v>
      </c>
      <c r="Y963" s="2">
        <v>84</v>
      </c>
      <c r="BM963">
        <v>667</v>
      </c>
      <c r="BN963" t="s">
        <v>949</v>
      </c>
      <c r="BP963" s="6" t="s">
        <v>1012</v>
      </c>
      <c r="BQ963">
        <v>84</v>
      </c>
      <c r="BR963" t="str">
        <f t="shared" si="166"/>
        <v>MAC-0960</v>
      </c>
      <c r="BS963">
        <f t="shared" si="167"/>
        <v>84</v>
      </c>
      <c r="CH963" s="6">
        <v>88084</v>
      </c>
      <c r="CI963" s="26">
        <v>100</v>
      </c>
      <c r="CJ963">
        <f t="shared" si="171"/>
        <v>88084</v>
      </c>
      <c r="CK963">
        <f t="shared" si="172"/>
        <v>100</v>
      </c>
      <c r="CO963" t="str">
        <f t="shared" si="173"/>
        <v/>
      </c>
      <c r="CP963" s="13" t="str">
        <f t="shared" si="174"/>
        <v/>
      </c>
      <c r="DR963" t="s">
        <v>1012</v>
      </c>
      <c r="DS963">
        <v>1361</v>
      </c>
      <c r="DT963">
        <v>5000937</v>
      </c>
      <c r="DU963" t="str">
        <f t="shared" si="168"/>
        <v>MAC-0960</v>
      </c>
      <c r="DV963">
        <f t="shared" si="169"/>
        <v>1361</v>
      </c>
      <c r="DW963">
        <f t="shared" si="170"/>
        <v>5000937</v>
      </c>
      <c r="EL963" s="6" t="s">
        <v>1012</v>
      </c>
      <c r="EM963">
        <v>747</v>
      </c>
      <c r="EN963">
        <v>4905</v>
      </c>
    </row>
    <row r="964" spans="24:144" x14ac:dyDescent="0.25">
      <c r="X964" s="4" t="s">
        <v>1013</v>
      </c>
      <c r="Y964" s="2">
        <v>128</v>
      </c>
      <c r="BM964">
        <v>669</v>
      </c>
      <c r="BN964" t="s">
        <v>206</v>
      </c>
      <c r="BP964" s="6" t="s">
        <v>1013</v>
      </c>
      <c r="BQ964">
        <v>128</v>
      </c>
      <c r="BR964" t="str">
        <f t="shared" ref="BR964:BR1004" si="175">IF(OR(BP964="",BP964="Genel Toplam",BP964="(blank)"),"",BP964)</f>
        <v>MAC-0961</v>
      </c>
      <c r="BS964">
        <f t="shared" ref="BS964:BS1004" si="176">IFERROR(VLOOKUP(BR964,$BP$3:$BQ$1004,2,FALSE),"")</f>
        <v>128</v>
      </c>
      <c r="CH964" s="6">
        <v>88164</v>
      </c>
      <c r="CI964" s="26">
        <v>60.841423948220061</v>
      </c>
      <c r="CJ964">
        <f t="shared" si="171"/>
        <v>88164</v>
      </c>
      <c r="CK964">
        <f t="shared" si="172"/>
        <v>60.841423948220061</v>
      </c>
      <c r="CO964" t="str">
        <f t="shared" si="173"/>
        <v/>
      </c>
      <c r="CP964" s="13" t="str">
        <f t="shared" si="174"/>
        <v/>
      </c>
      <c r="DR964" t="s">
        <v>1013</v>
      </c>
      <c r="DS964">
        <v>0</v>
      </c>
      <c r="DT964">
        <v>2204499</v>
      </c>
      <c r="DU964" t="str">
        <f t="shared" ref="DU964:DU1003" si="177">IF(OR(DR964="",DR964="Genel Toplam",DR964="(blank)"),"",DR964)</f>
        <v>MAC-0961</v>
      </c>
      <c r="DV964">
        <f t="shared" ref="DV964:DV1003" si="178">IFERROR(VLOOKUP(DU964,$DR$3:$DT$1004,2,FALSE),"")</f>
        <v>0</v>
      </c>
      <c r="DW964">
        <f t="shared" ref="DW964:DW1003" si="179">IFERROR(VLOOKUP(DU964,$DR$3:$DT$1004,3,FALSE),"")</f>
        <v>2204499</v>
      </c>
      <c r="EL964" s="6" t="s">
        <v>1013</v>
      </c>
      <c r="EM964">
        <v>845</v>
      </c>
      <c r="EN964">
        <v>7005</v>
      </c>
    </row>
    <row r="965" spans="24:144" x14ac:dyDescent="0.25">
      <c r="X965" s="4" t="s">
        <v>1014</v>
      </c>
      <c r="Y965" s="2">
        <v>447</v>
      </c>
      <c r="BM965">
        <v>670</v>
      </c>
      <c r="BN965" t="s">
        <v>449</v>
      </c>
      <c r="BP965" s="6" t="s">
        <v>1014</v>
      </c>
      <c r="BQ965">
        <v>447</v>
      </c>
      <c r="BR965" t="str">
        <f t="shared" si="175"/>
        <v>MAC-0962</v>
      </c>
      <c r="BS965">
        <f t="shared" si="176"/>
        <v>447</v>
      </c>
      <c r="CH965" s="6">
        <v>88254</v>
      </c>
      <c r="CI965" s="26">
        <v>80.582524271844662</v>
      </c>
      <c r="CJ965">
        <f t="shared" ref="CJ965:CJ983" si="180">IF(OR(CH965="",CH965="Grand Total",CH965="(blank)"),"",CH965)</f>
        <v>88254</v>
      </c>
      <c r="CK965">
        <f t="shared" ref="CK965:CK983" si="181">IFERROR(VLOOKUP(CJ965,$CH$3:$CI$983,2,FALSE),"")</f>
        <v>80.582524271844662</v>
      </c>
      <c r="CO965" t="str">
        <f t="shared" ref="CO965:CO983" si="182">IF(OR(CM965="",CM965="Grand Total",CM965="(blank)"),"",CM965)</f>
        <v/>
      </c>
      <c r="CP965" s="13" t="str">
        <f t="shared" ref="CP965:CP983" si="183">IFERROR(VLOOKUP(CO965,$CM$3:$CN$983,2,FALSE),"")</f>
        <v/>
      </c>
      <c r="DR965" t="s">
        <v>1014</v>
      </c>
      <c r="DS965">
        <v>3264</v>
      </c>
      <c r="DT965">
        <v>5284367</v>
      </c>
      <c r="DU965" t="str">
        <f t="shared" si="177"/>
        <v>MAC-0962</v>
      </c>
      <c r="DV965">
        <f t="shared" si="178"/>
        <v>3264</v>
      </c>
      <c r="DW965">
        <f t="shared" si="179"/>
        <v>5284367</v>
      </c>
      <c r="EL965" s="6" t="s">
        <v>1014</v>
      </c>
      <c r="EM965">
        <v>347</v>
      </c>
      <c r="EN965">
        <v>2505</v>
      </c>
    </row>
    <row r="966" spans="24:144" x14ac:dyDescent="0.25">
      <c r="X966" s="4" t="s">
        <v>1015</v>
      </c>
      <c r="Y966" s="2">
        <v>153</v>
      </c>
      <c r="BM966">
        <v>671</v>
      </c>
      <c r="BN966" t="s">
        <v>262</v>
      </c>
      <c r="BP966" s="6" t="s">
        <v>1015</v>
      </c>
      <c r="BQ966">
        <v>153</v>
      </c>
      <c r="BR966" t="str">
        <f t="shared" si="175"/>
        <v>MAC-0963</v>
      </c>
      <c r="BS966">
        <f t="shared" si="176"/>
        <v>153</v>
      </c>
      <c r="CH966" s="6">
        <v>88308</v>
      </c>
      <c r="CI966" s="26">
        <v>87.702265372168284</v>
      </c>
      <c r="CJ966">
        <f t="shared" si="180"/>
        <v>88308</v>
      </c>
      <c r="CK966">
        <f t="shared" si="181"/>
        <v>87.702265372168284</v>
      </c>
      <c r="CO966" t="str">
        <f t="shared" si="182"/>
        <v/>
      </c>
      <c r="CP966" s="13" t="str">
        <f t="shared" si="183"/>
        <v/>
      </c>
      <c r="DR966" t="s">
        <v>1015</v>
      </c>
      <c r="DS966">
        <v>1109</v>
      </c>
      <c r="DT966">
        <v>5246912</v>
      </c>
      <c r="DU966" t="str">
        <f t="shared" si="177"/>
        <v>MAC-0963</v>
      </c>
      <c r="DV966">
        <f t="shared" si="178"/>
        <v>1109</v>
      </c>
      <c r="DW966">
        <f t="shared" si="179"/>
        <v>5246912</v>
      </c>
      <c r="EL966" s="6" t="s">
        <v>1015</v>
      </c>
      <c r="EM966">
        <v>662</v>
      </c>
      <c r="EN966">
        <v>6963</v>
      </c>
    </row>
    <row r="967" spans="24:144" x14ac:dyDescent="0.25">
      <c r="X967" s="4" t="s">
        <v>1016</v>
      </c>
      <c r="Y967" s="2">
        <v>380</v>
      </c>
      <c r="BM967">
        <v>674</v>
      </c>
      <c r="BN967" t="s">
        <v>959</v>
      </c>
      <c r="BP967" s="6" t="s">
        <v>1016</v>
      </c>
      <c r="BQ967">
        <v>380</v>
      </c>
      <c r="BR967" t="str">
        <f t="shared" si="175"/>
        <v>MAC-0964</v>
      </c>
      <c r="BS967">
        <f t="shared" si="176"/>
        <v>380</v>
      </c>
      <c r="CH967" s="6">
        <v>88388</v>
      </c>
      <c r="CI967" s="26">
        <v>78.640776699029118</v>
      </c>
      <c r="CJ967">
        <f t="shared" si="180"/>
        <v>88388</v>
      </c>
      <c r="CK967">
        <f t="shared" si="181"/>
        <v>78.640776699029118</v>
      </c>
      <c r="CO967" t="str">
        <f t="shared" si="182"/>
        <v/>
      </c>
      <c r="CP967" s="13" t="str">
        <f t="shared" si="183"/>
        <v/>
      </c>
      <c r="DR967" t="s">
        <v>1016</v>
      </c>
      <c r="DS967">
        <v>2799</v>
      </c>
      <c r="DT967">
        <v>11204025</v>
      </c>
      <c r="DU967" t="str">
        <f t="shared" si="177"/>
        <v>MAC-0964</v>
      </c>
      <c r="DV967">
        <f t="shared" si="178"/>
        <v>2799</v>
      </c>
      <c r="DW967">
        <f t="shared" si="179"/>
        <v>11204025</v>
      </c>
      <c r="EL967" s="6" t="s">
        <v>1016</v>
      </c>
      <c r="EM967">
        <v>419</v>
      </c>
      <c r="EN967">
        <v>241</v>
      </c>
    </row>
    <row r="968" spans="24:144" x14ac:dyDescent="0.25">
      <c r="X968" s="4" t="s">
        <v>1017</v>
      </c>
      <c r="Y968" s="2">
        <v>599</v>
      </c>
      <c r="BM968">
        <v>678</v>
      </c>
      <c r="BN968" t="s">
        <v>463</v>
      </c>
      <c r="BP968" s="6" t="s">
        <v>1017</v>
      </c>
      <c r="BQ968">
        <v>599</v>
      </c>
      <c r="BR968" t="str">
        <f t="shared" si="175"/>
        <v>MAC-0965</v>
      </c>
      <c r="BS968">
        <f t="shared" si="176"/>
        <v>599</v>
      </c>
      <c r="CH968" s="6">
        <v>88596</v>
      </c>
      <c r="CI968" s="26">
        <v>93.527508090614887</v>
      </c>
      <c r="CJ968">
        <f t="shared" si="180"/>
        <v>88596</v>
      </c>
      <c r="CK968">
        <f t="shared" si="181"/>
        <v>93.527508090614887</v>
      </c>
      <c r="CO968" t="str">
        <f t="shared" si="182"/>
        <v/>
      </c>
      <c r="CP968" s="13" t="str">
        <f t="shared" si="183"/>
        <v/>
      </c>
      <c r="DR968" t="s">
        <v>1017</v>
      </c>
      <c r="DS968">
        <v>41556</v>
      </c>
      <c r="DT968">
        <v>44052064</v>
      </c>
      <c r="DU968" t="str">
        <f t="shared" si="177"/>
        <v>MAC-0965</v>
      </c>
      <c r="DV968">
        <f t="shared" si="178"/>
        <v>41556</v>
      </c>
      <c r="DW968">
        <f t="shared" si="179"/>
        <v>44052064</v>
      </c>
      <c r="EL968" s="6" t="s">
        <v>1017</v>
      </c>
      <c r="EM968">
        <v>236</v>
      </c>
      <c r="EN968">
        <v>481</v>
      </c>
    </row>
    <row r="969" spans="24:144" x14ac:dyDescent="0.25">
      <c r="X969" s="4" t="s">
        <v>1018</v>
      </c>
      <c r="Y969" s="2">
        <v>328</v>
      </c>
      <c r="BM969">
        <v>679</v>
      </c>
      <c r="BN969" t="s">
        <v>91</v>
      </c>
      <c r="BP969" s="6" t="s">
        <v>1018</v>
      </c>
      <c r="BQ969">
        <v>328</v>
      </c>
      <c r="BR969" t="str">
        <f t="shared" si="175"/>
        <v>MAC-0966</v>
      </c>
      <c r="BS969">
        <f t="shared" si="176"/>
        <v>328</v>
      </c>
      <c r="CH969" s="6">
        <v>88730</v>
      </c>
      <c r="CI969" s="26">
        <v>69.255663430420711</v>
      </c>
      <c r="CJ969">
        <f t="shared" si="180"/>
        <v>88730</v>
      </c>
      <c r="CK969">
        <f t="shared" si="181"/>
        <v>69.255663430420711</v>
      </c>
      <c r="CO969" t="str">
        <f t="shared" si="182"/>
        <v/>
      </c>
      <c r="CP969" s="13" t="str">
        <f t="shared" si="183"/>
        <v/>
      </c>
      <c r="DR969" t="s">
        <v>1018</v>
      </c>
      <c r="DS969">
        <v>11202</v>
      </c>
      <c r="DT969">
        <v>13916812</v>
      </c>
      <c r="DU969" t="str">
        <f t="shared" si="177"/>
        <v>MAC-0966</v>
      </c>
      <c r="DV969">
        <f t="shared" si="178"/>
        <v>11202</v>
      </c>
      <c r="DW969">
        <f t="shared" si="179"/>
        <v>13916812</v>
      </c>
      <c r="EL969" s="6" t="s">
        <v>1018</v>
      </c>
      <c r="EM969">
        <v>411</v>
      </c>
      <c r="EN969">
        <v>1087</v>
      </c>
    </row>
    <row r="970" spans="24:144" x14ac:dyDescent="0.25">
      <c r="X970" s="4" t="s">
        <v>1019</v>
      </c>
      <c r="Y970" s="2">
        <v>259</v>
      </c>
      <c r="BM970">
        <v>679</v>
      </c>
      <c r="BN970" t="s">
        <v>454</v>
      </c>
      <c r="BP970" s="6" t="s">
        <v>1019</v>
      </c>
      <c r="BQ970">
        <v>259</v>
      </c>
      <c r="BR970" t="str">
        <f t="shared" si="175"/>
        <v>MAC-0967</v>
      </c>
      <c r="BS970">
        <f t="shared" si="176"/>
        <v>259</v>
      </c>
      <c r="CH970" s="6">
        <v>89224</v>
      </c>
      <c r="CI970" s="26">
        <v>73.139158576051784</v>
      </c>
      <c r="CJ970">
        <f t="shared" si="180"/>
        <v>89224</v>
      </c>
      <c r="CK970">
        <f t="shared" si="181"/>
        <v>73.139158576051784</v>
      </c>
      <c r="CO970" t="str">
        <f t="shared" si="182"/>
        <v/>
      </c>
      <c r="CP970" s="13" t="str">
        <f t="shared" si="183"/>
        <v/>
      </c>
      <c r="DR970" t="s">
        <v>1019</v>
      </c>
      <c r="DS970">
        <v>1040</v>
      </c>
      <c r="DT970">
        <v>6051272</v>
      </c>
      <c r="DU970" t="str">
        <f t="shared" si="177"/>
        <v>MAC-0967</v>
      </c>
      <c r="DV970">
        <f t="shared" si="178"/>
        <v>1040</v>
      </c>
      <c r="DW970">
        <f t="shared" si="179"/>
        <v>6051272</v>
      </c>
      <c r="EL970" s="6" t="s">
        <v>1019</v>
      </c>
      <c r="EM970">
        <v>666</v>
      </c>
      <c r="EN970">
        <v>4313</v>
      </c>
    </row>
    <row r="971" spans="24:144" x14ac:dyDescent="0.25">
      <c r="X971" s="4" t="s">
        <v>1020</v>
      </c>
      <c r="Y971" s="2">
        <v>229</v>
      </c>
      <c r="BM971">
        <v>686</v>
      </c>
      <c r="BN971" t="s">
        <v>732</v>
      </c>
      <c r="BP971" s="6" t="s">
        <v>1020</v>
      </c>
      <c r="BQ971">
        <v>229</v>
      </c>
      <c r="BR971" t="str">
        <f t="shared" si="175"/>
        <v>MAC-0968</v>
      </c>
      <c r="BS971">
        <f t="shared" si="176"/>
        <v>229</v>
      </c>
      <c r="CH971" s="6">
        <v>89280</v>
      </c>
      <c r="CI971" s="26">
        <v>72.491909385113274</v>
      </c>
      <c r="CJ971">
        <f t="shared" si="180"/>
        <v>89280</v>
      </c>
      <c r="CK971">
        <f t="shared" si="181"/>
        <v>72.491909385113274</v>
      </c>
      <c r="CO971" t="str">
        <f t="shared" si="182"/>
        <v/>
      </c>
      <c r="CP971" s="13" t="str">
        <f t="shared" si="183"/>
        <v/>
      </c>
      <c r="DR971" t="s">
        <v>1020</v>
      </c>
      <c r="DS971">
        <v>2278</v>
      </c>
      <c r="DT971">
        <v>12869385</v>
      </c>
      <c r="DU971" t="str">
        <f t="shared" si="177"/>
        <v>MAC-0968</v>
      </c>
      <c r="DV971">
        <f t="shared" si="178"/>
        <v>2278</v>
      </c>
      <c r="DW971">
        <f t="shared" si="179"/>
        <v>12869385</v>
      </c>
      <c r="EL971" s="6" t="s">
        <v>1020</v>
      </c>
      <c r="EM971">
        <v>640</v>
      </c>
      <c r="EN971">
        <v>6380</v>
      </c>
    </row>
    <row r="972" spans="24:144" x14ac:dyDescent="0.25">
      <c r="X972" s="4" t="s">
        <v>1021</v>
      </c>
      <c r="Y972" s="2">
        <v>278</v>
      </c>
      <c r="BM972">
        <v>688</v>
      </c>
      <c r="BN972" t="s">
        <v>512</v>
      </c>
      <c r="BP972" s="6" t="s">
        <v>1021</v>
      </c>
      <c r="BQ972">
        <v>278</v>
      </c>
      <c r="BR972" t="str">
        <f t="shared" si="175"/>
        <v>MAC-0969</v>
      </c>
      <c r="BS972">
        <f t="shared" si="176"/>
        <v>278</v>
      </c>
      <c r="CH972" s="6">
        <v>89490</v>
      </c>
      <c r="CI972" s="26">
        <v>55.663430420711975</v>
      </c>
      <c r="CJ972">
        <f t="shared" si="180"/>
        <v>89490</v>
      </c>
      <c r="CK972">
        <f t="shared" si="181"/>
        <v>55.663430420711975</v>
      </c>
      <c r="CO972" t="str">
        <f t="shared" si="182"/>
        <v/>
      </c>
      <c r="CP972" s="13" t="str">
        <f t="shared" si="183"/>
        <v/>
      </c>
      <c r="DR972" t="s">
        <v>1021</v>
      </c>
      <c r="DS972">
        <v>2546</v>
      </c>
      <c r="DT972">
        <v>9528474</v>
      </c>
      <c r="DU972" t="str">
        <f t="shared" si="177"/>
        <v>MAC-0969</v>
      </c>
      <c r="DV972">
        <f t="shared" si="178"/>
        <v>2546</v>
      </c>
      <c r="DW972">
        <f t="shared" si="179"/>
        <v>9528474</v>
      </c>
      <c r="EL972" s="6" t="s">
        <v>1021</v>
      </c>
      <c r="EM972">
        <v>502</v>
      </c>
      <c r="EN972">
        <v>313</v>
      </c>
    </row>
    <row r="973" spans="24:144" x14ac:dyDescent="0.25">
      <c r="X973" s="4" t="s">
        <v>1022</v>
      </c>
      <c r="Y973" s="2">
        <v>23</v>
      </c>
      <c r="BM973">
        <v>688</v>
      </c>
      <c r="BN973" t="s">
        <v>522</v>
      </c>
      <c r="BP973" s="6" t="s">
        <v>1022</v>
      </c>
      <c r="BQ973">
        <v>23</v>
      </c>
      <c r="BR973" t="str">
        <f t="shared" si="175"/>
        <v>MAC-0970</v>
      </c>
      <c r="BS973">
        <f t="shared" si="176"/>
        <v>23</v>
      </c>
      <c r="CH973" s="6">
        <v>89712</v>
      </c>
      <c r="CI973" s="26">
        <v>64.077669902912632</v>
      </c>
      <c r="CJ973">
        <f t="shared" si="180"/>
        <v>89712</v>
      </c>
      <c r="CK973">
        <f t="shared" si="181"/>
        <v>64.077669902912632</v>
      </c>
      <c r="CO973" t="str">
        <f t="shared" si="182"/>
        <v/>
      </c>
      <c r="CP973" s="13" t="str">
        <f t="shared" si="183"/>
        <v/>
      </c>
      <c r="DR973" t="s">
        <v>1022</v>
      </c>
      <c r="DS973">
        <v>0</v>
      </c>
      <c r="DT973">
        <v>231531</v>
      </c>
      <c r="DU973" t="str">
        <f t="shared" si="177"/>
        <v>MAC-0970</v>
      </c>
      <c r="DV973">
        <f t="shared" si="178"/>
        <v>0</v>
      </c>
      <c r="DW973">
        <f t="shared" si="179"/>
        <v>231531</v>
      </c>
      <c r="EL973" s="6" t="s">
        <v>1022</v>
      </c>
      <c r="EM973">
        <v>826</v>
      </c>
      <c r="EN973">
        <v>13056</v>
      </c>
    </row>
    <row r="974" spans="24:144" x14ac:dyDescent="0.25">
      <c r="X974" s="4" t="s">
        <v>1023</v>
      </c>
      <c r="Y974" s="2">
        <v>385</v>
      </c>
      <c r="BM974">
        <v>688</v>
      </c>
      <c r="BN974" t="s">
        <v>912</v>
      </c>
      <c r="BP974" s="6" t="s">
        <v>1023</v>
      </c>
      <c r="BQ974">
        <v>385</v>
      </c>
      <c r="BR974" t="str">
        <f t="shared" si="175"/>
        <v>MAC-0971</v>
      </c>
      <c r="BS974">
        <f t="shared" si="176"/>
        <v>385</v>
      </c>
      <c r="CH974" s="6">
        <v>89870</v>
      </c>
      <c r="CI974" s="26">
        <v>64.401294498381873</v>
      </c>
      <c r="CJ974">
        <f t="shared" si="180"/>
        <v>89870</v>
      </c>
      <c r="CK974">
        <f t="shared" si="181"/>
        <v>64.401294498381873</v>
      </c>
      <c r="CO974" t="str">
        <f t="shared" si="182"/>
        <v/>
      </c>
      <c r="CP974" s="13" t="str">
        <f t="shared" si="183"/>
        <v/>
      </c>
      <c r="DR974" t="s">
        <v>1023</v>
      </c>
      <c r="DS974">
        <v>1644</v>
      </c>
      <c r="DT974">
        <v>10258046</v>
      </c>
      <c r="DU974" t="str">
        <f t="shared" si="177"/>
        <v>MAC-0971</v>
      </c>
      <c r="DV974">
        <f t="shared" si="178"/>
        <v>1644</v>
      </c>
      <c r="DW974">
        <f t="shared" si="179"/>
        <v>10258046</v>
      </c>
      <c r="EL974" s="6" t="s">
        <v>1023</v>
      </c>
      <c r="EM974">
        <v>640</v>
      </c>
      <c r="EN974">
        <v>2754</v>
      </c>
    </row>
    <row r="975" spans="24:144" x14ac:dyDescent="0.25">
      <c r="X975" s="4" t="s">
        <v>1024</v>
      </c>
      <c r="Y975" s="2">
        <v>156</v>
      </c>
      <c r="BM975">
        <v>691</v>
      </c>
      <c r="BN975" t="s">
        <v>147</v>
      </c>
      <c r="BP975" s="6" t="s">
        <v>1024</v>
      </c>
      <c r="BQ975">
        <v>156</v>
      </c>
      <c r="BR975" t="str">
        <f t="shared" si="175"/>
        <v>MAC-0972</v>
      </c>
      <c r="BS975">
        <f t="shared" si="176"/>
        <v>156</v>
      </c>
      <c r="CH975" s="6">
        <v>90706</v>
      </c>
      <c r="CI975" s="26">
        <v>78.964401294498373</v>
      </c>
      <c r="CJ975">
        <f t="shared" si="180"/>
        <v>90706</v>
      </c>
      <c r="CK975">
        <f t="shared" si="181"/>
        <v>78.964401294498373</v>
      </c>
      <c r="CO975" t="str">
        <f t="shared" si="182"/>
        <v/>
      </c>
      <c r="CP975" s="13" t="str">
        <f t="shared" si="183"/>
        <v/>
      </c>
      <c r="DR975" t="s">
        <v>1024</v>
      </c>
      <c r="DS975">
        <v>2031</v>
      </c>
      <c r="DT975">
        <v>837636</v>
      </c>
      <c r="DU975" t="str">
        <f t="shared" si="177"/>
        <v>MAC-0972</v>
      </c>
      <c r="DV975">
        <f t="shared" si="178"/>
        <v>2031</v>
      </c>
      <c r="DW975">
        <f t="shared" si="179"/>
        <v>837636</v>
      </c>
      <c r="EL975" s="6" t="s">
        <v>1024</v>
      </c>
      <c r="EM975">
        <v>726</v>
      </c>
      <c r="EN975">
        <v>7427</v>
      </c>
    </row>
    <row r="976" spans="24:144" x14ac:dyDescent="0.25">
      <c r="X976" s="4" t="s">
        <v>1025</v>
      </c>
      <c r="Y976" s="2">
        <v>27</v>
      </c>
      <c r="BM976">
        <v>691</v>
      </c>
      <c r="BN976" t="s">
        <v>780</v>
      </c>
      <c r="BP976" s="6" t="s">
        <v>1025</v>
      </c>
      <c r="BQ976">
        <v>27</v>
      </c>
      <c r="BR976" t="str">
        <f t="shared" si="175"/>
        <v>MAC-0973</v>
      </c>
      <c r="BS976">
        <f t="shared" si="176"/>
        <v>27</v>
      </c>
      <c r="CH976" s="6">
        <v>91010</v>
      </c>
      <c r="CI976" s="26">
        <v>73.786407766990294</v>
      </c>
      <c r="CJ976">
        <f t="shared" si="180"/>
        <v>91010</v>
      </c>
      <c r="CK976">
        <f t="shared" si="181"/>
        <v>73.786407766990294</v>
      </c>
      <c r="CO976" t="str">
        <f t="shared" si="182"/>
        <v/>
      </c>
      <c r="CP976" s="13" t="str">
        <f t="shared" si="183"/>
        <v/>
      </c>
      <c r="DR976" t="s">
        <v>1025</v>
      </c>
      <c r="DS976">
        <v>61</v>
      </c>
      <c r="DT976">
        <v>244855</v>
      </c>
      <c r="DU976" t="str">
        <f t="shared" si="177"/>
        <v>MAC-0973</v>
      </c>
      <c r="DV976">
        <f t="shared" si="178"/>
        <v>61</v>
      </c>
      <c r="DW976">
        <f t="shared" si="179"/>
        <v>244855</v>
      </c>
      <c r="EL976" s="6" t="s">
        <v>1025</v>
      </c>
      <c r="EM976">
        <v>746</v>
      </c>
      <c r="EN976">
        <v>9826</v>
      </c>
    </row>
    <row r="977" spans="24:144" x14ac:dyDescent="0.25">
      <c r="X977" s="4" t="s">
        <v>1026</v>
      </c>
      <c r="Y977" s="2">
        <v>262</v>
      </c>
      <c r="BM977">
        <v>695</v>
      </c>
      <c r="BN977" t="s">
        <v>988</v>
      </c>
      <c r="BP977" s="6" t="s">
        <v>1026</v>
      </c>
      <c r="BQ977">
        <v>262</v>
      </c>
      <c r="BR977" t="str">
        <f t="shared" si="175"/>
        <v>MAC-0974</v>
      </c>
      <c r="BS977">
        <f t="shared" si="176"/>
        <v>262</v>
      </c>
      <c r="CH977" s="6">
        <v>91846</v>
      </c>
      <c r="CI977" s="26">
        <v>73.786407766990294</v>
      </c>
      <c r="CJ977">
        <f t="shared" si="180"/>
        <v>91846</v>
      </c>
      <c r="CK977">
        <f t="shared" si="181"/>
        <v>73.786407766990294</v>
      </c>
      <c r="CO977" t="str">
        <f t="shared" si="182"/>
        <v/>
      </c>
      <c r="CP977" s="13" t="str">
        <f t="shared" si="183"/>
        <v/>
      </c>
      <c r="DR977" t="s">
        <v>1026</v>
      </c>
      <c r="DS977">
        <v>17062</v>
      </c>
      <c r="DT977">
        <v>18397526</v>
      </c>
      <c r="DU977" t="str">
        <f t="shared" si="177"/>
        <v>MAC-0974</v>
      </c>
      <c r="DV977">
        <f t="shared" si="178"/>
        <v>17062</v>
      </c>
      <c r="DW977">
        <f t="shared" si="179"/>
        <v>18397526</v>
      </c>
      <c r="EL977" s="6" t="s">
        <v>1026</v>
      </c>
      <c r="EM977">
        <v>398</v>
      </c>
      <c r="EN977">
        <v>439</v>
      </c>
    </row>
    <row r="978" spans="24:144" x14ac:dyDescent="0.25">
      <c r="X978" s="4" t="s">
        <v>1027</v>
      </c>
      <c r="Y978" s="2">
        <v>637</v>
      </c>
      <c r="BM978">
        <v>696</v>
      </c>
      <c r="BN978" t="s">
        <v>186</v>
      </c>
      <c r="BP978" s="6" t="s">
        <v>1027</v>
      </c>
      <c r="BQ978">
        <v>637</v>
      </c>
      <c r="BR978" t="str">
        <f t="shared" si="175"/>
        <v>MAC-0975</v>
      </c>
      <c r="BS978">
        <f t="shared" si="176"/>
        <v>637</v>
      </c>
      <c r="CH978" s="6">
        <v>91960</v>
      </c>
      <c r="CI978" s="26">
        <v>69.255663430420711</v>
      </c>
      <c r="CJ978">
        <f t="shared" si="180"/>
        <v>91960</v>
      </c>
      <c r="CK978">
        <f t="shared" si="181"/>
        <v>69.255663430420711</v>
      </c>
      <c r="CO978" t="str">
        <f t="shared" si="182"/>
        <v/>
      </c>
      <c r="CP978" s="13" t="str">
        <f t="shared" si="183"/>
        <v/>
      </c>
      <c r="DR978" t="s">
        <v>1027</v>
      </c>
      <c r="DS978">
        <v>16146</v>
      </c>
      <c r="DT978">
        <v>52499843</v>
      </c>
      <c r="DU978" t="str">
        <f t="shared" si="177"/>
        <v>MAC-0975</v>
      </c>
      <c r="DV978">
        <f t="shared" si="178"/>
        <v>16146</v>
      </c>
      <c r="DW978">
        <f t="shared" si="179"/>
        <v>52499843</v>
      </c>
      <c r="EL978" s="6" t="s">
        <v>1027</v>
      </c>
      <c r="EM978">
        <v>420</v>
      </c>
      <c r="EN978">
        <v>125</v>
      </c>
    </row>
    <row r="979" spans="24:144" x14ac:dyDescent="0.25">
      <c r="X979" s="4" t="s">
        <v>1028</v>
      </c>
      <c r="Y979" s="2">
        <v>269</v>
      </c>
      <c r="BM979">
        <v>698</v>
      </c>
      <c r="BN979" t="s">
        <v>569</v>
      </c>
      <c r="BP979" s="6" t="s">
        <v>1028</v>
      </c>
      <c r="BQ979">
        <v>269</v>
      </c>
      <c r="BR979" t="str">
        <f t="shared" si="175"/>
        <v>MAC-0976</v>
      </c>
      <c r="BS979">
        <f t="shared" si="176"/>
        <v>269</v>
      </c>
      <c r="CH979" s="6">
        <v>93556</v>
      </c>
      <c r="CI979" s="26">
        <v>73.462783171521039</v>
      </c>
      <c r="CJ979">
        <f t="shared" si="180"/>
        <v>93556</v>
      </c>
      <c r="CK979">
        <f t="shared" si="181"/>
        <v>73.462783171521039</v>
      </c>
      <c r="CO979" t="str">
        <f t="shared" si="182"/>
        <v/>
      </c>
      <c r="CP979" s="13" t="str">
        <f t="shared" si="183"/>
        <v/>
      </c>
      <c r="DR979" t="s">
        <v>1028</v>
      </c>
      <c r="DS979">
        <v>660</v>
      </c>
      <c r="DT979">
        <v>6799162</v>
      </c>
      <c r="DU979" t="str">
        <f t="shared" si="177"/>
        <v>MAC-0976</v>
      </c>
      <c r="DV979">
        <f t="shared" si="178"/>
        <v>660</v>
      </c>
      <c r="DW979">
        <f t="shared" si="179"/>
        <v>6799162</v>
      </c>
      <c r="EL979" s="6" t="s">
        <v>1028</v>
      </c>
      <c r="EM979">
        <v>745</v>
      </c>
      <c r="EN979">
        <v>5306</v>
      </c>
    </row>
    <row r="980" spans="24:144" x14ac:dyDescent="0.25">
      <c r="X980" s="4" t="s">
        <v>1029</v>
      </c>
      <c r="Y980" s="2">
        <v>157</v>
      </c>
      <c r="BM980">
        <v>698</v>
      </c>
      <c r="BN980" t="s">
        <v>738</v>
      </c>
      <c r="BP980" s="6" t="s">
        <v>1029</v>
      </c>
      <c r="BQ980">
        <v>157</v>
      </c>
      <c r="BR980" t="str">
        <f t="shared" si="175"/>
        <v>MAC-0977</v>
      </c>
      <c r="BS980">
        <f t="shared" si="176"/>
        <v>157</v>
      </c>
      <c r="CH980" s="6">
        <v>94468</v>
      </c>
      <c r="CI980" s="26">
        <v>52.427184466019419</v>
      </c>
      <c r="CJ980">
        <f t="shared" si="180"/>
        <v>94468</v>
      </c>
      <c r="CK980">
        <f t="shared" si="181"/>
        <v>52.427184466019419</v>
      </c>
      <c r="CO980" t="str">
        <f t="shared" si="182"/>
        <v/>
      </c>
      <c r="CP980" s="13" t="str">
        <f t="shared" si="183"/>
        <v/>
      </c>
      <c r="DR980" t="s">
        <v>1029</v>
      </c>
      <c r="DS980">
        <v>6440</v>
      </c>
      <c r="DT980">
        <v>7226592</v>
      </c>
      <c r="DU980" t="str">
        <f t="shared" si="177"/>
        <v>MAC-0977</v>
      </c>
      <c r="DV980">
        <f t="shared" si="178"/>
        <v>6440</v>
      </c>
      <c r="DW980">
        <f t="shared" si="179"/>
        <v>7226592</v>
      </c>
      <c r="EL980" s="6" t="s">
        <v>1029</v>
      </c>
      <c r="EM980">
        <v>313</v>
      </c>
      <c r="EN980">
        <v>964</v>
      </c>
    </row>
    <row r="981" spans="24:144" x14ac:dyDescent="0.25">
      <c r="X981" s="4" t="s">
        <v>1030</v>
      </c>
      <c r="Y981" s="2">
        <v>392</v>
      </c>
      <c r="BM981">
        <v>700</v>
      </c>
      <c r="BN981" t="s">
        <v>337</v>
      </c>
      <c r="BP981" s="6" t="s">
        <v>1030</v>
      </c>
      <c r="BQ981">
        <v>392</v>
      </c>
      <c r="BR981" t="str">
        <f t="shared" si="175"/>
        <v>MAC-0978</v>
      </c>
      <c r="BS981">
        <f t="shared" si="176"/>
        <v>392</v>
      </c>
      <c r="CH981" s="6">
        <v>94487</v>
      </c>
      <c r="CI981" s="26">
        <v>66.343042071197416</v>
      </c>
      <c r="CJ981">
        <f t="shared" si="180"/>
        <v>94487</v>
      </c>
      <c r="CK981">
        <f t="shared" si="181"/>
        <v>66.343042071197416</v>
      </c>
      <c r="CO981" t="str">
        <f t="shared" si="182"/>
        <v/>
      </c>
      <c r="CP981" s="13" t="str">
        <f t="shared" si="183"/>
        <v/>
      </c>
      <c r="DR981" t="s">
        <v>1030</v>
      </c>
      <c r="DS981">
        <v>7437</v>
      </c>
      <c r="DT981">
        <v>2562157</v>
      </c>
      <c r="DU981" t="str">
        <f t="shared" si="177"/>
        <v>MAC-0978</v>
      </c>
      <c r="DV981">
        <f t="shared" si="178"/>
        <v>7437</v>
      </c>
      <c r="DW981">
        <f t="shared" si="179"/>
        <v>2562157</v>
      </c>
      <c r="EL981" s="6" t="s">
        <v>1030</v>
      </c>
      <c r="EM981">
        <v>285</v>
      </c>
      <c r="EN981">
        <v>491</v>
      </c>
    </row>
    <row r="982" spans="24:144" x14ac:dyDescent="0.25">
      <c r="X982" s="4" t="s">
        <v>1031</v>
      </c>
      <c r="Y982" s="2">
        <v>383</v>
      </c>
      <c r="BM982">
        <v>707</v>
      </c>
      <c r="BN982" t="s">
        <v>285</v>
      </c>
      <c r="BP982" s="6" t="s">
        <v>1031</v>
      </c>
      <c r="BQ982">
        <v>383</v>
      </c>
      <c r="BR982" t="str">
        <f t="shared" si="175"/>
        <v>MAC-0979</v>
      </c>
      <c r="BS982">
        <f t="shared" si="176"/>
        <v>383</v>
      </c>
      <c r="CH982" s="6">
        <v>94848</v>
      </c>
      <c r="CI982" s="26">
        <v>73.139158576051784</v>
      </c>
      <c r="CJ982">
        <f t="shared" si="180"/>
        <v>94848</v>
      </c>
      <c r="CK982">
        <f t="shared" si="181"/>
        <v>73.139158576051784</v>
      </c>
      <c r="CO982" t="str">
        <f t="shared" si="182"/>
        <v/>
      </c>
      <c r="CP982" s="13" t="str">
        <f t="shared" si="183"/>
        <v/>
      </c>
      <c r="DR982" t="s">
        <v>1031</v>
      </c>
      <c r="DS982">
        <v>1539</v>
      </c>
      <c r="DT982">
        <v>4300099</v>
      </c>
      <c r="DU982" t="str">
        <f t="shared" si="177"/>
        <v>MAC-0979</v>
      </c>
      <c r="DV982">
        <f t="shared" si="178"/>
        <v>1539</v>
      </c>
      <c r="DW982">
        <f t="shared" si="179"/>
        <v>4300099</v>
      </c>
      <c r="EL982" s="6" t="s">
        <v>1031</v>
      </c>
      <c r="EM982">
        <v>521</v>
      </c>
      <c r="EN982">
        <v>9538</v>
      </c>
    </row>
    <row r="983" spans="24:144" x14ac:dyDescent="0.25">
      <c r="X983" s="4" t="s">
        <v>1032</v>
      </c>
      <c r="Y983" s="2">
        <v>309</v>
      </c>
      <c r="BM983">
        <v>712</v>
      </c>
      <c r="BN983" t="s">
        <v>710</v>
      </c>
      <c r="BP983" s="6" t="s">
        <v>1032</v>
      </c>
      <c r="BQ983">
        <v>309</v>
      </c>
      <c r="BR983" t="str">
        <f t="shared" si="175"/>
        <v>MAC-0980</v>
      </c>
      <c r="BS983">
        <f t="shared" si="176"/>
        <v>309</v>
      </c>
      <c r="CH983" s="6" t="s">
        <v>1198</v>
      </c>
      <c r="CI983" s="26">
        <v>43935.92233009715</v>
      </c>
      <c r="CJ983" t="str">
        <f t="shared" si="180"/>
        <v>Genel Toplam</v>
      </c>
      <c r="CK983">
        <f t="shared" si="181"/>
        <v>43935.92233009715</v>
      </c>
      <c r="CO983" t="str">
        <f t="shared" si="182"/>
        <v/>
      </c>
      <c r="CP983" s="13" t="str">
        <f t="shared" si="183"/>
        <v/>
      </c>
      <c r="DR983" t="s">
        <v>1032</v>
      </c>
      <c r="DS983">
        <v>997</v>
      </c>
      <c r="DT983">
        <v>5959198</v>
      </c>
      <c r="DU983" t="str">
        <f t="shared" si="177"/>
        <v>MAC-0980</v>
      </c>
      <c r="DV983">
        <f t="shared" si="178"/>
        <v>997</v>
      </c>
      <c r="DW983">
        <f t="shared" si="179"/>
        <v>5959198</v>
      </c>
      <c r="EL983" s="6" t="s">
        <v>1032</v>
      </c>
      <c r="EM983">
        <v>566</v>
      </c>
      <c r="EN983">
        <v>10304</v>
      </c>
    </row>
    <row r="984" spans="24:144" x14ac:dyDescent="0.25">
      <c r="X984" s="4" t="s">
        <v>1033</v>
      </c>
      <c r="Y984" s="2">
        <v>455</v>
      </c>
      <c r="BM984">
        <v>719</v>
      </c>
      <c r="BN984" t="s">
        <v>781</v>
      </c>
      <c r="BP984" s="6" t="s">
        <v>1033</v>
      </c>
      <c r="BQ984">
        <v>455</v>
      </c>
      <c r="BR984" t="str">
        <f t="shared" si="175"/>
        <v>MAC-0981</v>
      </c>
      <c r="BS984">
        <f t="shared" si="176"/>
        <v>455</v>
      </c>
      <c r="DR984" t="s">
        <v>1033</v>
      </c>
      <c r="DS984">
        <v>30728</v>
      </c>
      <c r="DT984">
        <v>9657321</v>
      </c>
      <c r="DU984" t="str">
        <f t="shared" si="177"/>
        <v>MAC-0981</v>
      </c>
      <c r="DV984">
        <f t="shared" si="178"/>
        <v>30728</v>
      </c>
      <c r="DW984">
        <f t="shared" si="179"/>
        <v>9657321</v>
      </c>
      <c r="EL984" s="6" t="s">
        <v>1033</v>
      </c>
      <c r="EM984">
        <v>321</v>
      </c>
      <c r="EN984">
        <v>486</v>
      </c>
    </row>
    <row r="985" spans="24:144" x14ac:dyDescent="0.25">
      <c r="X985" s="4" t="s">
        <v>1034</v>
      </c>
      <c r="Y985" s="2">
        <v>548</v>
      </c>
      <c r="BM985">
        <v>726</v>
      </c>
      <c r="BN985" t="s">
        <v>97</v>
      </c>
      <c r="BP985" s="6" t="s">
        <v>1034</v>
      </c>
      <c r="BQ985">
        <v>548</v>
      </c>
      <c r="BR985" t="str">
        <f t="shared" si="175"/>
        <v>MAC-0982</v>
      </c>
      <c r="BS985">
        <f t="shared" si="176"/>
        <v>548</v>
      </c>
      <c r="DR985" t="s">
        <v>1034</v>
      </c>
      <c r="DS985">
        <v>941</v>
      </c>
      <c r="DT985">
        <v>3291841</v>
      </c>
      <c r="DU985" t="str">
        <f t="shared" si="177"/>
        <v>MAC-0982</v>
      </c>
      <c r="DV985">
        <f t="shared" si="178"/>
        <v>941</v>
      </c>
      <c r="DW985">
        <f t="shared" si="179"/>
        <v>3291841</v>
      </c>
      <c r="EL985" s="6" t="s">
        <v>1034</v>
      </c>
      <c r="EM985">
        <v>433</v>
      </c>
      <c r="EN985">
        <v>952</v>
      </c>
    </row>
    <row r="986" spans="24:144" x14ac:dyDescent="0.25">
      <c r="X986" s="4" t="s">
        <v>1035</v>
      </c>
      <c r="Y986" s="2">
        <v>215</v>
      </c>
      <c r="BM986">
        <v>750</v>
      </c>
      <c r="BN986" t="s">
        <v>624</v>
      </c>
      <c r="BP986" s="6" t="s">
        <v>1035</v>
      </c>
      <c r="BQ986">
        <v>215</v>
      </c>
      <c r="BR986" t="str">
        <f t="shared" si="175"/>
        <v>MAC-0983</v>
      </c>
      <c r="BS986">
        <f t="shared" si="176"/>
        <v>215</v>
      </c>
      <c r="DR986" t="s">
        <v>1035</v>
      </c>
      <c r="DS986">
        <v>1722</v>
      </c>
      <c r="DT986">
        <v>2708919</v>
      </c>
      <c r="DU986" t="str">
        <f t="shared" si="177"/>
        <v>MAC-0983</v>
      </c>
      <c r="DV986">
        <f t="shared" si="178"/>
        <v>1722</v>
      </c>
      <c r="DW986">
        <f t="shared" si="179"/>
        <v>2708919</v>
      </c>
      <c r="EL986" s="6" t="s">
        <v>1035</v>
      </c>
      <c r="EM986">
        <v>522</v>
      </c>
      <c r="EN986">
        <v>2749</v>
      </c>
    </row>
    <row r="987" spans="24:144" x14ac:dyDescent="0.25">
      <c r="X987" s="4" t="s">
        <v>1036</v>
      </c>
      <c r="Y987" s="2">
        <v>77</v>
      </c>
      <c r="BM987">
        <v>752</v>
      </c>
      <c r="BN987" t="s">
        <v>324</v>
      </c>
      <c r="BP987" s="6" t="s">
        <v>1036</v>
      </c>
      <c r="BQ987">
        <v>77</v>
      </c>
      <c r="BR987" t="str">
        <f t="shared" si="175"/>
        <v>MAC-0984</v>
      </c>
      <c r="BS987">
        <f t="shared" si="176"/>
        <v>77</v>
      </c>
      <c r="DR987" t="s">
        <v>1036</v>
      </c>
      <c r="DS987">
        <v>3065</v>
      </c>
      <c r="DT987">
        <v>16466465</v>
      </c>
      <c r="DU987" t="str">
        <f t="shared" si="177"/>
        <v>MAC-0984</v>
      </c>
      <c r="DV987">
        <f t="shared" si="178"/>
        <v>3065</v>
      </c>
      <c r="DW987">
        <f t="shared" si="179"/>
        <v>16466465</v>
      </c>
      <c r="EL987" s="6" t="s">
        <v>1036</v>
      </c>
      <c r="EM987">
        <v>672</v>
      </c>
      <c r="EN987">
        <v>5352</v>
      </c>
    </row>
    <row r="988" spans="24:144" x14ac:dyDescent="0.25">
      <c r="X988" s="4" t="s">
        <v>1037</v>
      </c>
      <c r="Y988" s="2">
        <v>160</v>
      </c>
      <c r="BM988">
        <v>755</v>
      </c>
      <c r="BN988" t="s">
        <v>524</v>
      </c>
      <c r="BP988" s="6" t="s">
        <v>1037</v>
      </c>
      <c r="BQ988">
        <v>160</v>
      </c>
      <c r="BR988" t="str">
        <f t="shared" si="175"/>
        <v>MAC-0985</v>
      </c>
      <c r="BS988">
        <f t="shared" si="176"/>
        <v>160</v>
      </c>
      <c r="DR988" t="s">
        <v>1037</v>
      </c>
      <c r="DS988">
        <v>43357</v>
      </c>
      <c r="DT988">
        <v>130953644</v>
      </c>
      <c r="DU988" t="str">
        <f t="shared" si="177"/>
        <v>MAC-0985</v>
      </c>
      <c r="DV988">
        <f t="shared" si="178"/>
        <v>43357</v>
      </c>
      <c r="DW988">
        <f t="shared" si="179"/>
        <v>130953644</v>
      </c>
      <c r="EL988" s="6" t="s">
        <v>1037</v>
      </c>
      <c r="EM988">
        <v>235</v>
      </c>
      <c r="EN988">
        <v>273</v>
      </c>
    </row>
    <row r="989" spans="24:144" x14ac:dyDescent="0.25">
      <c r="X989" s="4" t="s">
        <v>1038</v>
      </c>
      <c r="Y989" s="2">
        <v>135</v>
      </c>
      <c r="BM989">
        <v>757</v>
      </c>
      <c r="BN989" t="s">
        <v>120</v>
      </c>
      <c r="BP989" s="6" t="s">
        <v>1038</v>
      </c>
      <c r="BQ989">
        <v>135</v>
      </c>
      <c r="BR989" t="str">
        <f t="shared" si="175"/>
        <v>MAC-0986</v>
      </c>
      <c r="BS989">
        <f t="shared" si="176"/>
        <v>135</v>
      </c>
      <c r="DR989" t="s">
        <v>1038</v>
      </c>
      <c r="DS989">
        <v>1120</v>
      </c>
      <c r="DT989">
        <v>4881762</v>
      </c>
      <c r="DU989" t="str">
        <f t="shared" si="177"/>
        <v>MAC-0986</v>
      </c>
      <c r="DV989">
        <f t="shared" si="178"/>
        <v>1120</v>
      </c>
      <c r="DW989">
        <f t="shared" si="179"/>
        <v>4881762</v>
      </c>
      <c r="EL989" s="6" t="s">
        <v>1038</v>
      </c>
      <c r="EM989">
        <v>711</v>
      </c>
      <c r="EN989">
        <v>9786</v>
      </c>
    </row>
    <row r="990" spans="24:144" x14ac:dyDescent="0.25">
      <c r="X990" s="4" t="s">
        <v>1039</v>
      </c>
      <c r="Y990" s="2">
        <v>433</v>
      </c>
      <c r="BM990">
        <v>757</v>
      </c>
      <c r="BN990" t="s">
        <v>321</v>
      </c>
      <c r="BP990" s="6" t="s">
        <v>1039</v>
      </c>
      <c r="BQ990">
        <v>433</v>
      </c>
      <c r="BR990" t="str">
        <f t="shared" si="175"/>
        <v>MAC-0987</v>
      </c>
      <c r="BS990">
        <f t="shared" si="176"/>
        <v>433</v>
      </c>
      <c r="DR990" t="s">
        <v>1039</v>
      </c>
      <c r="DS990">
        <v>24995</v>
      </c>
      <c r="DT990">
        <v>77791842</v>
      </c>
      <c r="DU990" t="str">
        <f t="shared" si="177"/>
        <v>MAC-0987</v>
      </c>
      <c r="DV990">
        <f t="shared" si="178"/>
        <v>24995</v>
      </c>
      <c r="DW990">
        <f t="shared" si="179"/>
        <v>77791842</v>
      </c>
      <c r="EL990" s="6" t="s">
        <v>1039</v>
      </c>
      <c r="EM990">
        <v>435</v>
      </c>
      <c r="EN990">
        <v>228</v>
      </c>
    </row>
    <row r="991" spans="24:144" x14ac:dyDescent="0.25">
      <c r="X991" s="4" t="s">
        <v>1040</v>
      </c>
      <c r="Y991" s="2">
        <v>333</v>
      </c>
      <c r="BM991">
        <v>761</v>
      </c>
      <c r="BN991" t="s">
        <v>397</v>
      </c>
      <c r="BP991" s="6" t="s">
        <v>1040</v>
      </c>
      <c r="BQ991">
        <v>333</v>
      </c>
      <c r="BR991" t="str">
        <f t="shared" si="175"/>
        <v>MAC-0988</v>
      </c>
      <c r="BS991">
        <f t="shared" si="176"/>
        <v>333</v>
      </c>
      <c r="DR991" t="s">
        <v>1040</v>
      </c>
      <c r="DS991">
        <v>1094</v>
      </c>
      <c r="DT991">
        <v>4075824</v>
      </c>
      <c r="DU991" t="str">
        <f t="shared" si="177"/>
        <v>MAC-0988</v>
      </c>
      <c r="DV991">
        <f t="shared" si="178"/>
        <v>1094</v>
      </c>
      <c r="DW991">
        <f t="shared" si="179"/>
        <v>4075824</v>
      </c>
      <c r="EL991" s="6" t="s">
        <v>1040</v>
      </c>
      <c r="EM991">
        <v>682</v>
      </c>
      <c r="EN991">
        <v>8720</v>
      </c>
    </row>
    <row r="992" spans="24:144" x14ac:dyDescent="0.25">
      <c r="X992" s="4" t="s">
        <v>1041</v>
      </c>
      <c r="Y992" s="2">
        <v>229</v>
      </c>
      <c r="BM992">
        <v>768</v>
      </c>
      <c r="BN992" t="s">
        <v>551</v>
      </c>
      <c r="BP992" s="6" t="s">
        <v>1041</v>
      </c>
      <c r="BQ992">
        <v>229</v>
      </c>
      <c r="BR992" t="str">
        <f t="shared" si="175"/>
        <v>MAC-0989</v>
      </c>
      <c r="BS992">
        <f t="shared" si="176"/>
        <v>229</v>
      </c>
      <c r="DR992" t="s">
        <v>1041</v>
      </c>
      <c r="DS992">
        <v>2781</v>
      </c>
      <c r="DT992">
        <v>9608962</v>
      </c>
      <c r="DU992" t="str">
        <f t="shared" si="177"/>
        <v>MAC-0989</v>
      </c>
      <c r="DV992">
        <f t="shared" si="178"/>
        <v>2781</v>
      </c>
      <c r="DW992">
        <f t="shared" si="179"/>
        <v>9608962</v>
      </c>
      <c r="EL992" s="6" t="s">
        <v>1041</v>
      </c>
      <c r="EM992">
        <v>448</v>
      </c>
      <c r="EN992">
        <v>3636</v>
      </c>
    </row>
    <row r="993" spans="24:144" x14ac:dyDescent="0.25">
      <c r="X993" s="4" t="s">
        <v>1042</v>
      </c>
      <c r="Y993" s="2">
        <v>328</v>
      </c>
      <c r="BM993">
        <v>770</v>
      </c>
      <c r="BN993" t="s">
        <v>359</v>
      </c>
      <c r="BP993" s="6" t="s">
        <v>1042</v>
      </c>
      <c r="BQ993">
        <v>328</v>
      </c>
      <c r="BR993" t="str">
        <f t="shared" si="175"/>
        <v>MAC-0990</v>
      </c>
      <c r="BS993">
        <f t="shared" si="176"/>
        <v>328</v>
      </c>
      <c r="DR993" t="s">
        <v>1042</v>
      </c>
      <c r="DS993">
        <v>2999</v>
      </c>
      <c r="DT993">
        <v>531173</v>
      </c>
      <c r="DU993" t="str">
        <f t="shared" si="177"/>
        <v>MAC-0990</v>
      </c>
      <c r="DV993">
        <f t="shared" si="178"/>
        <v>2999</v>
      </c>
      <c r="DW993">
        <f t="shared" si="179"/>
        <v>531173</v>
      </c>
      <c r="EL993" s="6" t="s">
        <v>1042</v>
      </c>
      <c r="EM993">
        <v>673</v>
      </c>
      <c r="EN993">
        <v>1870</v>
      </c>
    </row>
    <row r="994" spans="24:144" x14ac:dyDescent="0.25">
      <c r="X994" s="4" t="s">
        <v>1043</v>
      </c>
      <c r="Y994" s="2">
        <v>303</v>
      </c>
      <c r="BM994">
        <v>772</v>
      </c>
      <c r="BN994" t="s">
        <v>619</v>
      </c>
      <c r="BP994" s="6" t="s">
        <v>1043</v>
      </c>
      <c r="BQ994">
        <v>303</v>
      </c>
      <c r="BR994" t="str">
        <f t="shared" si="175"/>
        <v>MAC-0991</v>
      </c>
      <c r="BS994">
        <f t="shared" si="176"/>
        <v>303</v>
      </c>
      <c r="DR994" t="s">
        <v>1043</v>
      </c>
      <c r="DS994">
        <v>90</v>
      </c>
      <c r="DT994">
        <v>2589533</v>
      </c>
      <c r="DU994" t="str">
        <f t="shared" si="177"/>
        <v>MAC-0991</v>
      </c>
      <c r="DV994">
        <f t="shared" si="178"/>
        <v>90</v>
      </c>
      <c r="DW994">
        <f t="shared" si="179"/>
        <v>2589533</v>
      </c>
      <c r="EL994" s="6" t="s">
        <v>1043</v>
      </c>
      <c r="EM994">
        <v>694</v>
      </c>
      <c r="EN994">
        <v>9660</v>
      </c>
    </row>
    <row r="995" spans="24:144" x14ac:dyDescent="0.25">
      <c r="X995" s="4" t="s">
        <v>1044</v>
      </c>
      <c r="Y995" s="2">
        <v>212</v>
      </c>
      <c r="BM995">
        <v>774</v>
      </c>
      <c r="BN995" t="s">
        <v>448</v>
      </c>
      <c r="BP995" s="6" t="s">
        <v>1044</v>
      </c>
      <c r="BQ995">
        <v>212</v>
      </c>
      <c r="BR995" t="str">
        <f t="shared" si="175"/>
        <v>MAC-0992</v>
      </c>
      <c r="BS995">
        <f t="shared" si="176"/>
        <v>212</v>
      </c>
      <c r="DR995" t="s">
        <v>1044</v>
      </c>
      <c r="DS995">
        <v>72</v>
      </c>
      <c r="DT995">
        <v>1674732</v>
      </c>
      <c r="DU995" t="str">
        <f t="shared" si="177"/>
        <v>MAC-0992</v>
      </c>
      <c r="DV995">
        <f t="shared" si="178"/>
        <v>72</v>
      </c>
      <c r="DW995">
        <f t="shared" si="179"/>
        <v>1674732</v>
      </c>
      <c r="EL995" s="6" t="s">
        <v>1044</v>
      </c>
      <c r="EM995">
        <v>697</v>
      </c>
      <c r="EN995">
        <v>5842</v>
      </c>
    </row>
    <row r="996" spans="24:144" x14ac:dyDescent="0.25">
      <c r="X996" s="4" t="s">
        <v>1045</v>
      </c>
      <c r="Y996" s="2">
        <v>100</v>
      </c>
      <c r="BM996">
        <v>777</v>
      </c>
      <c r="BN996" t="s">
        <v>304</v>
      </c>
      <c r="BP996" s="6" t="s">
        <v>1045</v>
      </c>
      <c r="BQ996">
        <v>100</v>
      </c>
      <c r="BR996" t="str">
        <f t="shared" si="175"/>
        <v>MAC-0993</v>
      </c>
      <c r="BS996">
        <f t="shared" si="176"/>
        <v>100</v>
      </c>
      <c r="DR996" t="s">
        <v>1045</v>
      </c>
      <c r="DS996">
        <v>418</v>
      </c>
      <c r="DT996">
        <v>6527128</v>
      </c>
      <c r="DU996" t="str">
        <f t="shared" si="177"/>
        <v>MAC-0993</v>
      </c>
      <c r="DV996">
        <f t="shared" si="178"/>
        <v>418</v>
      </c>
      <c r="DW996">
        <f t="shared" si="179"/>
        <v>6527128</v>
      </c>
      <c r="EL996" s="6" t="s">
        <v>1045</v>
      </c>
      <c r="EM996">
        <v>896</v>
      </c>
      <c r="EN996">
        <v>15190</v>
      </c>
    </row>
    <row r="997" spans="24:144" x14ac:dyDescent="0.25">
      <c r="X997" s="4" t="s">
        <v>1046</v>
      </c>
      <c r="Y997" s="2">
        <v>32</v>
      </c>
      <c r="BM997">
        <v>783</v>
      </c>
      <c r="BN997" t="s">
        <v>526</v>
      </c>
      <c r="BP997" s="6" t="s">
        <v>1046</v>
      </c>
      <c r="BQ997">
        <v>32</v>
      </c>
      <c r="BR997" t="str">
        <f t="shared" si="175"/>
        <v>MAC-0994</v>
      </c>
      <c r="BS997">
        <f t="shared" si="176"/>
        <v>32</v>
      </c>
      <c r="DR997" t="s">
        <v>1046</v>
      </c>
      <c r="DS997">
        <v>0</v>
      </c>
      <c r="DT997">
        <v>2160198</v>
      </c>
      <c r="DU997" t="str">
        <f t="shared" si="177"/>
        <v>MAC-0994</v>
      </c>
      <c r="DV997">
        <f t="shared" si="178"/>
        <v>0</v>
      </c>
      <c r="DW997">
        <f t="shared" si="179"/>
        <v>2160198</v>
      </c>
      <c r="EL997" s="6" t="s">
        <v>1046</v>
      </c>
      <c r="EM997">
        <v>951</v>
      </c>
      <c r="EN997">
        <v>10746</v>
      </c>
    </row>
    <row r="998" spans="24:144" x14ac:dyDescent="0.25">
      <c r="X998" s="4" t="s">
        <v>1047</v>
      </c>
      <c r="Y998" s="2">
        <v>453</v>
      </c>
      <c r="BM998">
        <v>784</v>
      </c>
      <c r="BN998" t="s">
        <v>895</v>
      </c>
      <c r="BP998" s="6" t="s">
        <v>1047</v>
      </c>
      <c r="BQ998">
        <v>453</v>
      </c>
      <c r="BR998" t="str">
        <f t="shared" si="175"/>
        <v>MAC-0995</v>
      </c>
      <c r="BS998">
        <f t="shared" si="176"/>
        <v>453</v>
      </c>
      <c r="DR998" t="s">
        <v>1047</v>
      </c>
      <c r="DS998">
        <v>17949</v>
      </c>
      <c r="DT998">
        <v>56072548</v>
      </c>
      <c r="DU998" t="str">
        <f t="shared" si="177"/>
        <v>MAC-0995</v>
      </c>
      <c r="DV998">
        <f t="shared" si="178"/>
        <v>17949</v>
      </c>
      <c r="DW998">
        <f t="shared" si="179"/>
        <v>56072548</v>
      </c>
      <c r="EL998" s="6" t="s">
        <v>1047</v>
      </c>
      <c r="EM998">
        <v>456</v>
      </c>
      <c r="EN998">
        <v>273</v>
      </c>
    </row>
    <row r="999" spans="24:144" x14ac:dyDescent="0.25">
      <c r="X999" s="4" t="s">
        <v>1048</v>
      </c>
      <c r="Y999" s="2">
        <v>237</v>
      </c>
      <c r="BM999">
        <v>785</v>
      </c>
      <c r="BN999" t="s">
        <v>162</v>
      </c>
      <c r="BP999" s="6" t="s">
        <v>1048</v>
      </c>
      <c r="BQ999">
        <v>237</v>
      </c>
      <c r="BR999" t="str">
        <f t="shared" si="175"/>
        <v>MAC-0996</v>
      </c>
      <c r="BS999">
        <f t="shared" si="176"/>
        <v>237</v>
      </c>
      <c r="DR999" t="s">
        <v>1048</v>
      </c>
      <c r="DS999">
        <v>452</v>
      </c>
      <c r="DT999">
        <v>2653763</v>
      </c>
      <c r="DU999" t="str">
        <f t="shared" si="177"/>
        <v>MAC-0996</v>
      </c>
      <c r="DV999">
        <f t="shared" si="178"/>
        <v>452</v>
      </c>
      <c r="DW999">
        <f t="shared" si="179"/>
        <v>2653763</v>
      </c>
      <c r="EL999" s="6" t="s">
        <v>1048</v>
      </c>
      <c r="EM999">
        <v>648</v>
      </c>
      <c r="EN999">
        <v>7771</v>
      </c>
    </row>
    <row r="1000" spans="24:144" x14ac:dyDescent="0.25">
      <c r="X1000" s="4" t="s">
        <v>1049</v>
      </c>
      <c r="Y1000" s="2">
        <v>596</v>
      </c>
      <c r="BM1000">
        <v>792</v>
      </c>
      <c r="BN1000" t="s">
        <v>116</v>
      </c>
      <c r="BP1000" s="6" t="s">
        <v>1049</v>
      </c>
      <c r="BQ1000">
        <v>596</v>
      </c>
      <c r="BR1000" t="str">
        <f t="shared" si="175"/>
        <v>MAC-0997</v>
      </c>
      <c r="BS1000">
        <f t="shared" si="176"/>
        <v>596</v>
      </c>
      <c r="DR1000" t="s">
        <v>1049</v>
      </c>
      <c r="DS1000">
        <v>2155</v>
      </c>
      <c r="DT1000">
        <v>6790913</v>
      </c>
      <c r="DU1000" t="str">
        <f t="shared" si="177"/>
        <v>MAC-0997</v>
      </c>
      <c r="DV1000">
        <f t="shared" si="178"/>
        <v>2155</v>
      </c>
      <c r="DW1000">
        <f t="shared" si="179"/>
        <v>6790913</v>
      </c>
      <c r="EL1000" s="6" t="s">
        <v>1049</v>
      </c>
      <c r="EM1000">
        <v>416</v>
      </c>
      <c r="EN1000">
        <v>4528</v>
      </c>
    </row>
    <row r="1001" spans="24:144" x14ac:dyDescent="0.25">
      <c r="X1001" s="4" t="s">
        <v>1050</v>
      </c>
      <c r="Y1001" s="2">
        <v>207</v>
      </c>
      <c r="BM1001">
        <v>805</v>
      </c>
      <c r="BN1001" t="s">
        <v>514</v>
      </c>
      <c r="BP1001" s="6" t="s">
        <v>1050</v>
      </c>
      <c r="BQ1001">
        <v>207</v>
      </c>
      <c r="BR1001" t="str">
        <f t="shared" si="175"/>
        <v>MAC-0998</v>
      </c>
      <c r="BS1001">
        <f t="shared" si="176"/>
        <v>207</v>
      </c>
      <c r="DR1001" t="s">
        <v>1050</v>
      </c>
      <c r="DS1001">
        <v>2425</v>
      </c>
      <c r="DT1001">
        <v>8305854</v>
      </c>
      <c r="DU1001" t="str">
        <f t="shared" si="177"/>
        <v>MAC-0998</v>
      </c>
      <c r="DV1001">
        <f t="shared" si="178"/>
        <v>2425</v>
      </c>
      <c r="DW1001">
        <f t="shared" si="179"/>
        <v>8305854</v>
      </c>
      <c r="EL1001" s="6" t="s">
        <v>1050</v>
      </c>
      <c r="EM1001">
        <v>337</v>
      </c>
      <c r="EN1001">
        <v>1804</v>
      </c>
    </row>
    <row r="1002" spans="24:144" x14ac:dyDescent="0.25">
      <c r="X1002" s="4" t="s">
        <v>1051</v>
      </c>
      <c r="Y1002" s="2">
        <v>135</v>
      </c>
      <c r="BM1002">
        <v>809</v>
      </c>
      <c r="BN1002" t="s">
        <v>296</v>
      </c>
      <c r="BP1002" s="6" t="s">
        <v>1051</v>
      </c>
      <c r="BQ1002">
        <v>135</v>
      </c>
      <c r="BR1002" t="str">
        <f t="shared" si="175"/>
        <v>MAC-0999</v>
      </c>
      <c r="BS1002">
        <f t="shared" si="176"/>
        <v>135</v>
      </c>
      <c r="DR1002" t="s">
        <v>1051</v>
      </c>
      <c r="DS1002">
        <v>0</v>
      </c>
      <c r="DT1002">
        <v>219634</v>
      </c>
      <c r="DU1002" t="str">
        <f t="shared" si="177"/>
        <v>MAC-0999</v>
      </c>
      <c r="DV1002">
        <f t="shared" si="178"/>
        <v>0</v>
      </c>
      <c r="DW1002">
        <f t="shared" si="179"/>
        <v>219634</v>
      </c>
      <c r="EL1002" s="6" t="s">
        <v>1051</v>
      </c>
      <c r="EM1002">
        <v>824</v>
      </c>
      <c r="EN1002">
        <v>10516</v>
      </c>
    </row>
    <row r="1003" spans="24:144" x14ac:dyDescent="0.25">
      <c r="X1003" s="4" t="s">
        <v>1052</v>
      </c>
      <c r="Y1003" s="2">
        <v>236</v>
      </c>
      <c r="BM1003">
        <v>811</v>
      </c>
      <c r="BN1003" t="s">
        <v>229</v>
      </c>
      <c r="BP1003" s="6" t="s">
        <v>1052</v>
      </c>
      <c r="BQ1003">
        <v>236</v>
      </c>
      <c r="BR1003" t="str">
        <f t="shared" si="175"/>
        <v>MAC-1000</v>
      </c>
      <c r="BS1003">
        <f t="shared" si="176"/>
        <v>236</v>
      </c>
      <c r="DR1003" t="s">
        <v>1052</v>
      </c>
      <c r="DS1003">
        <v>362</v>
      </c>
      <c r="DT1003">
        <v>3401412</v>
      </c>
      <c r="DU1003" t="str">
        <f t="shared" si="177"/>
        <v>MAC-1000</v>
      </c>
      <c r="DV1003">
        <f t="shared" si="178"/>
        <v>362</v>
      </c>
      <c r="DW1003">
        <f t="shared" si="179"/>
        <v>3401412</v>
      </c>
      <c r="EL1003" s="6" t="s">
        <v>1052</v>
      </c>
      <c r="EM1003">
        <v>762</v>
      </c>
      <c r="EN1003">
        <v>8078</v>
      </c>
    </row>
    <row r="1004" spans="24:144" x14ac:dyDescent="0.25">
      <c r="X1004" s="4" t="s">
        <v>1194</v>
      </c>
      <c r="Y1004" s="2">
        <v>267239</v>
      </c>
      <c r="BM1004">
        <v>866</v>
      </c>
      <c r="BN1004" t="s">
        <v>396</v>
      </c>
      <c r="BP1004" s="6" t="s">
        <v>1198</v>
      </c>
      <c r="BQ1004">
        <v>267239</v>
      </c>
      <c r="BR1004" t="str">
        <f t="shared" si="175"/>
        <v/>
      </c>
      <c r="BS1004" t="str">
        <f t="shared" si="176"/>
        <v/>
      </c>
      <c r="DR1004" s="10" t="s">
        <v>1198</v>
      </c>
      <c r="DS1004" s="10">
        <v>5655357</v>
      </c>
      <c r="DT1004" s="10">
        <v>16726070620</v>
      </c>
    </row>
    <row r="1005" spans="24:144" x14ac:dyDescent="0.25">
      <c r="BM1005">
        <v>869</v>
      </c>
      <c r="BN1005" t="s">
        <v>153</v>
      </c>
    </row>
    <row r="1006" spans="24:144" x14ac:dyDescent="0.25">
      <c r="BM1006">
        <v>891</v>
      </c>
      <c r="BN1006" t="s">
        <v>436</v>
      </c>
    </row>
    <row r="1007" spans="24:144" x14ac:dyDescent="0.25">
      <c r="BM1007" t="s">
        <v>1198</v>
      </c>
    </row>
  </sheetData>
  <dataValidations disablePrompts="1" count="1">
    <dataValidation type="list" allowBlank="1" showInputMessage="1" showErrorMessage="1" sqref="FJ4" xr:uid="{0437E782-1C76-46FA-B660-9A220501E412}">
      <formula1>"0,90, 0,95, 0,99"</formula1>
    </dataValidation>
  </dataValidations>
  <pageMargins left="0.7" right="0.7" top="0.75" bottom="0.75" header="0.3" footer="0.3"/>
  <pageSetup orientation="portrait" r:id="rId3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0B6F-848B-40A7-ACAF-C6CE3B15D746}">
  <dimension ref="A1"/>
  <sheetViews>
    <sheetView showRowColHeaders="0" zoomScale="80" zoomScaleNormal="80" workbookViewId="0"/>
  </sheetViews>
  <sheetFormatPr defaultColWidth="8.85546875" defaultRowHeight="15" x14ac:dyDescent="0.25"/>
  <cols>
    <col min="1" max="14" width="8.85546875" style="22"/>
    <col min="15" max="15" width="16.85546875" style="22" bestFit="1" customWidth="1"/>
    <col min="16" max="23" width="8.85546875" style="22"/>
    <col min="24" max="24" width="26.5703125" style="22" bestFit="1" customWidth="1"/>
    <col min="25" max="16384" width="8.85546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96F2-B989-47F9-9117-86D0FD2A0059}">
  <dimension ref="K12:L12"/>
  <sheetViews>
    <sheetView zoomScale="59" zoomScaleNormal="59" workbookViewId="0">
      <selection activeCell="Z11" sqref="Z11"/>
    </sheetView>
  </sheetViews>
  <sheetFormatPr defaultColWidth="9.140625" defaultRowHeight="15" x14ac:dyDescent="0.25"/>
  <cols>
    <col min="1" max="16384" width="9.140625" style="28"/>
  </cols>
  <sheetData>
    <row r="12" spans="11:12" ht="24" x14ac:dyDescent="0.4">
      <c r="K12" s="29">
        <v>95</v>
      </c>
      <c r="L12" s="30" t="s">
        <v>1174</v>
      </c>
    </row>
  </sheetData>
  <dataValidations count="1">
    <dataValidation type="list" allowBlank="1" showInputMessage="1" showErrorMessage="1" sqref="K12" xr:uid="{DF786021-4B02-4B9C-82F5-7F7078380729}">
      <formula1>"0,90, 0,95, 0,99"</formula1>
    </dataValidation>
  </dataValidation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C407-1710-45ED-8568-D85139FB4BBB}">
  <dimension ref="A1"/>
  <sheetViews>
    <sheetView showGridLines="0" zoomScale="80" zoomScaleNormal="80" workbookViewId="0">
      <selection activeCell="AA10" sqref="AA10"/>
    </sheetView>
  </sheetViews>
  <sheetFormatPr defaultColWidth="9.140625" defaultRowHeight="15" x14ac:dyDescent="0.2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BA906-BF6C-4C04-9859-4FA952F304BC}">
  <dimension ref="A1"/>
  <sheetViews>
    <sheetView showRowColHeaders="0" tabSelected="1" zoomScale="80" zoomScaleNormal="80" workbookViewId="0">
      <selection activeCell="AD36" sqref="AD36"/>
    </sheetView>
  </sheetViews>
  <sheetFormatPr defaultColWidth="8.85546875" defaultRowHeight="15" x14ac:dyDescent="0.25"/>
  <cols>
    <col min="1" max="16384" width="8.8554687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07D66F-EE55-4F99-A553-C271815DAC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data</vt:lpstr>
      <vt:lpstr>pivot</vt:lpstr>
      <vt:lpstr>dash1</vt:lpstr>
      <vt:lpstr>dash2</vt:lpstr>
      <vt:lpstr>dash 3</vt:lpstr>
      <vt:lpstr>dash4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Ayhan</dc:creator>
  <cp:keywords/>
  <dc:description/>
  <cp:lastModifiedBy>idil yaşar</cp:lastModifiedBy>
  <cp:revision/>
  <dcterms:created xsi:type="dcterms:W3CDTF">2015-06-05T18:19:34Z</dcterms:created>
  <dcterms:modified xsi:type="dcterms:W3CDTF">2026-05-10T14:18:27Z</dcterms:modified>
  <cp:category/>
  <cp:contentStatus/>
</cp:coreProperties>
</file>