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 sheetId="1" r:id="rId4"/>
    <sheet state="visible" name="b" sheetId="2" r:id="rId5"/>
    <sheet state="visible" name="c" sheetId="3" r:id="rId6"/>
    <sheet state="visible" name="d" sheetId="4" r:id="rId7"/>
    <sheet state="visible" name="e" sheetId="5" r:id="rId8"/>
    <sheet state="visible" name="f" sheetId="6" r:id="rId9"/>
    <sheet state="visible" name="g" sheetId="7" r:id="rId10"/>
    <sheet state="visible" name="h" sheetId="8" r:id="rId11"/>
    <sheet state="hidden" name="__Solver__" sheetId="9" r:id="rId12"/>
    <sheet state="hidden" name="__Solver___conflict1387160743" sheetId="10" r:id="rId13"/>
    <sheet state="hidden" name="__Solver___conflict1179195327" sheetId="11" r:id="rId14"/>
    <sheet state="hidden" name="__Solver___conflict845562548" sheetId="12" r:id="rId15"/>
    <sheet state="hidden" name="__Solver___conflict2080176946" sheetId="13" r:id="rId16"/>
    <sheet state="visible" name="i" sheetId="14" r:id="rId17"/>
    <sheet state="visible" name="j" sheetId="15" r:id="rId18"/>
  </sheets>
  <definedNames>
    <definedName localSheetId="6" name="solver_adj">g!$G$19</definedName>
    <definedName localSheetId="2" name="solver_opt">'c'!$G$38</definedName>
    <definedName localSheetId="5" name="solver_adj">f!$G$19</definedName>
    <definedName localSheetId="2" name="solver_adj">'c'!$G$19</definedName>
    <definedName localSheetId="7" name="solver_adj">h!$G$19</definedName>
    <definedName localSheetId="14" name="solver_adj">j!$G$19</definedName>
    <definedName localSheetId="5" name="solver_opt">f!$G$38</definedName>
    <definedName localSheetId="7" name="solver_opt">h!$G$38</definedName>
    <definedName localSheetId="1" name="solver_adj">b!$G$19</definedName>
    <definedName localSheetId="14" name="solver_opt">j!$G$38</definedName>
    <definedName localSheetId="4" name="solver_adj">e!$G$19</definedName>
    <definedName localSheetId="1" name="solver_opt">b!$G$38</definedName>
    <definedName localSheetId="4" name="solver_opt">e!$G$38</definedName>
    <definedName localSheetId="6" name="solver_opt">g!$G$38</definedName>
    <definedName localSheetId="3" name="solver_adj">d!$G$19</definedName>
    <definedName localSheetId="13" name="solver_opt">i!$G$38</definedName>
    <definedName localSheetId="3" name="solver_opt">d!$G$38</definedName>
    <definedName localSheetId="13" name="solver_adj">i!$G$19</definedName>
  </definedNames>
  <calcPr/>
</workbook>
</file>

<file path=xl/sharedStrings.xml><?xml version="1.0" encoding="utf-8"?>
<sst xmlns="http://schemas.openxmlformats.org/spreadsheetml/2006/main" count="802" uniqueCount="90">
  <si>
    <t>a) Conceptual questions:</t>
  </si>
  <si>
    <t>i. What are the costs of implementing a real-world portfolio and what are the costs of failing to implement? How should you think about the tradeoff between these two costs?</t>
  </si>
  <si>
    <t>The costs of implementing a real-world portoflio is the execution costs, while the costs of failing to implement are the opportunity costs.</t>
  </si>
  <si>
    <t xml:space="preserve">      - The execution costs stem from the many sources of illiquidity, including the exogenous transactions costs (brokerage fees, order-processing costs, transaction taxes), </t>
  </si>
  <si>
    <t xml:space="preserve">         demand pressure (search costs), inventory risk (compensation for market makers), private information (compensation for potentially being an insider), and locating a counterparty.</t>
  </si>
  <si>
    <t xml:space="preserve">      - The opportunity costs is the paper profit on securities you decided not to buy (or did not buy because your limit order was never hit) </t>
  </si>
  <si>
    <t>The two costs combine together to form the shortfall of a particular trading strategy. For each strategy, we need to estimate the likely trading costs, E(TC), and compare it to the benefits of trading.</t>
  </si>
  <si>
    <t>ii. For a large institutional trader, what are the different components of the cost of trading they face? Which cost is the most important and how can this cost be managed? What factors influence the size of these costs? Can you name three types of factors that affect this primary trading cost?</t>
  </si>
  <si>
    <t xml:space="preserve">For all traders, the cost of trading can be divided into proportional costs and non-proportional costs. </t>
  </si>
  <si>
    <t>For large institutional traders, most of this cost originates from non-proportional costs. Factors that affect the price impact costs include the size of the order, speed of execution, and value of shares outstanding.</t>
  </si>
  <si>
    <t>iii. What can a firm/trader/manager do to mitigate these costs?</t>
  </si>
  <si>
    <t>These costs can be mitigated through adjusting the large size of the trade into smaller sizes, adjusting the time period that these trades would occur in, and adjusting the original strategy by including transaction costs in the model.</t>
  </si>
  <si>
    <t>DO NOT CHANGE</t>
  </si>
  <si>
    <t>Mean 1926 - 2015</t>
  </si>
  <si>
    <t>Mean 1990 - 2015</t>
  </si>
  <si>
    <t>Calibration coeff</t>
  </si>
  <si>
    <t>SMB</t>
  </si>
  <si>
    <t>HML</t>
  </si>
  <si>
    <t>UMD</t>
  </si>
  <si>
    <t>Combo</t>
  </si>
  <si>
    <t>STREV</t>
  </si>
  <si>
    <t>X</t>
  </si>
  <si>
    <t>A</t>
  </si>
  <si>
    <t>B</t>
  </si>
  <si>
    <t>C</t>
  </si>
  <si>
    <t>Panel A: U.S. sample</t>
  </si>
  <si>
    <t>Full Sample premium , 1926 - 2013</t>
  </si>
  <si>
    <t>Break-even NAV (billion)</t>
  </si>
  <si>
    <t>Gross return inputs</t>
  </si>
  <si>
    <t xml:space="preserve">Gross return (annualized %) </t>
  </si>
  <si>
    <t>*</t>
  </si>
  <si>
    <t xml:space="preserve">Optimized Gross return (annualized %) </t>
  </si>
  <si>
    <t>Turnover (monthly)</t>
  </si>
  <si>
    <t>Number of stocks</t>
  </si>
  <si>
    <t>Calibration inputs</t>
  </si>
  <si>
    <t>A - Intercept</t>
  </si>
  <si>
    <t xml:space="preserve">B - Linear term </t>
  </si>
  <si>
    <t xml:space="preserve">C - Square root term </t>
  </si>
  <si>
    <t>Average stock's daily volume (million)</t>
  </si>
  <si>
    <t>Calculations</t>
  </si>
  <si>
    <t>Average dollar traded per stock (million)</t>
  </si>
  <si>
    <t>Average fraction of daily volume (%)</t>
  </si>
  <si>
    <t>Average market impact (bps)</t>
  </si>
  <si>
    <t>Total dollar costs (million, optimized)</t>
  </si>
  <si>
    <t>Total costs (%, optimized)</t>
  </si>
  <si>
    <t xml:space="preserve">Net return (annualized %) </t>
  </si>
  <si>
    <t>Dollar profits ($ million)</t>
  </si>
  <si>
    <t xml:space="preserve">Explain why the trading costs are not exactly double those in b). </t>
  </si>
  <si>
    <t>Even though fund size is now doubled from part b, the average market impact (bps) is not exactly double, as the calibration contains both linear term and square root</t>
  </si>
  <si>
    <t>term, resulting in a nonlinear relationship. Therefore, the trading cost will not be double that of part b)</t>
  </si>
  <si>
    <t>Also, please explain why there are sizeable differences across the anomalies in terms of the change in trading costs and net returns when going from $1 billion to $2 billion</t>
  </si>
  <si>
    <t xml:space="preserve">There are sizeable differences across the anomalies in terms of the change in trading costs and net returns because for different strategies, the optimal trading frequency should be </t>
  </si>
  <si>
    <t>different when given different fund sizes. Therefore, when doubling the fund sizes without adjusting corresponding trading frequencies, we see different impact on the trading</t>
  </si>
  <si>
    <t>costs.</t>
  </si>
  <si>
    <t>*Goal Seek is used to calculate the break-even NAV. However, STREV seems to return unstable / negative break-even NAV value.</t>
  </si>
  <si>
    <t>For which anomalies/factors does the capacity/break-even size respond the most to an increase in mean returns?</t>
  </si>
  <si>
    <t xml:space="preserve">SMB changed the most (158.2% increase in break-even fund size from 102.19 to 263.89, and 68.1% increase in gross returns from 1.76 to 2.95). </t>
  </si>
  <si>
    <t>For which does capacity respond the least?</t>
  </si>
  <si>
    <t>HML changed the least (40.4% break-even fund size increase from 153.78 to 215.86 and 22.3% gross return increase from 4.05 to 4.95).</t>
  </si>
  <si>
    <t>Change in break-even NAV per unit of change in return</t>
  </si>
  <si>
    <t>What does this analysis tell you? What can you say about the different anomalies in terms of total dollar profitability and how does that compare to their differences</t>
  </si>
  <si>
    <t>in average returns? That is, are the anomalies that produce the highest returns the ones that necessarily generate the largest profits? Why not?</t>
  </si>
  <si>
    <t>We can see that although the Combo portfolio has the highest average return on paper, with trading cost in consideration, it doesn't actually provide the highest dollar profits. In fact,</t>
  </si>
  <si>
    <t xml:space="preserve">HML, with only slightly above 50% of Combo's on paper average return, provides the highest dollar profits in reality. This may come from the fact that, to include </t>
  </si>
  <si>
    <t xml:space="preserve">momentum / UMD, the trading frequency / turnover is very high, and therefore the total trading cost is very high relative to the return, therefore lowing the final dollar amount. </t>
  </si>
  <si>
    <t>*Solver is used to maximize the Dollar profits value by changing the Break-even NAV.</t>
  </si>
  <si>
    <t xml:space="preserve">How much net return improvement would there be assuming a $1 billion fund size (NAV)?  </t>
  </si>
  <si>
    <t>The net return improvement by reducing turnover by 25% can be seen below for each strategy in part 1 highlighted in yellow.</t>
  </si>
  <si>
    <t>How much larger break-even capacity is there for each strategy in this case? For which strategies is liquidity more important? Why?</t>
  </si>
  <si>
    <t>The extra break-even capacity reducing turnover by 25% can be seen below for each strategy in part 2 highlighted in yellow.</t>
  </si>
  <si>
    <t>Liquidity is most important for SMB with the highest brea-even capacity increase. This makes sense because for value strategy to work the portfolio by definition</t>
  </si>
  <si>
    <t>will contain assets that are comparably harder to trade, where the value only presents itself in the long-term, and therefore require high liquidity.</t>
  </si>
  <si>
    <t>Part 1: Net Return Improvement for $1 billion fund size</t>
  </si>
  <si>
    <t>*Reduced turnover by 25%</t>
  </si>
  <si>
    <t>Net Return Improvement ($ million)</t>
  </si>
  <si>
    <t>Part 1: Break-Even Capacity</t>
  </si>
  <si>
    <t>Increase in Break-even Capacity</t>
  </si>
  <si>
    <t>How much larger break-even capacity is there for each strategy?</t>
  </si>
  <si>
    <t xml:space="preserve">Comparing the breakeven point in part h with that of part e with the original turnover and gross return, we see that the break-even fund size in part h is much larger. </t>
  </si>
  <si>
    <t xml:space="preserve">On the other hand, when looking at the 1 billion fund size, </t>
  </si>
  <si>
    <t>What can you say about the tradeoff between trading costs and opportunity costs for each strategy under the assumptions given?</t>
  </si>
  <si>
    <t>Although the turnover and return decrease, the net return and the break-even capacity increase.</t>
  </si>
  <si>
    <t>*Reduced turnover by 25% and decrease the mean gross return by 0.25 x (original turnover%)</t>
  </si>
  <si>
    <t>20201111606822628147</t>
  </si>
  <si>
    <t>bCBucUum4a6xXg0z</t>
  </si>
  <si>
    <t>JREF</t>
  </si>
  <si>
    <t/>
  </si>
  <si>
    <t>The net return improvement by doubling volume can be seen below for each strategy in part 1 highlighted in yellow.</t>
  </si>
  <si>
    <t>Liquidity is again most important for SMB with the highest brea-even capacity increase. This makes sense because for value strategy to work the portfolio by definition</t>
  </si>
  <si>
    <t xml:space="preserve">*Double volume (number of stocks) </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</si>
</sst>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_(* #,##0.00_);_(* \(#,##0.00\);_(* &quot;-&quot;??_);_(@_)"/>
    <numFmt numFmtId="165" formatCode="_(* #,##0.000_);_(* \(#,##0.000\);_(* &quot;-&quot;??_);_(@_)"/>
    <numFmt numFmtId="166" formatCode="_(&quot;$&quot;* #,##0.00_);_(&quot;$&quot;* \(#,##0.00\);_(&quot;$&quot;* &quot;-&quot;??_);_(@_)"/>
    <numFmt numFmtId="167" formatCode="#,##0.0"/>
    <numFmt numFmtId="168" formatCode="#,##0.0000"/>
  </numFmts>
  <fonts count="26">
    <font>
      <sz val="11.0"/>
      <color theme="1"/>
      <name val="Arial"/>
    </font>
    <font>
      <u/>
      <sz val="12.0"/>
      <color theme="1"/>
      <name val="Arial"/>
    </font>
    <font>
      <u/>
      <color theme="1"/>
      <name val="Arial"/>
    </font>
    <font>
      <name val="Arial"/>
    </font>
    <font>
      <color theme="1"/>
      <name val="Arial"/>
    </font>
    <font>
      <color rgb="FF000000"/>
      <name val="Times New Roman"/>
    </font>
    <font>
      <sz val="12.0"/>
      <color theme="1"/>
      <name val="Arial"/>
    </font>
    <font>
      <sz val="11.0"/>
      <name val="Arial"/>
    </font>
    <font>
      <sz val="9.0"/>
      <color theme="1"/>
      <name val="Times New Roman"/>
    </font>
    <font>
      <sz val="11.0"/>
      <color theme="1"/>
      <name val="Calibri"/>
    </font>
    <font/>
    <font>
      <sz val="9.0"/>
      <color theme="1"/>
      <name val="Calibri"/>
    </font>
    <font>
      <b/>
      <sz val="11.0"/>
      <color theme="1"/>
      <name val="Times New Roman"/>
    </font>
    <font>
      <sz val="11.0"/>
      <color theme="1"/>
      <name val="Times New Roman"/>
    </font>
    <font>
      <sz val="9.0"/>
      <color rgb="FFFF0000"/>
      <name val="Times New Roman"/>
    </font>
    <font>
      <sz val="10.0"/>
      <color theme="1"/>
      <name val="Times New Roman"/>
    </font>
    <font>
      <b/>
      <u/>
      <sz val="9.0"/>
      <color theme="1"/>
      <name val="Times New Roman"/>
    </font>
    <font>
      <b/>
      <u/>
      <sz val="9.0"/>
      <color theme="1"/>
      <name val="Arial"/>
    </font>
    <font>
      <sz val="9.0"/>
      <name val="Times New Roman"/>
    </font>
    <font>
      <b/>
      <u/>
      <sz val="9.0"/>
      <color rgb="FF000000"/>
      <name val="Times New Roman"/>
    </font>
    <font>
      <sz val="9.0"/>
      <color theme="1"/>
    </font>
    <font>
      <sz val="11.0"/>
      <color theme="1"/>
    </font>
    <font>
      <sz val="9.0"/>
      <color rgb="FF000000"/>
      <name val="Arial"/>
    </font>
    <font>
      <b/>
      <u/>
      <sz val="9.0"/>
      <color theme="1"/>
      <name val="Times New Roman"/>
    </font>
    <font>
      <b/>
      <sz val="9.0"/>
      <color theme="1"/>
      <name val="Times New Roman"/>
    </font>
    <font>
      <color theme="1"/>
      <name val="Calibri"/>
    </font>
  </fonts>
  <fills count="12">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AEABAB"/>
        <bgColor rgb="FFAEABAB"/>
      </patternFill>
    </fill>
    <fill>
      <patternFill patternType="solid">
        <fgColor rgb="FFECECEC"/>
        <bgColor rgb="FFECECEC"/>
      </patternFill>
    </fill>
    <fill>
      <patternFill patternType="solid">
        <fgColor rgb="FFDEEAF6"/>
        <bgColor rgb="FFDEEAF6"/>
      </patternFill>
    </fill>
    <fill>
      <patternFill patternType="solid">
        <fgColor rgb="FFE2EFD9"/>
        <bgColor rgb="FFE2EFD9"/>
      </patternFill>
    </fill>
    <fill>
      <patternFill patternType="solid">
        <fgColor rgb="FFFBE4D5"/>
        <bgColor rgb="FFFBE4D5"/>
      </patternFill>
    </fill>
    <fill>
      <patternFill patternType="solid">
        <fgColor rgb="FFFFFF00"/>
        <bgColor rgb="FFFFFF00"/>
      </patternFill>
    </fill>
    <fill>
      <patternFill patternType="solid">
        <fgColor rgb="FFDDEBF7"/>
        <bgColor rgb="FFDDEBF7"/>
      </patternFill>
    </fill>
    <fill>
      <patternFill patternType="solid">
        <fgColor rgb="FF00FFFF"/>
        <bgColor rgb="FF00FFFF"/>
      </patternFill>
    </fill>
  </fills>
  <borders count="18">
    <border/>
    <border>
      <left/>
      <right/>
      <top/>
      <bottom/>
    </border>
    <border>
      <left/>
      <top/>
      <bottom/>
    </border>
    <border>
      <top/>
      <bottom/>
    </border>
    <border>
      <right/>
      <top/>
      <bottom/>
    </border>
    <border>
      <left/>
      <right/>
      <top/>
      <bottom style="thin">
        <color rgb="FF000000"/>
      </bottom>
    </border>
    <border>
      <left/>
      <right/>
      <top style="thin">
        <color rgb="FF000000"/>
      </top>
      <bottom/>
    </border>
    <border>
      <left/>
      <top/>
      <bottom style="thin">
        <color rgb="FF000000"/>
      </bottom>
    </border>
    <border>
      <top/>
      <bottom style="thin">
        <color rgb="FF000000"/>
      </bottom>
    </border>
    <border>
      <right/>
      <top/>
      <bottom style="thin">
        <color rgb="FF000000"/>
      </bottom>
    </border>
    <border>
      <left/>
      <top style="thin">
        <color rgb="FF000000"/>
      </top>
      <bottom style="thin">
        <color rgb="FF000000"/>
      </bottom>
    </border>
    <border>
      <top style="thin">
        <color rgb="FF000000"/>
      </top>
      <bottom style="thin">
        <color rgb="FF000000"/>
      </bottom>
    </border>
    <border>
      <right/>
      <top style="thin">
        <color rgb="FF000000"/>
      </top>
      <bottom style="thin">
        <color rgb="FF000000"/>
      </bottom>
    </border>
    <border>
      <left/>
      <right/>
      <top/>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right/>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Alignment="1" applyFont="1">
      <alignment readingOrder="0"/>
    </xf>
    <xf borderId="0" fillId="0" fontId="4" numFmtId="0" xfId="0" applyAlignment="1" applyFont="1">
      <alignment readingOrder="0"/>
    </xf>
    <xf borderId="0" fillId="2" fontId="5" numFmtId="0" xfId="0" applyAlignment="1" applyFill="1" applyFont="1">
      <alignment readingOrder="0"/>
    </xf>
    <xf borderId="0" fillId="0" fontId="0"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1" fillId="3" fontId="8" numFmtId="0" xfId="0" applyBorder="1" applyFill="1" applyFont="1"/>
    <xf borderId="1" fillId="3" fontId="9" numFmtId="0" xfId="0" applyBorder="1" applyFont="1"/>
    <xf borderId="2" fillId="4" fontId="8" numFmtId="0" xfId="0" applyAlignment="1" applyBorder="1" applyFill="1" applyFont="1">
      <alignment horizontal="center"/>
    </xf>
    <xf borderId="3" fillId="0" fontId="10" numFmtId="0" xfId="0" applyBorder="1" applyFont="1"/>
    <xf borderId="4" fillId="0" fontId="10" numFmtId="0" xfId="0" applyBorder="1" applyFont="1"/>
    <xf borderId="2" fillId="5" fontId="8" numFmtId="4" xfId="0" applyAlignment="1" applyBorder="1" applyFill="1" applyFont="1" applyNumberFormat="1">
      <alignment horizontal="center"/>
    </xf>
    <xf borderId="2" fillId="6" fontId="8" numFmtId="4" xfId="0" applyAlignment="1" applyBorder="1" applyFill="1" applyFont="1" applyNumberFormat="1">
      <alignment horizontal="center"/>
    </xf>
    <xf borderId="1" fillId="4" fontId="8" numFmtId="0" xfId="0" applyBorder="1" applyFont="1"/>
    <xf borderId="5" fillId="3" fontId="8" numFmtId="0" xfId="0" applyAlignment="1" applyBorder="1" applyFont="1">
      <alignment horizontal="right"/>
    </xf>
    <xf borderId="6" fillId="4" fontId="8" numFmtId="0" xfId="0" applyBorder="1" applyFont="1"/>
    <xf borderId="1" fillId="3" fontId="11" numFmtId="0" xfId="0" applyBorder="1" applyFont="1"/>
    <xf borderId="1" fillId="3" fontId="8" numFmtId="4" xfId="0" applyBorder="1" applyFont="1" applyNumberFormat="1"/>
    <xf borderId="0" fillId="0" fontId="8" numFmtId="0" xfId="0" applyFont="1"/>
    <xf borderId="1" fillId="4" fontId="8" numFmtId="4" xfId="0" applyBorder="1" applyFont="1" applyNumberFormat="1"/>
    <xf borderId="5" fillId="4" fontId="8" numFmtId="0" xfId="0" applyBorder="1" applyFont="1"/>
    <xf borderId="5" fillId="4" fontId="8" numFmtId="4" xfId="0" applyBorder="1" applyFont="1" applyNumberFormat="1"/>
    <xf borderId="1" fillId="3" fontId="8" numFmtId="0" xfId="0" applyAlignment="1" applyBorder="1" applyFont="1">
      <alignment horizontal="right"/>
    </xf>
    <xf borderId="7" fillId="3" fontId="12" numFmtId="0" xfId="0" applyAlignment="1" applyBorder="1" applyFont="1">
      <alignment horizontal="center"/>
    </xf>
    <xf borderId="8" fillId="0" fontId="10" numFmtId="0" xfId="0" applyBorder="1" applyFont="1"/>
    <xf borderId="9" fillId="0" fontId="10" numFmtId="0" xfId="0" applyBorder="1" applyFont="1"/>
    <xf borderId="6" fillId="3" fontId="8" numFmtId="0" xfId="0" applyBorder="1" applyFont="1"/>
    <xf borderId="10" fillId="3" fontId="8" numFmtId="0" xfId="0" applyAlignment="1" applyBorder="1" applyFont="1">
      <alignment horizontal="center"/>
    </xf>
    <xf borderId="11" fillId="0" fontId="10" numFmtId="0" xfId="0" applyBorder="1" applyFont="1"/>
    <xf borderId="12" fillId="0" fontId="10" numFmtId="0" xfId="0" applyBorder="1" applyFont="1"/>
    <xf borderId="6" fillId="3" fontId="8" numFmtId="0" xfId="0" applyAlignment="1" applyBorder="1" applyFont="1">
      <alignment horizontal="left"/>
    </xf>
    <xf borderId="1" fillId="3" fontId="8" numFmtId="0" xfId="0" applyAlignment="1" applyBorder="1" applyFont="1">
      <alignment horizontal="center"/>
    </xf>
    <xf borderId="1" fillId="6" fontId="8" numFmtId="0" xfId="0" applyAlignment="1" applyBorder="1" applyFont="1">
      <alignment horizontal="left" shrinkToFit="0" vertical="top" wrapText="1"/>
    </xf>
    <xf borderId="1" fillId="6" fontId="8" numFmtId="4" xfId="0" applyAlignment="1" applyBorder="1" applyFont="1" applyNumberFormat="1">
      <alignment vertical="top"/>
    </xf>
    <xf borderId="1" fillId="3" fontId="8" numFmtId="164" xfId="0" applyBorder="1" applyFont="1" applyNumberFormat="1"/>
    <xf borderId="5" fillId="3" fontId="8" numFmtId="0" xfId="0" applyBorder="1" applyFont="1"/>
    <xf borderId="1" fillId="7" fontId="8" numFmtId="0" xfId="0" applyBorder="1" applyFill="1" applyFont="1"/>
    <xf borderId="1" fillId="7" fontId="13" numFmtId="4" xfId="0" applyBorder="1" applyFont="1" applyNumberFormat="1"/>
    <xf borderId="1" fillId="5" fontId="14" numFmtId="0" xfId="0" applyBorder="1" applyFont="1"/>
    <xf borderId="1" fillId="5" fontId="14" numFmtId="4" xfId="0" applyBorder="1" applyFont="1" applyNumberFormat="1"/>
    <xf borderId="1" fillId="8" fontId="8" numFmtId="0" xfId="0" applyBorder="1" applyFill="1" applyFont="1"/>
    <xf borderId="1" fillId="8" fontId="8" numFmtId="4" xfId="0" applyBorder="1" applyFont="1" applyNumberFormat="1"/>
    <xf borderId="1" fillId="3" fontId="8" numFmtId="165" xfId="0" applyBorder="1" applyFont="1" applyNumberFormat="1"/>
    <xf borderId="1" fillId="3" fontId="8" numFmtId="0" xfId="0" applyAlignment="1" applyBorder="1" applyFont="1">
      <alignment horizontal="left" shrinkToFit="0" vertical="top" wrapText="1"/>
    </xf>
    <xf borderId="1" fillId="3" fontId="8" numFmtId="3" xfId="0" applyAlignment="1" applyBorder="1" applyFont="1" applyNumberFormat="1">
      <alignment vertical="top"/>
    </xf>
    <xf borderId="1" fillId="3" fontId="8" numFmtId="3" xfId="0" applyBorder="1" applyFont="1" applyNumberFormat="1"/>
    <xf borderId="1" fillId="3" fontId="8" numFmtId="4" xfId="0" applyAlignment="1" applyBorder="1" applyFont="1" applyNumberFormat="1">
      <alignment horizontal="right"/>
    </xf>
    <xf borderId="1" fillId="3" fontId="8" numFmtId="0" xfId="0" applyAlignment="1" applyBorder="1" applyFont="1">
      <alignment horizontal="left"/>
    </xf>
    <xf borderId="1" fillId="3" fontId="15" numFmtId="2" xfId="0" applyBorder="1" applyFont="1" applyNumberFormat="1"/>
    <xf borderId="1" fillId="3" fontId="15" numFmtId="166" xfId="0" applyBorder="1" applyFont="1" applyNumberFormat="1"/>
    <xf borderId="1" fillId="8" fontId="8" numFmtId="4" xfId="0" applyAlignment="1" applyBorder="1" applyFont="1" applyNumberFormat="1">
      <alignment horizontal="right"/>
    </xf>
    <xf borderId="1" fillId="3" fontId="8" numFmtId="167" xfId="0" applyBorder="1" applyFont="1" applyNumberFormat="1"/>
    <xf borderId="1" fillId="3" fontId="15" numFmtId="4" xfId="0" applyBorder="1" applyFont="1" applyNumberFormat="1"/>
    <xf borderId="1" fillId="3" fontId="8" numFmtId="168" xfId="0" applyBorder="1" applyFont="1" applyNumberFormat="1"/>
    <xf borderId="5" fillId="3" fontId="8" numFmtId="168" xfId="0" applyBorder="1" applyFont="1" applyNumberFormat="1"/>
    <xf borderId="1" fillId="3" fontId="16" numFmtId="4" xfId="0" applyAlignment="1" applyBorder="1" applyFont="1" applyNumberFormat="1">
      <alignment readingOrder="0"/>
    </xf>
    <xf borderId="1" fillId="3" fontId="8" numFmtId="4" xfId="0" applyAlignment="1" applyBorder="1" applyFont="1" applyNumberFormat="1">
      <alignment readingOrder="0"/>
    </xf>
    <xf borderId="1" fillId="0" fontId="8" numFmtId="0" xfId="0" applyAlignment="1" applyBorder="1" applyFont="1">
      <alignment horizontal="right"/>
    </xf>
    <xf borderId="1" fillId="0" fontId="8" numFmtId="4" xfId="0" applyAlignment="1" applyBorder="1" applyFont="1" applyNumberFormat="1">
      <alignment readingOrder="0"/>
    </xf>
    <xf borderId="1" fillId="0" fontId="8" numFmtId="0" xfId="0" applyBorder="1" applyFont="1"/>
    <xf borderId="1" fillId="6" fontId="8" numFmtId="4" xfId="0" applyAlignment="1" applyBorder="1" applyFont="1" applyNumberFormat="1">
      <alignment readingOrder="0" vertical="top"/>
    </xf>
    <xf borderId="1" fillId="0" fontId="8" numFmtId="164" xfId="0" applyBorder="1" applyFont="1" applyNumberFormat="1"/>
    <xf borderId="0" fillId="0" fontId="17" numFmtId="0" xfId="0" applyAlignment="1" applyFont="1">
      <alignment readingOrder="0"/>
    </xf>
    <xf borderId="0" fillId="0" fontId="8" numFmtId="0" xfId="0" applyAlignment="1" applyFont="1">
      <alignment readingOrder="0"/>
    </xf>
    <xf borderId="1" fillId="0" fontId="8" numFmtId="4" xfId="0" applyBorder="1" applyFont="1" applyNumberFormat="1"/>
    <xf borderId="1" fillId="0" fontId="8" numFmtId="165" xfId="0" applyBorder="1" applyFont="1" applyNumberFormat="1"/>
    <xf borderId="1" fillId="0" fontId="8" numFmtId="3" xfId="0" applyBorder="1" applyFont="1" applyNumberFormat="1"/>
    <xf borderId="1" fillId="0" fontId="8" numFmtId="0" xfId="0" applyAlignment="1" applyBorder="1" applyFont="1">
      <alignment horizontal="left"/>
    </xf>
    <xf borderId="1" fillId="3" fontId="8" numFmtId="164" xfId="0" applyAlignment="1" applyBorder="1" applyFont="1" applyNumberFormat="1">
      <alignment readingOrder="0"/>
    </xf>
    <xf borderId="0" fillId="0" fontId="18" numFmtId="0" xfId="0" applyAlignment="1" applyFont="1">
      <alignment readingOrder="0"/>
    </xf>
    <xf borderId="0" fillId="2" fontId="19" numFmtId="0" xfId="0" applyAlignment="1" applyFont="1">
      <alignment readingOrder="0"/>
    </xf>
    <xf borderId="1" fillId="2" fontId="8" numFmtId="4" xfId="0" applyBorder="1" applyFont="1" applyNumberFormat="1"/>
    <xf borderId="1" fillId="2" fontId="20" numFmtId="0" xfId="0" applyBorder="1" applyFont="1"/>
    <xf borderId="1" fillId="2" fontId="8" numFmtId="0" xfId="0" applyBorder="1" applyFont="1"/>
    <xf borderId="1" fillId="2" fontId="21" numFmtId="0" xfId="0" applyBorder="1" applyFont="1"/>
    <xf borderId="0" fillId="2" fontId="18" numFmtId="0" xfId="0" applyAlignment="1" applyFont="1">
      <alignment readingOrder="0"/>
    </xf>
    <xf borderId="1" fillId="3" fontId="20" numFmtId="10" xfId="0" applyBorder="1" applyFont="1" applyNumberFormat="1"/>
    <xf borderId="0" fillId="2" fontId="22" numFmtId="0" xfId="0" applyAlignment="1" applyFont="1">
      <alignment readingOrder="0" shrinkToFit="0" vertical="bottom" wrapText="0"/>
    </xf>
    <xf borderId="1" fillId="3" fontId="8" numFmtId="2" xfId="0" applyBorder="1" applyFont="1" applyNumberFormat="1"/>
    <xf borderId="1" fillId="3" fontId="23" numFmtId="0" xfId="0" applyAlignment="1" applyBorder="1" applyFont="1">
      <alignment readingOrder="0"/>
    </xf>
    <xf borderId="1" fillId="3" fontId="8" numFmtId="0" xfId="0" applyAlignment="1" applyBorder="1" applyFont="1">
      <alignment readingOrder="0"/>
    </xf>
    <xf borderId="13" fillId="3" fontId="9" numFmtId="0" xfId="0" applyBorder="1" applyFont="1"/>
    <xf borderId="13" fillId="3" fontId="8" numFmtId="167" xfId="0" applyBorder="1" applyFont="1" applyNumberFormat="1"/>
    <xf borderId="13" fillId="3" fontId="15" numFmtId="166" xfId="0" applyBorder="1" applyFont="1" applyNumberFormat="1"/>
    <xf borderId="2" fillId="3" fontId="9" numFmtId="0" xfId="0" applyBorder="1" applyFont="1"/>
    <xf borderId="14" fillId="9" fontId="24" numFmtId="0" xfId="0" applyAlignment="1" applyBorder="1" applyFill="1" applyFont="1">
      <alignment readingOrder="0"/>
    </xf>
    <xf borderId="15" fillId="9" fontId="24" numFmtId="167" xfId="0" applyBorder="1" applyFont="1" applyNumberFormat="1"/>
    <xf borderId="16" fillId="9" fontId="24" numFmtId="167" xfId="0" applyBorder="1" applyFont="1" applyNumberFormat="1"/>
    <xf borderId="4" fillId="3" fontId="15" numFmtId="4" xfId="0" applyBorder="1" applyFont="1" applyNumberFormat="1"/>
    <xf borderId="17" fillId="3" fontId="9" numFmtId="0" xfId="0" applyBorder="1" applyFont="1"/>
    <xf borderId="17" fillId="3" fontId="8" numFmtId="167" xfId="0" applyBorder="1" applyFont="1" applyNumberFormat="1"/>
    <xf borderId="17" fillId="3" fontId="15" numFmtId="166" xfId="0" applyBorder="1" applyFont="1" applyNumberFormat="1"/>
    <xf borderId="4" fillId="3" fontId="9" numFmtId="0" xfId="0" applyBorder="1" applyFont="1"/>
    <xf borderId="1" fillId="9" fontId="8" numFmtId="0" xfId="0" applyAlignment="1" applyBorder="1" applyFont="1">
      <alignment readingOrder="0"/>
    </xf>
    <xf borderId="0" fillId="10" fontId="22" numFmtId="4" xfId="0" applyAlignment="1" applyFill="1" applyFont="1" applyNumberFormat="1">
      <alignment horizontal="right" readingOrder="0" shrinkToFit="0" vertical="top" wrapText="0"/>
    </xf>
    <xf quotePrefix="1" borderId="0" fillId="0" fontId="25" numFmtId="0" xfId="0" applyAlignment="1" applyFont="1">
      <alignment readingOrder="0"/>
    </xf>
    <xf borderId="0" fillId="0" fontId="25" numFmtId="0" xfId="0" applyAlignment="1" applyFont="1">
      <alignment readingOrder="0"/>
    </xf>
    <xf borderId="0" fillId="0" fontId="25" numFmtId="0" xfId="0" applyFont="1"/>
    <xf borderId="0" fillId="0" fontId="25" numFmtId="4" xfId="0" applyFont="1" applyNumberFormat="1"/>
    <xf borderId="0" fillId="0" fontId="25" numFmtId="168" xfId="0" applyFont="1" applyNumberFormat="1"/>
    <xf borderId="1" fillId="11" fontId="8" numFmtId="4" xfId="0" applyAlignment="1" applyBorder="1" applyFill="1" applyFont="1" applyNumberFormat="1">
      <alignment readingOrder="0" vertical="top"/>
    </xf>
  </cellXfs>
  <cellStyles count="1">
    <cellStyle xfId="0" name="Normal" builtinId="0"/>
  </cellStyles>
  <dxfs count="1">
    <dxf>
      <font>
        <b/>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sheetData>
    <row r="2">
      <c r="B2" s="1" t="s">
        <v>0</v>
      </c>
    </row>
    <row r="3">
      <c r="B3" s="2"/>
    </row>
    <row r="4">
      <c r="B4" s="1" t="s">
        <v>1</v>
      </c>
    </row>
    <row r="5">
      <c r="B5" s="3" t="s">
        <v>2</v>
      </c>
    </row>
    <row r="6">
      <c r="B6" s="4" t="s">
        <v>3</v>
      </c>
    </row>
    <row r="7">
      <c r="B7" s="5" t="s">
        <v>4</v>
      </c>
    </row>
    <row r="8">
      <c r="B8" s="6" t="s">
        <v>5</v>
      </c>
    </row>
    <row r="9">
      <c r="B9" s="6" t="s">
        <v>6</v>
      </c>
    </row>
    <row r="10">
      <c r="B10" s="7"/>
    </row>
    <row r="11">
      <c r="B11" s="7"/>
    </row>
    <row r="12">
      <c r="B12" s="1" t="s">
        <v>7</v>
      </c>
    </row>
    <row r="13">
      <c r="B13" s="8" t="s">
        <v>8</v>
      </c>
    </row>
    <row r="14">
      <c r="B14" s="8" t="s">
        <v>9</v>
      </c>
    </row>
    <row r="15">
      <c r="B15" s="2"/>
    </row>
    <row r="16">
      <c r="B16" s="1" t="s">
        <v>10</v>
      </c>
    </row>
    <row r="17">
      <c r="B17" s="8" t="s">
        <v>11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4.13"/>
    <col customWidth="1" min="3" max="7" width="7.63"/>
    <col customWidth="1" min="8" max="8" width="8.88"/>
    <col customWidth="1" min="9" max="10" width="7.63"/>
    <col customWidth="1" min="11" max="11" width="17.63"/>
    <col customWidth="1" min="12" max="15" width="7.88"/>
    <col customWidth="1" min="16" max="16" width="8.25"/>
    <col customWidth="1" min="17" max="28" width="7.63"/>
  </cols>
  <sheetData>
    <row r="1" ht="14.25" customHeight="1">
      <c r="A1" s="9"/>
      <c r="B1" s="9"/>
      <c r="C1" s="9"/>
      <c r="D1" s="9"/>
      <c r="E1" s="9"/>
      <c r="F1" s="9"/>
      <c r="G1" s="9"/>
      <c r="H1" s="9"/>
      <c r="I1" s="9"/>
      <c r="J1" s="9"/>
      <c r="K1" s="9"/>
      <c r="L1" s="9"/>
      <c r="M1" s="9"/>
      <c r="N1" s="9"/>
      <c r="O1" s="9"/>
      <c r="P1" s="9"/>
      <c r="Q1" s="9"/>
      <c r="R1" s="10"/>
      <c r="S1" s="10"/>
      <c r="T1" s="10"/>
      <c r="U1" s="10"/>
      <c r="V1" s="10"/>
      <c r="W1" s="10"/>
      <c r="X1" s="10"/>
      <c r="Y1" s="10"/>
      <c r="Z1" s="10"/>
      <c r="AA1" s="10"/>
      <c r="AB1" s="10"/>
    </row>
    <row r="2" ht="14.25" customHeight="1">
      <c r="A2" s="9"/>
      <c r="B2" s="9"/>
      <c r="C2" s="11" t="s">
        <v>12</v>
      </c>
      <c r="D2" s="12"/>
      <c r="E2" s="13"/>
      <c r="F2" s="9"/>
      <c r="G2" s="9"/>
      <c r="H2" s="9"/>
      <c r="I2" s="9"/>
      <c r="J2" s="9"/>
      <c r="K2" s="9"/>
      <c r="L2" s="14" t="s">
        <v>13</v>
      </c>
      <c r="M2" s="12"/>
      <c r="N2" s="12"/>
      <c r="O2" s="12"/>
      <c r="P2" s="13"/>
      <c r="Q2" s="15" t="s">
        <v>14</v>
      </c>
      <c r="R2" s="12"/>
      <c r="S2" s="12"/>
      <c r="T2" s="12"/>
      <c r="U2" s="13"/>
      <c r="V2" s="10"/>
      <c r="W2" s="10"/>
      <c r="X2" s="10"/>
      <c r="Y2" s="10"/>
      <c r="Z2" s="10"/>
      <c r="AA2" s="10"/>
      <c r="AB2" s="10"/>
    </row>
    <row r="3" ht="14.25" customHeight="1">
      <c r="A3" s="9"/>
      <c r="B3" s="9"/>
      <c r="C3" s="16" t="s">
        <v>15</v>
      </c>
      <c r="D3" s="16"/>
      <c r="E3" s="16"/>
      <c r="F3" s="9"/>
      <c r="G3" s="9"/>
      <c r="H3" s="9"/>
      <c r="I3" s="9"/>
      <c r="J3" s="9"/>
      <c r="K3" s="9"/>
      <c r="L3" s="17" t="s">
        <v>16</v>
      </c>
      <c r="M3" s="17" t="s">
        <v>17</v>
      </c>
      <c r="N3" s="17" t="s">
        <v>18</v>
      </c>
      <c r="O3" s="17" t="s">
        <v>19</v>
      </c>
      <c r="P3" s="17" t="s">
        <v>20</v>
      </c>
      <c r="Q3" s="17" t="s">
        <v>16</v>
      </c>
      <c r="R3" s="17" t="s">
        <v>17</v>
      </c>
      <c r="S3" s="17" t="s">
        <v>18</v>
      </c>
      <c r="T3" s="17" t="s">
        <v>19</v>
      </c>
      <c r="U3" s="17" t="s">
        <v>20</v>
      </c>
      <c r="V3" s="10"/>
      <c r="W3" s="10"/>
      <c r="X3" s="10"/>
      <c r="Y3" s="10"/>
      <c r="Z3" s="10"/>
      <c r="AA3" s="10"/>
      <c r="AB3" s="10"/>
    </row>
    <row r="4" ht="14.25" customHeight="1">
      <c r="A4" s="9"/>
      <c r="B4" s="9"/>
      <c r="C4" s="18" t="s">
        <v>21</v>
      </c>
      <c r="D4" s="18">
        <v>1.0</v>
      </c>
      <c r="E4" s="18"/>
      <c r="F4" s="9"/>
      <c r="G4" s="9"/>
      <c r="H4" s="9"/>
      <c r="I4" s="9"/>
      <c r="J4" s="9"/>
      <c r="K4" s="19"/>
      <c r="L4" s="20">
        <v>2.95</v>
      </c>
      <c r="M4" s="20">
        <v>4.95</v>
      </c>
      <c r="N4" s="20">
        <v>8.2031</v>
      </c>
      <c r="O4" s="20">
        <v>9.70815</v>
      </c>
      <c r="P4" s="21">
        <v>5.65</v>
      </c>
      <c r="Q4" s="20">
        <v>1.7550865671641793</v>
      </c>
      <c r="R4" s="20">
        <v>4.046068656716418</v>
      </c>
      <c r="S4" s="20">
        <v>5.596032835820896</v>
      </c>
      <c r="T4" s="20">
        <v>6.90257910447761</v>
      </c>
      <c r="U4" s="19">
        <f>2.93</f>
        <v>2.93</v>
      </c>
      <c r="V4" s="10"/>
      <c r="W4" s="10"/>
      <c r="X4" s="10"/>
      <c r="Y4" s="10"/>
      <c r="Z4" s="10"/>
      <c r="AA4" s="10"/>
      <c r="AB4" s="10"/>
    </row>
    <row r="5" ht="14.25" customHeight="1">
      <c r="A5" s="9"/>
      <c r="B5" s="9"/>
      <c r="C5" s="16" t="s">
        <v>22</v>
      </c>
      <c r="D5" s="22">
        <v>11.261309452</v>
      </c>
      <c r="E5" s="22">
        <f t="shared" ref="E5:E7" si="1">D5*$D$4</f>
        <v>11.26130945</v>
      </c>
      <c r="F5" s="9"/>
      <c r="G5" s="9"/>
      <c r="H5" s="9"/>
      <c r="I5" s="9"/>
      <c r="J5" s="9"/>
      <c r="K5" s="19"/>
      <c r="L5" s="20"/>
      <c r="M5" s="20"/>
      <c r="N5" s="20"/>
      <c r="O5" s="20"/>
      <c r="P5" s="20"/>
      <c r="Q5" s="9"/>
      <c r="R5" s="10"/>
      <c r="S5" s="10"/>
      <c r="T5" s="10"/>
      <c r="U5" s="10"/>
      <c r="V5" s="10"/>
      <c r="W5" s="10"/>
      <c r="X5" s="10"/>
      <c r="Y5" s="10"/>
      <c r="Z5" s="10"/>
      <c r="AA5" s="10"/>
      <c r="AB5" s="10"/>
    </row>
    <row r="6" ht="14.25" customHeight="1">
      <c r="A6" s="9"/>
      <c r="B6" s="9"/>
      <c r="C6" s="16" t="s">
        <v>23</v>
      </c>
      <c r="D6" s="22">
        <v>79.9276</v>
      </c>
      <c r="E6" s="22">
        <f t="shared" si="1"/>
        <v>79.9276</v>
      </c>
      <c r="F6" s="9"/>
      <c r="G6" s="9"/>
      <c r="H6" s="9"/>
      <c r="I6" s="20"/>
      <c r="J6" s="9"/>
      <c r="K6" s="19"/>
      <c r="L6" s="20"/>
      <c r="M6" s="20"/>
      <c r="N6" s="20"/>
      <c r="O6" s="20"/>
      <c r="P6" s="20"/>
      <c r="Q6" s="9"/>
      <c r="R6" s="10"/>
      <c r="S6" s="10"/>
      <c r="T6" s="10"/>
      <c r="U6" s="10"/>
      <c r="V6" s="10"/>
      <c r="W6" s="10"/>
      <c r="X6" s="10"/>
      <c r="Y6" s="10"/>
      <c r="Z6" s="10"/>
      <c r="AA6" s="10"/>
      <c r="AB6" s="10"/>
    </row>
    <row r="7" ht="14.25" customHeight="1">
      <c r="A7" s="9"/>
      <c r="B7" s="9"/>
      <c r="C7" s="23" t="s">
        <v>24</v>
      </c>
      <c r="D7" s="24">
        <v>78.07882000000001</v>
      </c>
      <c r="E7" s="24">
        <f t="shared" si="1"/>
        <v>78.07882</v>
      </c>
      <c r="F7" s="9"/>
      <c r="G7" s="9"/>
      <c r="H7" s="9"/>
      <c r="I7" s="20"/>
      <c r="J7" s="9"/>
      <c r="K7" s="19"/>
      <c r="L7" s="20"/>
      <c r="M7" s="20"/>
      <c r="N7" s="20"/>
      <c r="O7" s="20"/>
      <c r="P7" s="20"/>
      <c r="Q7" s="9"/>
      <c r="R7" s="10"/>
      <c r="S7" s="10"/>
      <c r="T7" s="10"/>
      <c r="U7" s="10"/>
      <c r="V7" s="10"/>
      <c r="W7" s="10"/>
      <c r="X7" s="10"/>
      <c r="Y7" s="10"/>
      <c r="Z7" s="10"/>
      <c r="AA7" s="10"/>
      <c r="AB7" s="10"/>
    </row>
    <row r="8" ht="14.25" customHeight="1">
      <c r="A8" s="9"/>
      <c r="B8" s="9"/>
      <c r="C8" s="9"/>
      <c r="D8" s="9"/>
      <c r="E8" s="9"/>
      <c r="F8" s="9"/>
      <c r="G8" s="9"/>
      <c r="H8" s="9"/>
      <c r="I8" s="20"/>
      <c r="J8" s="9"/>
      <c r="K8" s="19"/>
      <c r="L8" s="20"/>
      <c r="M8" s="20"/>
      <c r="N8" s="20"/>
      <c r="O8" s="20"/>
      <c r="P8" s="20"/>
      <c r="Q8" s="9"/>
      <c r="R8" s="10"/>
      <c r="S8" s="10"/>
      <c r="T8" s="10"/>
      <c r="U8" s="10"/>
      <c r="V8" s="10"/>
      <c r="W8" s="10"/>
      <c r="X8" s="10"/>
      <c r="Y8" s="10"/>
      <c r="Z8" s="10"/>
      <c r="AA8" s="10"/>
      <c r="AB8" s="10"/>
    </row>
    <row r="9" ht="14.25" customHeight="1">
      <c r="A9" s="9"/>
      <c r="B9" s="9"/>
      <c r="C9" s="9"/>
      <c r="D9" s="9"/>
      <c r="E9" s="9"/>
      <c r="F9" s="9"/>
      <c r="G9" s="9"/>
      <c r="H9" s="9"/>
      <c r="I9" s="9"/>
      <c r="J9" s="9"/>
      <c r="K9" s="19"/>
      <c r="L9" s="20"/>
      <c r="M9" s="20"/>
      <c r="N9" s="20"/>
      <c r="O9" s="20"/>
      <c r="P9" s="20"/>
      <c r="Q9" s="9"/>
      <c r="R9" s="10"/>
      <c r="S9" s="10"/>
      <c r="T9" s="10"/>
      <c r="U9" s="10"/>
      <c r="V9" s="10"/>
      <c r="W9" s="10"/>
      <c r="X9" s="10"/>
      <c r="Y9" s="10"/>
      <c r="Z9" s="10"/>
      <c r="AA9" s="10"/>
      <c r="AB9" s="10"/>
    </row>
    <row r="10" ht="14.25" customHeight="1">
      <c r="A10" s="9"/>
      <c r="B10" s="9"/>
      <c r="C10" s="9"/>
      <c r="D10" s="9"/>
      <c r="E10" s="9"/>
      <c r="F10" s="9"/>
      <c r="G10" s="9"/>
      <c r="H10" s="9"/>
      <c r="I10" s="9"/>
      <c r="J10" s="9"/>
      <c r="K10" s="9"/>
      <c r="L10" s="9"/>
      <c r="M10" s="9"/>
      <c r="N10" s="9"/>
      <c r="O10" s="20"/>
      <c r="P10" s="9"/>
      <c r="Q10" s="9"/>
      <c r="R10" s="10"/>
      <c r="S10" s="10"/>
      <c r="T10" s="10"/>
      <c r="U10" s="10"/>
      <c r="V10" s="10"/>
      <c r="W10" s="10"/>
      <c r="X10" s="10"/>
      <c r="Y10" s="10"/>
      <c r="Z10" s="10"/>
      <c r="AA10" s="10"/>
      <c r="AB10" s="10"/>
    </row>
    <row r="11" ht="14.25" customHeight="1">
      <c r="A11" s="9"/>
      <c r="B11" s="9"/>
      <c r="C11" s="9"/>
      <c r="D11" s="9"/>
      <c r="E11" s="9"/>
      <c r="F11" s="9"/>
      <c r="G11" s="9"/>
      <c r="H11" s="9"/>
      <c r="I11" s="9"/>
      <c r="J11" s="9"/>
      <c r="K11" s="9"/>
      <c r="L11" s="9"/>
      <c r="M11" s="9"/>
      <c r="N11" s="9"/>
      <c r="O11" s="20"/>
      <c r="P11" s="9"/>
      <c r="Q11" s="9"/>
      <c r="R11" s="10"/>
      <c r="S11" s="10"/>
      <c r="T11" s="10"/>
      <c r="U11" s="10"/>
      <c r="V11" s="10"/>
      <c r="W11" s="10"/>
      <c r="X11" s="10"/>
      <c r="Y11" s="10"/>
      <c r="Z11" s="10"/>
      <c r="AA11" s="10"/>
      <c r="AB11" s="10"/>
    </row>
    <row r="12" ht="14.25" customHeight="1">
      <c r="A12" s="9"/>
      <c r="B12" s="9"/>
      <c r="C12" s="9"/>
      <c r="D12" s="9"/>
      <c r="E12" s="9"/>
      <c r="F12" s="9"/>
      <c r="G12" s="9"/>
      <c r="H12" s="9"/>
      <c r="I12" s="9"/>
      <c r="J12" s="9"/>
      <c r="K12" s="9"/>
      <c r="L12" s="25"/>
      <c r="M12" s="25"/>
      <c r="N12" s="25"/>
      <c r="O12" s="25"/>
      <c r="P12" s="9"/>
      <c r="Q12" s="9"/>
      <c r="R12" s="10"/>
      <c r="S12" s="10"/>
      <c r="T12" s="10"/>
      <c r="U12" s="10"/>
      <c r="V12" s="10"/>
      <c r="W12" s="10"/>
      <c r="X12" s="10"/>
      <c r="Y12" s="10"/>
      <c r="Z12" s="10"/>
      <c r="AA12" s="10"/>
      <c r="AB12" s="10"/>
    </row>
    <row r="13" ht="14.25" customHeight="1">
      <c r="A13" s="9"/>
      <c r="B13" s="9"/>
      <c r="C13" s="9"/>
      <c r="D13" s="9"/>
      <c r="E13" s="9"/>
      <c r="F13" s="9"/>
      <c r="G13" s="9"/>
      <c r="H13" s="9"/>
      <c r="I13" s="9"/>
      <c r="J13" s="9"/>
      <c r="K13" s="19"/>
      <c r="L13" s="20"/>
      <c r="M13" s="20"/>
      <c r="N13" s="20"/>
      <c r="O13" s="20"/>
      <c r="P13" s="20"/>
      <c r="Q13" s="9"/>
      <c r="R13" s="10"/>
      <c r="S13" s="10"/>
      <c r="T13" s="10"/>
      <c r="U13" s="10"/>
      <c r="V13" s="10"/>
      <c r="W13" s="10"/>
      <c r="X13" s="10"/>
      <c r="Y13" s="10"/>
      <c r="Z13" s="10"/>
      <c r="AA13" s="10"/>
      <c r="AB13" s="10"/>
    </row>
    <row r="14" ht="14.25" customHeight="1">
      <c r="A14" s="9"/>
      <c r="B14" s="9"/>
      <c r="C14" s="20"/>
      <c r="D14" s="20"/>
      <c r="E14" s="20"/>
      <c r="F14" s="20"/>
      <c r="G14" s="9"/>
      <c r="H14" s="20"/>
      <c r="I14" s="20"/>
      <c r="J14" s="20"/>
      <c r="K14" s="19"/>
      <c r="L14" s="20"/>
      <c r="M14" s="20"/>
      <c r="N14" s="20"/>
      <c r="O14" s="20"/>
      <c r="P14" s="20"/>
      <c r="Q14" s="9"/>
      <c r="R14" s="10"/>
      <c r="S14" s="10"/>
      <c r="T14" s="10"/>
      <c r="U14" s="10"/>
      <c r="V14" s="10"/>
      <c r="W14" s="10"/>
      <c r="X14" s="10"/>
      <c r="Y14" s="10"/>
      <c r="Z14" s="10"/>
      <c r="AA14" s="10"/>
      <c r="AB14" s="10"/>
    </row>
    <row r="15" ht="14.25" customHeight="1">
      <c r="A15" s="9"/>
      <c r="B15" s="26"/>
      <c r="C15" s="27"/>
      <c r="D15" s="27"/>
      <c r="E15" s="27"/>
      <c r="F15" s="27"/>
      <c r="G15" s="28"/>
      <c r="H15" s="9"/>
      <c r="I15" s="9"/>
      <c r="J15" s="9"/>
      <c r="K15" s="19"/>
      <c r="L15" s="20"/>
      <c r="M15" s="20"/>
      <c r="N15" s="20"/>
      <c r="O15" s="20"/>
      <c r="P15" s="20"/>
      <c r="Q15" s="9"/>
      <c r="R15" s="10"/>
      <c r="S15" s="10"/>
      <c r="T15" s="10"/>
      <c r="U15" s="10"/>
      <c r="V15" s="10"/>
      <c r="W15" s="10"/>
      <c r="X15" s="10"/>
      <c r="Y15" s="10"/>
      <c r="Z15" s="10"/>
      <c r="AA15" s="10"/>
      <c r="AB15" s="10"/>
    </row>
    <row r="16" ht="14.25" customHeight="1">
      <c r="A16" s="9"/>
      <c r="B16" s="29" t="s">
        <v>25</v>
      </c>
      <c r="C16" s="30" t="s">
        <v>26</v>
      </c>
      <c r="D16" s="31"/>
      <c r="E16" s="31"/>
      <c r="F16" s="31"/>
      <c r="G16" s="32"/>
      <c r="H16" s="9"/>
      <c r="I16" s="9"/>
      <c r="J16" s="9"/>
      <c r="K16" s="19"/>
      <c r="L16" s="20"/>
      <c r="M16" s="20"/>
      <c r="N16" s="20"/>
      <c r="O16" s="20"/>
      <c r="P16" s="20"/>
      <c r="Q16" s="9"/>
      <c r="R16" s="10"/>
      <c r="S16" s="10"/>
      <c r="T16" s="10"/>
      <c r="U16" s="10"/>
      <c r="V16" s="10"/>
      <c r="W16" s="10"/>
      <c r="X16" s="10"/>
      <c r="Y16" s="10"/>
      <c r="Z16" s="10"/>
      <c r="AA16" s="10"/>
      <c r="AB16" s="10"/>
    </row>
    <row r="17" ht="14.25" customHeight="1">
      <c r="A17" s="9"/>
      <c r="B17" s="33"/>
      <c r="C17" s="34"/>
      <c r="D17" s="34"/>
      <c r="E17" s="34"/>
      <c r="F17" s="34"/>
      <c r="G17" s="9"/>
      <c r="H17" s="9"/>
      <c r="I17" s="9"/>
      <c r="J17" s="9"/>
      <c r="K17" s="9"/>
      <c r="L17" s="20"/>
      <c r="M17" s="20"/>
      <c r="N17" s="20"/>
      <c r="O17" s="20"/>
      <c r="P17" s="20"/>
      <c r="Q17" s="9"/>
      <c r="R17" s="10"/>
      <c r="S17" s="10"/>
      <c r="T17" s="10"/>
      <c r="U17" s="10"/>
      <c r="V17" s="10"/>
      <c r="W17" s="10"/>
      <c r="X17" s="10"/>
      <c r="Y17" s="10"/>
      <c r="Z17" s="10"/>
      <c r="AA17" s="10"/>
      <c r="AB17" s="10"/>
    </row>
    <row r="18" ht="14.25" customHeight="1">
      <c r="A18" s="9"/>
      <c r="B18" s="9"/>
      <c r="C18" s="17" t="s">
        <v>16</v>
      </c>
      <c r="D18" s="17" t="s">
        <v>17</v>
      </c>
      <c r="E18" s="17" t="s">
        <v>18</v>
      </c>
      <c r="F18" s="17" t="s">
        <v>19</v>
      </c>
      <c r="G18" s="17" t="s">
        <v>20</v>
      </c>
      <c r="H18" s="25"/>
      <c r="I18" s="9"/>
      <c r="J18" s="9"/>
      <c r="K18" s="9"/>
      <c r="L18" s="20"/>
      <c r="M18" s="20"/>
      <c r="N18" s="20"/>
      <c r="O18" s="20"/>
      <c r="P18" s="20"/>
      <c r="Q18" s="9"/>
      <c r="R18" s="10"/>
      <c r="S18" s="10"/>
      <c r="T18" s="10"/>
      <c r="U18" s="10"/>
      <c r="V18" s="10"/>
      <c r="W18" s="10"/>
      <c r="X18" s="10"/>
      <c r="Y18" s="10"/>
      <c r="Z18" s="10"/>
      <c r="AA18" s="10"/>
      <c r="AB18" s="10"/>
    </row>
    <row r="19" ht="14.25" customHeight="1">
      <c r="A19" s="9"/>
      <c r="B19" s="35" t="s">
        <v>27</v>
      </c>
      <c r="C19" s="36">
        <v>1.0</v>
      </c>
      <c r="D19" s="36">
        <v>1.0</v>
      </c>
      <c r="E19" s="36">
        <v>1.0</v>
      </c>
      <c r="F19" s="36">
        <v>1.0</v>
      </c>
      <c r="G19" s="36">
        <v>1.0</v>
      </c>
      <c r="H19" s="37"/>
      <c r="I19" s="9"/>
      <c r="J19" s="9"/>
      <c r="K19" s="9"/>
      <c r="L19" s="9"/>
      <c r="M19" s="9"/>
      <c r="N19" s="20"/>
      <c r="O19" s="20"/>
      <c r="P19" s="9"/>
      <c r="Q19" s="9"/>
      <c r="R19" s="10"/>
      <c r="S19" s="10"/>
      <c r="T19" s="10"/>
      <c r="U19" s="10"/>
      <c r="V19" s="10"/>
      <c r="W19" s="10"/>
      <c r="X19" s="10"/>
      <c r="Y19" s="10"/>
      <c r="Z19" s="10"/>
      <c r="AA19" s="10"/>
      <c r="AB19" s="10"/>
    </row>
    <row r="20" ht="14.25" customHeight="1">
      <c r="A20" s="9"/>
      <c r="B20" s="38" t="s">
        <v>28</v>
      </c>
      <c r="C20" s="38"/>
      <c r="D20" s="38"/>
      <c r="E20" s="38"/>
      <c r="F20" s="38"/>
      <c r="G20" s="38"/>
      <c r="H20" s="9"/>
      <c r="I20" s="9"/>
      <c r="J20" s="9"/>
      <c r="K20" s="9"/>
      <c r="L20" s="9"/>
      <c r="M20" s="9"/>
      <c r="N20" s="20"/>
      <c r="O20" s="20"/>
      <c r="P20" s="9"/>
      <c r="Q20" s="9"/>
      <c r="R20" s="10"/>
      <c r="S20" s="10"/>
      <c r="T20" s="10"/>
      <c r="U20" s="10"/>
      <c r="V20" s="10"/>
      <c r="W20" s="10"/>
      <c r="X20" s="10"/>
      <c r="Y20" s="10"/>
      <c r="Z20" s="10"/>
      <c r="AA20" s="10"/>
      <c r="AB20" s="10"/>
    </row>
    <row r="21" ht="14.25" customHeight="1">
      <c r="A21" s="9"/>
      <c r="B21" s="39" t="s">
        <v>29</v>
      </c>
      <c r="C21" s="40">
        <f>Q4</f>
        <v>1.755086567</v>
      </c>
      <c r="D21" s="20">
        <v>4.046068656716418</v>
      </c>
      <c r="E21" s="20">
        <v>5.596032835820896</v>
      </c>
      <c r="F21" s="20">
        <v>6.90257910447761</v>
      </c>
      <c r="G21" s="19">
        <f>2.93</f>
        <v>2.93</v>
      </c>
      <c r="H21" s="37"/>
      <c r="I21" s="19"/>
      <c r="J21" s="20"/>
      <c r="K21" s="25"/>
      <c r="L21" s="9"/>
      <c r="M21" s="9"/>
      <c r="N21" s="20"/>
      <c r="O21" s="20"/>
      <c r="P21" s="9"/>
      <c r="Q21" s="9"/>
      <c r="R21" s="10"/>
      <c r="S21" s="10"/>
      <c r="T21" s="10"/>
      <c r="U21" s="10"/>
      <c r="V21" s="10"/>
      <c r="W21" s="10"/>
      <c r="X21" s="10"/>
      <c r="Y21" s="10"/>
      <c r="Z21" s="10"/>
      <c r="AA21" s="10"/>
      <c r="AB21" s="10"/>
    </row>
    <row r="22" ht="14.25" customHeight="1">
      <c r="A22" s="25" t="s">
        <v>30</v>
      </c>
      <c r="B22" s="41" t="s">
        <v>31</v>
      </c>
      <c r="C22" s="42">
        <f t="shared" ref="C22:G22" si="2">C21</f>
        <v>1.755086567</v>
      </c>
      <c r="D22" s="42">
        <f t="shared" si="2"/>
        <v>4.046068657</v>
      </c>
      <c r="E22" s="42">
        <f t="shared" si="2"/>
        <v>5.596032836</v>
      </c>
      <c r="F22" s="42">
        <f t="shared" si="2"/>
        <v>6.902579104</v>
      </c>
      <c r="G22" s="42">
        <f t="shared" si="2"/>
        <v>2.93</v>
      </c>
      <c r="H22" s="37"/>
      <c r="I22" s="19"/>
      <c r="J22" s="20"/>
      <c r="K22" s="20"/>
      <c r="L22" s="10"/>
      <c r="M22" s="10"/>
      <c r="N22" s="10"/>
      <c r="O22" s="10"/>
      <c r="P22" s="10"/>
      <c r="Q22" s="10"/>
      <c r="R22" s="10"/>
      <c r="S22" s="10"/>
      <c r="T22" s="10"/>
      <c r="U22" s="10"/>
      <c r="V22" s="10"/>
      <c r="W22" s="10"/>
      <c r="X22" s="10"/>
      <c r="Y22" s="10"/>
      <c r="Z22" s="10"/>
      <c r="AA22" s="10"/>
      <c r="AB22" s="10"/>
    </row>
    <row r="23" ht="14.25" customHeight="1">
      <c r="A23" s="9"/>
      <c r="B23" s="43" t="s">
        <v>32</v>
      </c>
      <c r="C23" s="44">
        <f>0.287169932835821</f>
        <v>0.2871699328</v>
      </c>
      <c r="D23" s="44">
        <v>0.443739733830845</v>
      </c>
      <c r="E23" s="44">
        <v>1.02319661691542</v>
      </c>
      <c r="F23" s="44">
        <v>0.89223710199005</v>
      </c>
      <c r="G23" s="44">
        <v>3.0</v>
      </c>
      <c r="H23" s="45"/>
      <c r="I23" s="19"/>
      <c r="J23" s="20"/>
      <c r="K23" s="20"/>
      <c r="L23" s="10"/>
      <c r="M23" s="10"/>
      <c r="N23" s="10"/>
      <c r="O23" s="10"/>
      <c r="P23" s="10"/>
      <c r="Q23" s="10"/>
      <c r="R23" s="10"/>
      <c r="S23" s="10"/>
      <c r="T23" s="10"/>
      <c r="U23" s="10"/>
      <c r="V23" s="10"/>
      <c r="W23" s="10"/>
      <c r="X23" s="10"/>
      <c r="Y23" s="10"/>
      <c r="Z23" s="10"/>
      <c r="AA23" s="10"/>
      <c r="AB23" s="10"/>
    </row>
    <row r="24" ht="14.25" customHeight="1">
      <c r="A24" s="9"/>
      <c r="B24" s="46" t="s">
        <v>33</v>
      </c>
      <c r="C24" s="47">
        <v>2000.0</v>
      </c>
      <c r="D24" s="47">
        <v>2000.0</v>
      </c>
      <c r="E24" s="47">
        <v>2000.0</v>
      </c>
      <c r="F24" s="47">
        <v>2000.0</v>
      </c>
      <c r="G24" s="47">
        <v>2000.0</v>
      </c>
      <c r="H24" s="48"/>
      <c r="I24" s="9"/>
      <c r="J24" s="9"/>
      <c r="K24" s="20"/>
      <c r="L24" s="10"/>
      <c r="M24" s="10"/>
      <c r="N24" s="10"/>
      <c r="O24" s="10"/>
      <c r="P24" s="10"/>
      <c r="Q24" s="10"/>
      <c r="R24" s="10"/>
      <c r="S24" s="10"/>
      <c r="T24" s="10"/>
      <c r="U24" s="10"/>
      <c r="V24" s="10"/>
      <c r="W24" s="10"/>
      <c r="X24" s="10"/>
      <c r="Y24" s="10"/>
      <c r="Z24" s="10"/>
      <c r="AA24" s="10"/>
      <c r="AB24" s="10"/>
    </row>
    <row r="25" ht="14.25" customHeight="1">
      <c r="A25" s="9"/>
      <c r="B25" s="38" t="s">
        <v>34</v>
      </c>
      <c r="C25" s="38"/>
      <c r="D25" s="38"/>
      <c r="E25" s="38"/>
      <c r="F25" s="38"/>
      <c r="G25" s="38"/>
      <c r="H25" s="9"/>
      <c r="I25" s="9"/>
      <c r="J25" s="9"/>
      <c r="K25" s="20"/>
      <c r="L25" s="49"/>
      <c r="M25" s="49"/>
      <c r="N25" s="49"/>
      <c r="O25" s="49"/>
      <c r="P25" s="49"/>
      <c r="Q25" s="9"/>
      <c r="R25" s="10"/>
      <c r="S25" s="10"/>
      <c r="T25" s="10"/>
      <c r="U25" s="10"/>
      <c r="V25" s="10"/>
      <c r="W25" s="10"/>
      <c r="X25" s="10"/>
      <c r="Y25" s="10"/>
      <c r="Z25" s="10"/>
      <c r="AA25" s="10"/>
      <c r="AB25" s="10"/>
    </row>
    <row r="26" ht="14.25" customHeight="1">
      <c r="A26" s="9"/>
      <c r="B26" s="9" t="s">
        <v>35</v>
      </c>
      <c r="C26" s="20">
        <f t="array" ref="C26:C28">$E$5:$E$7</f>
        <v>11.26130945</v>
      </c>
      <c r="D26" s="20">
        <f t="array" ref="D26:D28">$E$5:$E$7</f>
        <v>11.26130945</v>
      </c>
      <c r="E26" s="20">
        <f t="array" ref="E26:E28">$E$5:$E$7</f>
        <v>11.26130945</v>
      </c>
      <c r="F26" s="20">
        <f t="array" ref="F26:F28">$E$5:$E$7</f>
        <v>11.26130945</v>
      </c>
      <c r="G26" s="20">
        <f t="array" ref="G26:G28">$E$5:$E$7</f>
        <v>11.26130945</v>
      </c>
      <c r="H26" s="20"/>
      <c r="I26" s="9"/>
      <c r="J26" s="9"/>
      <c r="K26" s="50"/>
      <c r="L26" s="51"/>
      <c r="M26" s="51"/>
      <c r="N26" s="51"/>
      <c r="O26" s="51"/>
      <c r="P26" s="51"/>
      <c r="Q26" s="9"/>
      <c r="R26" s="10"/>
      <c r="S26" s="10"/>
      <c r="T26" s="10"/>
      <c r="U26" s="10"/>
      <c r="V26" s="10"/>
      <c r="W26" s="10"/>
      <c r="X26" s="10"/>
      <c r="Y26" s="10"/>
      <c r="Z26" s="10"/>
      <c r="AA26" s="10"/>
      <c r="AB26" s="10"/>
    </row>
    <row r="27" ht="14.25" customHeight="1">
      <c r="A27" s="9"/>
      <c r="B27" s="9" t="s">
        <v>36</v>
      </c>
      <c r="C27" s="20">
        <v>79.9276</v>
      </c>
      <c r="D27" s="20">
        <v>79.9276</v>
      </c>
      <c r="E27" s="20">
        <v>79.9276</v>
      </c>
      <c r="F27" s="20">
        <v>79.9276</v>
      </c>
      <c r="G27" s="20">
        <v>79.9276</v>
      </c>
      <c r="H27" s="20"/>
      <c r="I27" s="9"/>
      <c r="J27" s="10"/>
      <c r="K27" s="50"/>
      <c r="L27" s="51"/>
      <c r="M27" s="51"/>
      <c r="N27" s="51"/>
      <c r="O27" s="51"/>
      <c r="P27" s="51"/>
      <c r="Q27" s="9"/>
      <c r="R27" s="10"/>
      <c r="S27" s="10"/>
      <c r="T27" s="10"/>
      <c r="U27" s="10"/>
      <c r="V27" s="10"/>
      <c r="W27" s="10"/>
      <c r="X27" s="10"/>
      <c r="Y27" s="10"/>
      <c r="Z27" s="10"/>
      <c r="AA27" s="10"/>
      <c r="AB27" s="10"/>
    </row>
    <row r="28" ht="14.25" customHeight="1">
      <c r="A28" s="9"/>
      <c r="B28" s="9" t="s">
        <v>37</v>
      </c>
      <c r="C28" s="20">
        <v>78.07882000000001</v>
      </c>
      <c r="D28" s="20">
        <v>78.07882000000001</v>
      </c>
      <c r="E28" s="20">
        <v>78.07882000000001</v>
      </c>
      <c r="F28" s="20">
        <v>78.07882000000001</v>
      </c>
      <c r="G28" s="20">
        <v>78.07882000000001</v>
      </c>
      <c r="H28" s="20"/>
      <c r="I28" s="9"/>
      <c r="J28" s="10"/>
      <c r="K28" s="50"/>
      <c r="L28" s="52"/>
      <c r="M28" s="52"/>
      <c r="N28" s="52"/>
      <c r="O28" s="52"/>
      <c r="P28" s="52"/>
      <c r="Q28" s="9"/>
      <c r="R28" s="10"/>
      <c r="S28" s="10"/>
      <c r="T28" s="10"/>
      <c r="U28" s="10"/>
      <c r="V28" s="10"/>
      <c r="W28" s="10"/>
      <c r="X28" s="10"/>
      <c r="Y28" s="10"/>
      <c r="Z28" s="10"/>
      <c r="AA28" s="10"/>
      <c r="AB28" s="10"/>
    </row>
    <row r="29" ht="14.25" customHeight="1">
      <c r="A29" s="9"/>
      <c r="B29" s="43" t="s">
        <v>38</v>
      </c>
      <c r="C29" s="53">
        <f>107.884</f>
        <v>107.884</v>
      </c>
      <c r="D29" s="53">
        <f>119.007</f>
        <v>119.007</v>
      </c>
      <c r="E29" s="53">
        <f>125.869</f>
        <v>125.869</v>
      </c>
      <c r="F29" s="53">
        <f>113.957</f>
        <v>113.957</v>
      </c>
      <c r="G29" s="53">
        <v>115.01</v>
      </c>
      <c r="H29" s="49"/>
      <c r="I29" s="9"/>
      <c r="J29" s="9"/>
      <c r="K29" s="50"/>
      <c r="L29" s="51"/>
      <c r="M29" s="51"/>
      <c r="N29" s="51"/>
      <c r="O29" s="51"/>
      <c r="P29" s="51"/>
      <c r="Q29" s="9"/>
      <c r="R29" s="10"/>
      <c r="S29" s="10"/>
      <c r="T29" s="10"/>
      <c r="U29" s="10"/>
      <c r="V29" s="10"/>
      <c r="W29" s="10"/>
      <c r="X29" s="10"/>
      <c r="Y29" s="10"/>
      <c r="Z29" s="10"/>
      <c r="AA29" s="10"/>
      <c r="AB29" s="10"/>
    </row>
    <row r="30" ht="14.25" customHeight="1">
      <c r="A30" s="9"/>
      <c r="B30" s="38" t="s">
        <v>39</v>
      </c>
      <c r="C30" s="38"/>
      <c r="D30" s="38"/>
      <c r="E30" s="38"/>
      <c r="F30" s="38"/>
      <c r="G30" s="38"/>
      <c r="H30" s="9"/>
      <c r="I30" s="9"/>
      <c r="J30" s="10"/>
      <c r="K30" s="50"/>
      <c r="L30" s="51"/>
      <c r="M30" s="51"/>
      <c r="N30" s="51"/>
      <c r="O30" s="51"/>
      <c r="P30" s="51"/>
      <c r="Q30" s="9"/>
      <c r="R30" s="10"/>
      <c r="S30" s="10"/>
      <c r="T30" s="10"/>
      <c r="U30" s="10"/>
      <c r="V30" s="10"/>
      <c r="W30" s="10"/>
      <c r="X30" s="10"/>
      <c r="Y30" s="10"/>
      <c r="Z30" s="10"/>
      <c r="AA30" s="10"/>
      <c r="AB30" s="10"/>
    </row>
    <row r="31" ht="14.25" customHeight="1">
      <c r="A31" s="9"/>
      <c r="B31" s="9" t="s">
        <v>40</v>
      </c>
      <c r="C31" s="20">
        <f t="shared" ref="C31:G31" si="3">1000*C23*C19/C24</f>
        <v>0.1435849664</v>
      </c>
      <c r="D31" s="20">
        <f t="shared" si="3"/>
        <v>0.2218698669</v>
      </c>
      <c r="E31" s="20">
        <f t="shared" si="3"/>
        <v>0.5115983085</v>
      </c>
      <c r="F31" s="20">
        <f t="shared" si="3"/>
        <v>0.446118551</v>
      </c>
      <c r="G31" s="20">
        <f t="shared" si="3"/>
        <v>1.5</v>
      </c>
      <c r="H31" s="20"/>
      <c r="I31" s="9"/>
      <c r="J31" s="10"/>
      <c r="K31" s="50"/>
      <c r="L31" s="52"/>
      <c r="M31" s="52"/>
      <c r="N31" s="52"/>
      <c r="O31" s="52"/>
      <c r="P31" s="52"/>
      <c r="Q31" s="9"/>
      <c r="R31" s="10"/>
      <c r="S31" s="10"/>
      <c r="T31" s="10"/>
      <c r="U31" s="10"/>
      <c r="V31" s="10"/>
      <c r="W31" s="10"/>
      <c r="X31" s="10"/>
      <c r="Y31" s="10"/>
      <c r="Z31" s="10"/>
      <c r="AA31" s="10"/>
      <c r="AB31" s="10"/>
    </row>
    <row r="32" ht="14.25" customHeight="1">
      <c r="A32" s="9"/>
      <c r="B32" s="9" t="s">
        <v>41</v>
      </c>
      <c r="C32" s="20">
        <f t="shared" ref="C32:G32" si="4">100*C31/(C29)</f>
        <v>0.1330919936</v>
      </c>
      <c r="D32" s="20">
        <f t="shared" si="4"/>
        <v>0.1864342996</v>
      </c>
      <c r="E32" s="20">
        <f t="shared" si="4"/>
        <v>0.4064529856</v>
      </c>
      <c r="F32" s="20">
        <f t="shared" si="4"/>
        <v>0.3914797257</v>
      </c>
      <c r="G32" s="20">
        <f t="shared" si="4"/>
        <v>1.304234414</v>
      </c>
      <c r="H32" s="20"/>
      <c r="I32" s="9"/>
      <c r="J32" s="9"/>
      <c r="K32" s="50"/>
      <c r="L32" s="52"/>
      <c r="M32" s="52"/>
      <c r="N32" s="52"/>
      <c r="O32" s="52"/>
      <c r="P32" s="52"/>
      <c r="Q32" s="54"/>
      <c r="R32" s="10"/>
      <c r="S32" s="10"/>
      <c r="T32" s="10"/>
      <c r="U32" s="10"/>
      <c r="V32" s="10"/>
      <c r="W32" s="10"/>
      <c r="X32" s="10"/>
      <c r="Y32" s="10"/>
      <c r="Z32" s="10"/>
      <c r="AA32" s="10"/>
      <c r="AB32" s="10"/>
    </row>
    <row r="33" ht="14.25" customHeight="1">
      <c r="A33" s="9"/>
      <c r="B33" s="9" t="s">
        <v>42</v>
      </c>
      <c r="C33" s="20">
        <f t="shared" ref="C33:G33" si="5">C26+(C32/100)*C27+C28*SQRT((C32/100))</f>
        <v>14.21614066</v>
      </c>
      <c r="D33" s="20">
        <f t="shared" si="5"/>
        <v>14.7816122</v>
      </c>
      <c r="E33" s="20">
        <f t="shared" si="5"/>
        <v>16.56398854</v>
      </c>
      <c r="F33" s="20">
        <f t="shared" si="5"/>
        <v>16.45947201</v>
      </c>
      <c r="G33" s="20">
        <f t="shared" si="5"/>
        <v>21.22059467</v>
      </c>
      <c r="H33" s="20"/>
      <c r="I33" s="9"/>
      <c r="J33" s="9"/>
      <c r="K33" s="50"/>
      <c r="L33" s="52"/>
      <c r="M33" s="52"/>
      <c r="N33" s="52"/>
      <c r="O33" s="52"/>
      <c r="P33" s="52"/>
      <c r="Q33" s="54"/>
      <c r="R33" s="10"/>
      <c r="S33" s="10"/>
      <c r="T33" s="10"/>
      <c r="U33" s="10"/>
      <c r="V33" s="10"/>
      <c r="W33" s="10"/>
      <c r="X33" s="10"/>
      <c r="Y33" s="10"/>
      <c r="Z33" s="10"/>
      <c r="AA33" s="10"/>
      <c r="AB33" s="10"/>
    </row>
    <row r="34" ht="14.25" customHeight="1">
      <c r="A34" s="9"/>
      <c r="B34" s="9" t="s">
        <v>43</v>
      </c>
      <c r="C34" s="20">
        <f t="shared" ref="C34:G34" si="6">(C33/10000)*C31*C24</f>
        <v>0.4082448159</v>
      </c>
      <c r="D34" s="20">
        <f t="shared" si="6"/>
        <v>0.6559188662</v>
      </c>
      <c r="E34" s="20">
        <f t="shared" si="6"/>
        <v>1.694821703</v>
      </c>
      <c r="F34" s="20">
        <f t="shared" si="6"/>
        <v>1.468575161</v>
      </c>
      <c r="G34" s="20">
        <f t="shared" si="6"/>
        <v>6.366178401</v>
      </c>
      <c r="H34" s="20"/>
      <c r="I34" s="9"/>
      <c r="J34" s="9"/>
      <c r="K34" s="50"/>
      <c r="L34" s="52"/>
      <c r="M34" s="52"/>
      <c r="N34" s="52"/>
      <c r="O34" s="52"/>
      <c r="P34" s="52"/>
      <c r="Q34" s="54"/>
      <c r="R34" s="10"/>
      <c r="S34" s="10"/>
      <c r="T34" s="10"/>
      <c r="U34" s="10"/>
      <c r="V34" s="10"/>
      <c r="W34" s="10"/>
      <c r="X34" s="10"/>
      <c r="Y34" s="10"/>
      <c r="Z34" s="10"/>
      <c r="AA34" s="10"/>
      <c r="AB34" s="10"/>
    </row>
    <row r="35" ht="14.25" customHeight="1">
      <c r="A35" s="9"/>
      <c r="B35" s="9" t="s">
        <v>44</v>
      </c>
      <c r="C35" s="20">
        <f t="shared" ref="C35:G35" si="7">12*100*C34/(C19*1000)</f>
        <v>0.4898937791</v>
      </c>
      <c r="D35" s="20">
        <f t="shared" si="7"/>
        <v>0.7871026395</v>
      </c>
      <c r="E35" s="20">
        <f t="shared" si="7"/>
        <v>2.033786044</v>
      </c>
      <c r="F35" s="20">
        <f t="shared" si="7"/>
        <v>1.762290193</v>
      </c>
      <c r="G35" s="20">
        <f t="shared" si="7"/>
        <v>7.639414082</v>
      </c>
      <c r="H35" s="20"/>
      <c r="I35" s="9"/>
      <c r="J35" s="9"/>
      <c r="K35" s="50"/>
      <c r="L35" s="52"/>
      <c r="M35" s="52"/>
      <c r="N35" s="52"/>
      <c r="O35" s="52"/>
      <c r="P35" s="52"/>
      <c r="Q35" s="54"/>
      <c r="R35" s="10"/>
      <c r="S35" s="10"/>
      <c r="T35" s="10"/>
      <c r="U35" s="10"/>
      <c r="V35" s="10"/>
      <c r="W35" s="10"/>
      <c r="X35" s="10"/>
      <c r="Y35" s="10"/>
      <c r="Z35" s="10"/>
      <c r="AA35" s="10"/>
      <c r="AB35" s="10"/>
    </row>
    <row r="36" ht="14.25" customHeight="1">
      <c r="A36" s="9"/>
      <c r="B36" s="9"/>
      <c r="C36" s="9"/>
      <c r="D36" s="9"/>
      <c r="E36" s="9"/>
      <c r="F36" s="9"/>
      <c r="G36" s="9"/>
      <c r="H36" s="9"/>
      <c r="I36" s="9"/>
      <c r="J36" s="54"/>
      <c r="K36" s="50"/>
      <c r="L36" s="55"/>
      <c r="M36" s="55"/>
      <c r="N36" s="55"/>
      <c r="O36" s="55"/>
      <c r="P36" s="55"/>
      <c r="Q36" s="9"/>
      <c r="R36" s="10"/>
      <c r="S36" s="10"/>
      <c r="T36" s="10"/>
      <c r="U36" s="10"/>
      <c r="V36" s="10"/>
      <c r="W36" s="10"/>
      <c r="X36" s="10"/>
      <c r="Y36" s="10"/>
      <c r="Z36" s="10"/>
      <c r="AA36" s="10"/>
      <c r="AB36" s="10"/>
    </row>
    <row r="37" ht="14.25" customHeight="1">
      <c r="A37" s="9"/>
      <c r="B37" s="9" t="s">
        <v>45</v>
      </c>
      <c r="C37" s="56">
        <f t="shared" ref="C37:G37" si="8">C22-C35</f>
        <v>1.265192788</v>
      </c>
      <c r="D37" s="56">
        <f t="shared" si="8"/>
        <v>3.258966017</v>
      </c>
      <c r="E37" s="56">
        <f t="shared" si="8"/>
        <v>3.562246792</v>
      </c>
      <c r="F37" s="56">
        <f t="shared" si="8"/>
        <v>5.140288912</v>
      </c>
      <c r="G37" s="56">
        <f t="shared" si="8"/>
        <v>-4.709414082</v>
      </c>
      <c r="H37" s="20"/>
      <c r="I37" s="9"/>
      <c r="J37" s="54"/>
      <c r="K37" s="54"/>
      <c r="L37" s="52"/>
      <c r="M37" s="52"/>
      <c r="N37" s="52"/>
      <c r="O37" s="52"/>
      <c r="P37" s="52"/>
      <c r="Q37" s="9"/>
      <c r="R37" s="10"/>
      <c r="S37" s="10"/>
      <c r="T37" s="10"/>
      <c r="U37" s="10"/>
      <c r="V37" s="10"/>
      <c r="W37" s="10"/>
      <c r="X37" s="10"/>
      <c r="Y37" s="10"/>
      <c r="Z37" s="10"/>
      <c r="AA37" s="10"/>
      <c r="AB37" s="10"/>
    </row>
    <row r="38" ht="14.25" customHeight="1">
      <c r="A38" s="9"/>
      <c r="B38" s="38" t="s">
        <v>46</v>
      </c>
      <c r="C38" s="57">
        <f t="shared" ref="C38:G38" si="9">C37/100*C19*1000</f>
        <v>12.65192788</v>
      </c>
      <c r="D38" s="57">
        <f t="shared" si="9"/>
        <v>32.58966017</v>
      </c>
      <c r="E38" s="57">
        <f t="shared" si="9"/>
        <v>35.62246792</v>
      </c>
      <c r="F38" s="57">
        <f t="shared" si="9"/>
        <v>51.40288912</v>
      </c>
      <c r="G38" s="57">
        <f t="shared" si="9"/>
        <v>-47.09414082</v>
      </c>
      <c r="H38" s="20"/>
      <c r="I38" s="9"/>
      <c r="J38" s="54"/>
      <c r="K38" s="50"/>
      <c r="L38" s="55"/>
      <c r="M38" s="55"/>
      <c r="N38" s="55"/>
      <c r="O38" s="55"/>
      <c r="P38" s="55"/>
      <c r="Q38" s="9"/>
      <c r="R38" s="10"/>
      <c r="S38" s="10"/>
      <c r="T38" s="10"/>
      <c r="U38" s="10"/>
      <c r="V38" s="10"/>
      <c r="W38" s="10"/>
      <c r="X38" s="10"/>
      <c r="Y38" s="10"/>
      <c r="Z38" s="10"/>
      <c r="AA38" s="10"/>
      <c r="AB38" s="10"/>
    </row>
    <row r="39" ht="14.25" customHeight="1">
      <c r="A39" s="10"/>
      <c r="B39" s="10"/>
      <c r="C39" s="10"/>
      <c r="D39" s="10"/>
      <c r="E39" s="10"/>
      <c r="F39" s="10"/>
      <c r="G39" s="10"/>
      <c r="H39" s="10"/>
      <c r="I39" s="10"/>
      <c r="J39" s="54"/>
      <c r="K39" s="54"/>
      <c r="L39" s="52"/>
      <c r="M39" s="52"/>
      <c r="N39" s="52"/>
      <c r="O39" s="52"/>
      <c r="P39" s="52"/>
      <c r="Q39" s="10"/>
      <c r="R39" s="10"/>
      <c r="S39" s="10"/>
      <c r="T39" s="10"/>
      <c r="U39" s="10"/>
      <c r="V39" s="10"/>
      <c r="W39" s="10"/>
      <c r="X39" s="10"/>
      <c r="Y39" s="10"/>
      <c r="Z39" s="10"/>
      <c r="AA39" s="10"/>
      <c r="AB39" s="10"/>
    </row>
    <row r="40" ht="14.25" customHeight="1">
      <c r="A40" s="10"/>
      <c r="B40" s="10"/>
      <c r="C40" s="10"/>
      <c r="D40" s="10"/>
      <c r="E40" s="10"/>
      <c r="F40" s="10"/>
      <c r="G40" s="10"/>
      <c r="H40" s="10"/>
      <c r="I40" s="10"/>
      <c r="J40" s="54"/>
      <c r="K40" s="50"/>
      <c r="L40" s="55"/>
      <c r="M40" s="55"/>
      <c r="N40" s="55"/>
      <c r="O40" s="55"/>
      <c r="P40" s="55"/>
      <c r="Q40" s="10"/>
      <c r="R40" s="10"/>
      <c r="S40" s="10"/>
      <c r="T40" s="10"/>
      <c r="U40" s="10"/>
      <c r="V40" s="10"/>
      <c r="W40" s="10"/>
      <c r="X40" s="10"/>
      <c r="Y40" s="10"/>
      <c r="Z40" s="10"/>
      <c r="AA40" s="10"/>
      <c r="AB40" s="10"/>
    </row>
    <row r="41" ht="14.25" customHeight="1">
      <c r="A41" s="10"/>
      <c r="B41" s="10"/>
      <c r="C41" s="10"/>
      <c r="D41" s="10"/>
      <c r="E41" s="10"/>
      <c r="F41" s="10"/>
      <c r="G41" s="10"/>
      <c r="H41" s="10"/>
      <c r="I41" s="10"/>
      <c r="J41" s="54"/>
      <c r="K41" s="54"/>
      <c r="L41" s="52"/>
      <c r="M41" s="52"/>
      <c r="N41" s="52"/>
      <c r="O41" s="52"/>
      <c r="P41" s="52"/>
      <c r="Q41" s="10"/>
      <c r="R41" s="10"/>
      <c r="S41" s="10"/>
      <c r="T41" s="10"/>
      <c r="U41" s="10"/>
      <c r="V41" s="10"/>
      <c r="W41" s="10"/>
      <c r="X41" s="10"/>
      <c r="Y41" s="10"/>
      <c r="Z41" s="10"/>
      <c r="AA41" s="10"/>
      <c r="AB41" s="10"/>
    </row>
    <row r="42" ht="14.25" customHeight="1">
      <c r="A42" s="10"/>
      <c r="B42" s="10"/>
      <c r="C42" s="10"/>
      <c r="D42" s="10"/>
      <c r="E42" s="10"/>
      <c r="F42" s="10"/>
      <c r="G42" s="10"/>
      <c r="H42" s="10"/>
      <c r="I42" s="10"/>
      <c r="J42" s="54"/>
      <c r="K42" s="50"/>
      <c r="L42" s="55"/>
      <c r="M42" s="55"/>
      <c r="N42" s="55"/>
      <c r="O42" s="55"/>
      <c r="P42" s="55"/>
      <c r="Q42" s="10"/>
      <c r="R42" s="10"/>
      <c r="S42" s="10"/>
      <c r="T42" s="10"/>
      <c r="U42" s="10"/>
      <c r="V42" s="10"/>
      <c r="W42" s="10"/>
      <c r="X42" s="10"/>
      <c r="Y42" s="10"/>
      <c r="Z42" s="10"/>
      <c r="AA42" s="10"/>
      <c r="AB42" s="10"/>
    </row>
    <row r="43" ht="14.25" customHeight="1">
      <c r="A43" s="10"/>
      <c r="B43" s="10"/>
      <c r="C43" s="10"/>
      <c r="D43" s="10"/>
      <c r="E43" s="10"/>
      <c r="F43" s="10"/>
      <c r="G43" s="10"/>
      <c r="H43" s="10"/>
      <c r="I43" s="10"/>
      <c r="J43" s="54"/>
      <c r="K43" s="54"/>
      <c r="L43" s="52"/>
      <c r="M43" s="52"/>
      <c r="N43" s="52"/>
      <c r="O43" s="52"/>
      <c r="P43" s="52"/>
      <c r="Q43" s="10"/>
      <c r="R43" s="10"/>
      <c r="S43" s="10"/>
      <c r="T43" s="10"/>
      <c r="U43" s="10"/>
      <c r="V43" s="10"/>
      <c r="W43" s="10"/>
      <c r="X43" s="10"/>
      <c r="Y43" s="10"/>
      <c r="Z43" s="10"/>
      <c r="AA43" s="10"/>
      <c r="AB43" s="10"/>
    </row>
    <row r="44" ht="14.2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ht="14.2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ht="14.2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ht="14.2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ht="14.2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ht="14.2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ht="14.2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ht="14.2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ht="14.2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ht="14.2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ht="14.2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ht="14.2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ht="14.2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ht="14.2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ht="14.2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ht="14.2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ht="14.2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ht="14.2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ht="14.2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ht="14.2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ht="14.2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ht="14.2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ht="14.2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ht="14.2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ht="14.2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ht="14.2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C2:E2"/>
    <mergeCell ref="L2:P2"/>
    <mergeCell ref="Q2:U2"/>
    <mergeCell ref="B15:G15"/>
    <mergeCell ref="C16:G16"/>
  </mergeCells>
  <conditionalFormatting sqref="C37:G37">
    <cfRule type="expression" dxfId="0" priority="1">
      <formula>ABS(#REF!)&gt;=1.96</formula>
    </cfRule>
  </conditionalFormatting>
  <conditionalFormatting sqref="C22">
    <cfRule type="expression" dxfId="0" priority="2">
      <formula>ABS(#REF!)&gt;=1.96</formula>
    </cfRule>
  </conditionalFormatting>
  <conditionalFormatting sqref="H37">
    <cfRule type="expression" dxfId="0" priority="3">
      <formula>ABS(#REF!)&gt;=1.96</formula>
    </cfRule>
  </conditionalFormatting>
  <conditionalFormatting sqref="C21:G21">
    <cfRule type="expression" dxfId="0" priority="4">
      <formula>ABS(#REF!)&gt;=1.96</formula>
    </cfRule>
  </conditionalFormatting>
  <conditionalFormatting sqref="G37">
    <cfRule type="expression" dxfId="0" priority="5">
      <formula>ABS(#REF!)&gt;=1.96</formula>
    </cfRule>
  </conditionalFormatting>
  <conditionalFormatting sqref="M4:O4">
    <cfRule type="expression" dxfId="0" priority="6">
      <formula>ABS(#REF!)&gt;=1.96</formula>
    </cfRule>
  </conditionalFormatting>
  <conditionalFormatting sqref="L4">
    <cfRule type="expression" dxfId="0" priority="7">
      <formula>ABS(#REF!)&gt;=1.96</formula>
    </cfRule>
  </conditionalFormatting>
  <conditionalFormatting sqref="R4:T4">
    <cfRule type="expression" dxfId="0" priority="8">
      <formula>ABS(#REF!)&gt;=1.96</formula>
    </cfRule>
  </conditionalFormatting>
  <conditionalFormatting sqref="Q4">
    <cfRule type="expression" dxfId="0" priority="9">
      <formula>ABS(#REF!)&gt;=1.96</formula>
    </cfRule>
  </conditionalFormatting>
  <conditionalFormatting sqref="C38:G38">
    <cfRule type="expression" dxfId="0" priority="10">
      <formula>ABS(#REF!)&gt;=1.96</formula>
    </cfRule>
  </conditionalFormatting>
  <conditionalFormatting sqref="H38">
    <cfRule type="expression" dxfId="0" priority="11">
      <formula>ABS(#REF!)&gt;=1.96</formula>
    </cfRule>
  </conditionalFormatting>
  <conditionalFormatting sqref="G38">
    <cfRule type="expression" dxfId="0" priority="12">
      <formula>ABS(#REF!)&gt;=1.96</formula>
    </cfRule>
  </conditionalFormatting>
  <conditionalFormatting sqref="E38">
    <cfRule type="expression" dxfId="0" priority="13">
      <formula>ABS(#REF!)&gt;=1.96</formula>
    </cfRule>
  </conditionalFormatting>
  <conditionalFormatting sqref="F38">
    <cfRule type="expression" dxfId="0" priority="14">
      <formula>ABS(#REF!)&gt;=1.96</formula>
    </cfRule>
  </conditionalFormatting>
  <conditionalFormatting sqref="D37">
    <cfRule type="expression" dxfId="0" priority="15">
      <formula>ABS(#REF!)&gt;=1.96</formula>
    </cfRule>
  </conditionalFormatting>
  <conditionalFormatting sqref="D38">
    <cfRule type="expression" dxfId="0" priority="16">
      <formula>ABS(#REF!)&gt;=1.96</formula>
    </cfRule>
  </conditionalFormatting>
  <conditionalFormatting sqref="D22:G22">
    <cfRule type="expression" dxfId="0" priority="17">
      <formula>ABS(#REF!)&gt;=1.96</formula>
    </cfRule>
  </conditionalFormatting>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63"/>
    <col customWidth="1" min="2" max="2" width="24.13"/>
    <col customWidth="1" min="3" max="7" width="7.63"/>
    <col customWidth="1" min="8" max="8" width="8.88"/>
    <col customWidth="1" min="9" max="10" width="7.63"/>
    <col customWidth="1" min="11" max="11" width="17.63"/>
    <col customWidth="1" min="12" max="15" width="7.88"/>
    <col customWidth="1" min="16" max="16" width="8.25"/>
    <col customWidth="1" min="17" max="28" width="7.63"/>
  </cols>
  <sheetData>
    <row r="1" ht="14.25" customHeight="1">
      <c r="A1" s="9"/>
      <c r="B1" s="9"/>
      <c r="C1" s="9"/>
      <c r="D1" s="9"/>
      <c r="E1" s="9"/>
      <c r="F1" s="9"/>
      <c r="G1" s="9"/>
      <c r="H1" s="9"/>
      <c r="I1" s="9"/>
      <c r="J1" s="9"/>
      <c r="K1" s="9"/>
      <c r="L1" s="9"/>
      <c r="M1" s="9"/>
      <c r="N1" s="9"/>
      <c r="O1" s="9"/>
      <c r="P1" s="9"/>
      <c r="Q1" s="9"/>
      <c r="R1" s="10"/>
      <c r="S1" s="10"/>
      <c r="T1" s="10"/>
      <c r="U1" s="10"/>
      <c r="V1" s="10"/>
      <c r="W1" s="10"/>
      <c r="X1" s="10"/>
      <c r="Y1" s="10"/>
      <c r="Z1" s="10"/>
      <c r="AA1" s="10"/>
      <c r="AB1" s="10"/>
    </row>
    <row r="2" ht="14.25" customHeight="1">
      <c r="A2" s="9"/>
      <c r="B2" s="9"/>
      <c r="C2" s="11" t="s">
        <v>12</v>
      </c>
      <c r="D2" s="12"/>
      <c r="E2" s="13"/>
      <c r="F2" s="9"/>
      <c r="G2" s="9"/>
      <c r="H2" s="9"/>
      <c r="I2" s="9"/>
      <c r="J2" s="9"/>
      <c r="K2" s="9"/>
      <c r="L2" s="14" t="s">
        <v>13</v>
      </c>
      <c r="M2" s="12"/>
      <c r="N2" s="12"/>
      <c r="O2" s="12"/>
      <c r="P2" s="13"/>
      <c r="Q2" s="15" t="s">
        <v>14</v>
      </c>
      <c r="R2" s="12"/>
      <c r="S2" s="12"/>
      <c r="T2" s="12"/>
      <c r="U2" s="13"/>
      <c r="V2" s="10"/>
      <c r="W2" s="10"/>
      <c r="X2" s="10"/>
      <c r="Y2" s="10"/>
      <c r="Z2" s="10"/>
      <c r="AA2" s="10"/>
      <c r="AB2" s="10"/>
    </row>
    <row r="3" ht="14.25" customHeight="1">
      <c r="A3" s="9"/>
      <c r="B3" s="9"/>
      <c r="C3" s="16" t="s">
        <v>15</v>
      </c>
      <c r="D3" s="16"/>
      <c r="E3" s="16"/>
      <c r="F3" s="9"/>
      <c r="G3" s="9"/>
      <c r="H3" s="9"/>
      <c r="I3" s="9"/>
      <c r="J3" s="9"/>
      <c r="K3" s="9"/>
      <c r="L3" s="17" t="s">
        <v>16</v>
      </c>
      <c r="M3" s="17" t="s">
        <v>17</v>
      </c>
      <c r="N3" s="17" t="s">
        <v>18</v>
      </c>
      <c r="O3" s="17" t="s">
        <v>19</v>
      </c>
      <c r="P3" s="17" t="s">
        <v>20</v>
      </c>
      <c r="Q3" s="17" t="s">
        <v>16</v>
      </c>
      <c r="R3" s="17" t="s">
        <v>17</v>
      </c>
      <c r="S3" s="17" t="s">
        <v>18</v>
      </c>
      <c r="T3" s="17" t="s">
        <v>19</v>
      </c>
      <c r="U3" s="17" t="s">
        <v>20</v>
      </c>
      <c r="V3" s="10"/>
      <c r="W3" s="10"/>
      <c r="X3" s="10"/>
      <c r="Y3" s="10"/>
      <c r="Z3" s="10"/>
      <c r="AA3" s="10"/>
      <c r="AB3" s="10"/>
    </row>
    <row r="4" ht="14.25" customHeight="1">
      <c r="A4" s="9"/>
      <c r="B4" s="9"/>
      <c r="C4" s="18" t="s">
        <v>21</v>
      </c>
      <c r="D4" s="18">
        <v>1.0</v>
      </c>
      <c r="E4" s="18"/>
      <c r="F4" s="9"/>
      <c r="G4" s="9"/>
      <c r="H4" s="9"/>
      <c r="I4" s="9"/>
      <c r="J4" s="9"/>
      <c r="K4" s="19"/>
      <c r="L4" s="20">
        <v>2.95</v>
      </c>
      <c r="M4" s="20">
        <v>4.95</v>
      </c>
      <c r="N4" s="20">
        <v>8.2031</v>
      </c>
      <c r="O4" s="20">
        <v>9.70815</v>
      </c>
      <c r="P4" s="21">
        <v>5.65</v>
      </c>
      <c r="Q4" s="20">
        <v>1.7550865671641793</v>
      </c>
      <c r="R4" s="20">
        <v>4.046068656716418</v>
      </c>
      <c r="S4" s="20">
        <v>5.596032835820896</v>
      </c>
      <c r="T4" s="20">
        <v>6.90257910447761</v>
      </c>
      <c r="U4" s="19">
        <f>2.93</f>
        <v>2.93</v>
      </c>
      <c r="V4" s="10"/>
      <c r="W4" s="10"/>
      <c r="X4" s="10"/>
      <c r="Y4" s="10"/>
      <c r="Z4" s="10"/>
      <c r="AA4" s="10"/>
      <c r="AB4" s="10"/>
    </row>
    <row r="5" ht="14.25" customHeight="1">
      <c r="A5" s="9"/>
      <c r="B5" s="9"/>
      <c r="C5" s="16" t="s">
        <v>22</v>
      </c>
      <c r="D5" s="22">
        <v>11.261309452</v>
      </c>
      <c r="E5" s="22">
        <f t="shared" ref="E5:E7" si="1">D5*$D$4</f>
        <v>11.26130945</v>
      </c>
      <c r="F5" s="9"/>
      <c r="G5" s="9"/>
      <c r="H5" s="9"/>
      <c r="I5" s="9"/>
      <c r="J5" s="9"/>
      <c r="K5" s="19"/>
      <c r="L5" s="20"/>
      <c r="M5" s="20"/>
      <c r="N5" s="20"/>
      <c r="O5" s="20"/>
      <c r="P5" s="20"/>
      <c r="Q5" s="9"/>
      <c r="R5" s="10"/>
      <c r="S5" s="10"/>
      <c r="T5" s="10"/>
      <c r="U5" s="10"/>
      <c r="V5" s="10"/>
      <c r="W5" s="10"/>
      <c r="X5" s="10"/>
      <c r="Y5" s="10"/>
      <c r="Z5" s="10"/>
      <c r="AA5" s="10"/>
      <c r="AB5" s="10"/>
    </row>
    <row r="6" ht="14.25" customHeight="1">
      <c r="A6" s="9"/>
      <c r="B6" s="9"/>
      <c r="C6" s="16" t="s">
        <v>23</v>
      </c>
      <c r="D6" s="22">
        <v>79.9276</v>
      </c>
      <c r="E6" s="22">
        <f t="shared" si="1"/>
        <v>79.9276</v>
      </c>
      <c r="F6" s="9"/>
      <c r="G6" s="9"/>
      <c r="H6" s="9"/>
      <c r="I6" s="20"/>
      <c r="J6" s="9"/>
      <c r="K6" s="19"/>
      <c r="L6" s="20"/>
      <c r="M6" s="20"/>
      <c r="N6" s="20"/>
      <c r="O6" s="20"/>
      <c r="P6" s="20"/>
      <c r="Q6" s="9"/>
      <c r="R6" s="10"/>
      <c r="S6" s="10"/>
      <c r="T6" s="10"/>
      <c r="U6" s="10"/>
      <c r="V6" s="10"/>
      <c r="W6" s="10"/>
      <c r="X6" s="10"/>
      <c r="Y6" s="10"/>
      <c r="Z6" s="10"/>
      <c r="AA6" s="10"/>
      <c r="AB6" s="10"/>
    </row>
    <row r="7" ht="14.25" customHeight="1">
      <c r="A7" s="9"/>
      <c r="B7" s="9"/>
      <c r="C7" s="23" t="s">
        <v>24</v>
      </c>
      <c r="D7" s="24">
        <v>78.07882000000001</v>
      </c>
      <c r="E7" s="24">
        <f t="shared" si="1"/>
        <v>78.07882</v>
      </c>
      <c r="F7" s="9"/>
      <c r="G7" s="9"/>
      <c r="H7" s="9"/>
      <c r="I7" s="20"/>
      <c r="J7" s="9"/>
      <c r="K7" s="19"/>
      <c r="L7" s="20"/>
      <c r="M7" s="20"/>
      <c r="N7" s="20"/>
      <c r="O7" s="20"/>
      <c r="P7" s="20"/>
      <c r="Q7" s="9"/>
      <c r="R7" s="10"/>
      <c r="S7" s="10"/>
      <c r="T7" s="10"/>
      <c r="U7" s="10"/>
      <c r="V7" s="10"/>
      <c r="W7" s="10"/>
      <c r="X7" s="10"/>
      <c r="Y7" s="10"/>
      <c r="Z7" s="10"/>
      <c r="AA7" s="10"/>
      <c r="AB7" s="10"/>
    </row>
    <row r="8" ht="14.25" customHeight="1">
      <c r="A8" s="9"/>
      <c r="B8" s="9"/>
      <c r="C8" s="9"/>
      <c r="D8" s="9"/>
      <c r="E8" s="9"/>
      <c r="F8" s="9"/>
      <c r="G8" s="9"/>
      <c r="H8" s="9"/>
      <c r="I8" s="20"/>
      <c r="J8" s="9"/>
      <c r="K8" s="19"/>
      <c r="L8" s="20"/>
      <c r="M8" s="20"/>
      <c r="N8" s="20"/>
      <c r="O8" s="20"/>
      <c r="P8" s="20"/>
      <c r="Q8" s="9"/>
      <c r="R8" s="10"/>
      <c r="S8" s="10"/>
      <c r="T8" s="10"/>
      <c r="U8" s="10"/>
      <c r="V8" s="10"/>
      <c r="W8" s="10"/>
      <c r="X8" s="10"/>
      <c r="Y8" s="10"/>
      <c r="Z8" s="10"/>
      <c r="AA8" s="10"/>
      <c r="AB8" s="10"/>
    </row>
    <row r="9" ht="14.25" customHeight="1">
      <c r="A9" s="9"/>
      <c r="B9" s="9"/>
      <c r="C9" s="9"/>
      <c r="D9" s="9"/>
      <c r="E9" s="9"/>
      <c r="F9" s="9"/>
      <c r="G9" s="9"/>
      <c r="H9" s="9"/>
      <c r="I9" s="9"/>
      <c r="J9" s="9"/>
      <c r="K9" s="19"/>
      <c r="L9" s="20"/>
      <c r="M9" s="20"/>
      <c r="N9" s="20"/>
      <c r="O9" s="20"/>
      <c r="P9" s="20"/>
      <c r="Q9" s="9"/>
      <c r="R9" s="10"/>
      <c r="S9" s="10"/>
      <c r="T9" s="10"/>
      <c r="U9" s="10"/>
      <c r="V9" s="10"/>
      <c r="W9" s="10"/>
      <c r="X9" s="10"/>
      <c r="Y9" s="10"/>
      <c r="Z9" s="10"/>
      <c r="AA9" s="10"/>
      <c r="AB9" s="10"/>
    </row>
    <row r="10" ht="14.25" customHeight="1">
      <c r="A10" s="9"/>
      <c r="B10" s="9"/>
      <c r="C10" s="9"/>
      <c r="D10" s="9"/>
      <c r="E10" s="9"/>
      <c r="F10" s="9"/>
      <c r="G10" s="9"/>
      <c r="H10" s="9"/>
      <c r="I10" s="9"/>
      <c r="J10" s="9"/>
      <c r="K10" s="9"/>
      <c r="L10" s="9"/>
      <c r="M10" s="9"/>
      <c r="N10" s="9"/>
      <c r="O10" s="20"/>
      <c r="P10" s="9"/>
      <c r="Q10" s="9"/>
      <c r="R10" s="10"/>
      <c r="S10" s="10"/>
      <c r="T10" s="10"/>
      <c r="U10" s="10"/>
      <c r="V10" s="10"/>
      <c r="W10" s="10"/>
      <c r="X10" s="10"/>
      <c r="Y10" s="10"/>
      <c r="Z10" s="10"/>
      <c r="AA10" s="10"/>
      <c r="AB10" s="10"/>
    </row>
    <row r="11" ht="14.25" customHeight="1">
      <c r="A11" s="9"/>
      <c r="B11" s="9"/>
      <c r="C11" s="9"/>
      <c r="D11" s="9"/>
      <c r="E11" s="9"/>
      <c r="F11" s="9"/>
      <c r="G11" s="9"/>
      <c r="H11" s="9"/>
      <c r="I11" s="9"/>
      <c r="J11" s="9"/>
      <c r="K11" s="9"/>
      <c r="L11" s="9"/>
      <c r="M11" s="9"/>
      <c r="N11" s="9"/>
      <c r="O11" s="20"/>
      <c r="P11" s="9"/>
      <c r="Q11" s="9"/>
      <c r="R11" s="10"/>
      <c r="S11" s="10"/>
      <c r="T11" s="10"/>
      <c r="U11" s="10"/>
      <c r="V11" s="10"/>
      <c r="W11" s="10"/>
      <c r="X11" s="10"/>
      <c r="Y11" s="10"/>
      <c r="Z11" s="10"/>
      <c r="AA11" s="10"/>
      <c r="AB11" s="10"/>
    </row>
    <row r="12" ht="14.25" customHeight="1">
      <c r="A12" s="9"/>
      <c r="B12" s="9"/>
      <c r="C12" s="9"/>
      <c r="D12" s="9"/>
      <c r="E12" s="9"/>
      <c r="F12" s="9"/>
      <c r="G12" s="9"/>
      <c r="H12" s="9"/>
      <c r="I12" s="9"/>
      <c r="J12" s="9"/>
      <c r="K12" s="9"/>
      <c r="L12" s="25"/>
      <c r="M12" s="25"/>
      <c r="N12" s="25"/>
      <c r="O12" s="25"/>
      <c r="P12" s="9"/>
      <c r="Q12" s="9"/>
      <c r="R12" s="10"/>
      <c r="S12" s="10"/>
      <c r="T12" s="10"/>
      <c r="U12" s="10"/>
      <c r="V12" s="10"/>
      <c r="W12" s="10"/>
      <c r="X12" s="10"/>
      <c r="Y12" s="10"/>
      <c r="Z12" s="10"/>
      <c r="AA12" s="10"/>
      <c r="AB12" s="10"/>
    </row>
    <row r="13" ht="14.25" customHeight="1">
      <c r="A13" s="9"/>
      <c r="B13" s="9"/>
      <c r="C13" s="9"/>
      <c r="D13" s="9"/>
      <c r="E13" s="9"/>
      <c r="F13" s="9"/>
      <c r="G13" s="9"/>
      <c r="H13" s="9"/>
      <c r="I13" s="9"/>
      <c r="J13" s="9"/>
      <c r="K13" s="19"/>
      <c r="L13" s="20"/>
      <c r="M13" s="20"/>
      <c r="N13" s="20"/>
      <c r="O13" s="20"/>
      <c r="P13" s="20"/>
      <c r="Q13" s="9"/>
      <c r="R13" s="10"/>
      <c r="S13" s="10"/>
      <c r="T13" s="10"/>
      <c r="U13" s="10"/>
      <c r="V13" s="10"/>
      <c r="W13" s="10"/>
      <c r="X13" s="10"/>
      <c r="Y13" s="10"/>
      <c r="Z13" s="10"/>
      <c r="AA13" s="10"/>
      <c r="AB13" s="10"/>
    </row>
    <row r="14" ht="14.25" customHeight="1">
      <c r="A14" s="9"/>
      <c r="B14" s="9"/>
      <c r="C14" s="20"/>
      <c r="D14" s="20"/>
      <c r="E14" s="20"/>
      <c r="F14" s="20"/>
      <c r="G14" s="9"/>
      <c r="H14" s="20"/>
      <c r="I14" s="20"/>
      <c r="J14" s="20"/>
      <c r="K14" s="19"/>
      <c r="L14" s="20"/>
      <c r="M14" s="20"/>
      <c r="N14" s="20"/>
      <c r="O14" s="20"/>
      <c r="P14" s="20"/>
      <c r="Q14" s="9"/>
      <c r="R14" s="10"/>
      <c r="S14" s="10"/>
      <c r="T14" s="10"/>
      <c r="U14" s="10"/>
      <c r="V14" s="10"/>
      <c r="W14" s="10"/>
      <c r="X14" s="10"/>
      <c r="Y14" s="10"/>
      <c r="Z14" s="10"/>
      <c r="AA14" s="10"/>
      <c r="AB14" s="10"/>
    </row>
    <row r="15" ht="14.25" customHeight="1">
      <c r="A15" s="9"/>
      <c r="B15" s="26"/>
      <c r="C15" s="27"/>
      <c r="D15" s="27"/>
      <c r="E15" s="27"/>
      <c r="F15" s="27"/>
      <c r="G15" s="28"/>
      <c r="H15" s="9"/>
      <c r="I15" s="9"/>
      <c r="J15" s="9"/>
      <c r="K15" s="19"/>
      <c r="L15" s="20"/>
      <c r="M15" s="20"/>
      <c r="N15" s="20"/>
      <c r="O15" s="20"/>
      <c r="P15" s="20"/>
      <c r="Q15" s="9"/>
      <c r="R15" s="10"/>
      <c r="S15" s="10"/>
      <c r="T15" s="10"/>
      <c r="U15" s="10"/>
      <c r="V15" s="10"/>
      <c r="W15" s="10"/>
      <c r="X15" s="10"/>
      <c r="Y15" s="10"/>
      <c r="Z15" s="10"/>
      <c r="AA15" s="10"/>
      <c r="AB15" s="10"/>
    </row>
    <row r="16" ht="14.25" customHeight="1">
      <c r="A16" s="9"/>
      <c r="B16" s="29" t="s">
        <v>25</v>
      </c>
      <c r="C16" s="30" t="s">
        <v>26</v>
      </c>
      <c r="D16" s="31"/>
      <c r="E16" s="31"/>
      <c r="F16" s="31"/>
      <c r="G16" s="32"/>
      <c r="H16" s="9"/>
      <c r="I16" s="58" t="s">
        <v>47</v>
      </c>
      <c r="J16" s="9"/>
      <c r="K16" s="19"/>
      <c r="L16" s="20"/>
      <c r="M16" s="20"/>
      <c r="N16" s="20"/>
      <c r="O16" s="20"/>
      <c r="P16" s="20"/>
      <c r="Q16" s="9"/>
      <c r="R16" s="10"/>
      <c r="S16" s="10"/>
      <c r="T16" s="10"/>
      <c r="U16" s="10"/>
      <c r="V16" s="10"/>
      <c r="W16" s="10"/>
      <c r="X16" s="10"/>
      <c r="Y16" s="10"/>
      <c r="Z16" s="10"/>
      <c r="AA16" s="10"/>
      <c r="AB16" s="10"/>
    </row>
    <row r="17" ht="14.25" customHeight="1">
      <c r="A17" s="9"/>
      <c r="B17" s="33"/>
      <c r="C17" s="34"/>
      <c r="D17" s="34"/>
      <c r="E17" s="34"/>
      <c r="F17" s="34"/>
      <c r="G17" s="9"/>
      <c r="H17" s="9"/>
      <c r="I17" s="59" t="s">
        <v>48</v>
      </c>
      <c r="J17" s="9"/>
      <c r="K17" s="9"/>
      <c r="L17" s="20"/>
      <c r="M17" s="20"/>
      <c r="N17" s="20"/>
      <c r="O17" s="20"/>
      <c r="P17" s="20"/>
      <c r="Q17" s="9"/>
      <c r="R17" s="10"/>
      <c r="S17" s="10"/>
      <c r="T17" s="10"/>
      <c r="U17" s="10"/>
      <c r="V17" s="10"/>
      <c r="W17" s="10"/>
      <c r="X17" s="10"/>
      <c r="Y17" s="10"/>
      <c r="Z17" s="10"/>
      <c r="AA17" s="10"/>
      <c r="AB17" s="10"/>
    </row>
    <row r="18" ht="14.25" customHeight="1">
      <c r="A18" s="9"/>
      <c r="B18" s="9"/>
      <c r="C18" s="17" t="s">
        <v>16</v>
      </c>
      <c r="D18" s="17" t="s">
        <v>17</v>
      </c>
      <c r="E18" s="17" t="s">
        <v>18</v>
      </c>
      <c r="F18" s="17" t="s">
        <v>19</v>
      </c>
      <c r="G18" s="17" t="s">
        <v>20</v>
      </c>
      <c r="H18" s="60"/>
      <c r="I18" s="61" t="s">
        <v>49</v>
      </c>
      <c r="J18" s="62"/>
      <c r="K18" s="62"/>
      <c r="L18" s="20"/>
      <c r="M18" s="20"/>
      <c r="N18" s="20"/>
      <c r="O18" s="20"/>
      <c r="P18" s="20"/>
      <c r="Q18" s="9"/>
      <c r="R18" s="10"/>
      <c r="S18" s="10"/>
      <c r="T18" s="10"/>
      <c r="U18" s="10"/>
      <c r="V18" s="10"/>
      <c r="W18" s="10"/>
      <c r="X18" s="10"/>
      <c r="Y18" s="10"/>
      <c r="Z18" s="10"/>
      <c r="AA18" s="10"/>
      <c r="AB18" s="10"/>
    </row>
    <row r="19" ht="14.25" customHeight="1">
      <c r="A19" s="9"/>
      <c r="B19" s="35" t="s">
        <v>27</v>
      </c>
      <c r="C19" s="63">
        <v>2.0</v>
      </c>
      <c r="D19" s="63">
        <v>2.0</v>
      </c>
      <c r="E19" s="63">
        <v>2.0</v>
      </c>
      <c r="F19" s="63">
        <v>2.0</v>
      </c>
      <c r="G19" s="63">
        <v>2.0</v>
      </c>
      <c r="H19" s="64"/>
      <c r="J19" s="62"/>
      <c r="K19" s="62"/>
      <c r="L19" s="9"/>
      <c r="M19" s="9"/>
      <c r="N19" s="20"/>
      <c r="O19" s="20"/>
      <c r="P19" s="9"/>
      <c r="Q19" s="9"/>
      <c r="R19" s="10"/>
      <c r="S19" s="10"/>
      <c r="T19" s="10"/>
      <c r="U19" s="10"/>
      <c r="V19" s="10"/>
      <c r="W19" s="10"/>
      <c r="X19" s="10"/>
      <c r="Y19" s="10"/>
      <c r="Z19" s="10"/>
      <c r="AA19" s="10"/>
      <c r="AB19" s="10"/>
    </row>
    <row r="20" ht="14.25" customHeight="1">
      <c r="A20" s="9"/>
      <c r="B20" s="38" t="s">
        <v>28</v>
      </c>
      <c r="C20" s="38"/>
      <c r="D20" s="38"/>
      <c r="E20" s="38"/>
      <c r="F20" s="38"/>
      <c r="G20" s="38"/>
      <c r="H20" s="62"/>
      <c r="I20" s="65" t="s">
        <v>50</v>
      </c>
      <c r="J20" s="62"/>
      <c r="K20" s="62"/>
      <c r="L20" s="9"/>
      <c r="M20" s="9"/>
      <c r="N20" s="20"/>
      <c r="O20" s="20"/>
      <c r="P20" s="9"/>
      <c r="Q20" s="9"/>
      <c r="R20" s="10"/>
      <c r="S20" s="10"/>
      <c r="T20" s="10"/>
      <c r="U20" s="10"/>
      <c r="V20" s="10"/>
      <c r="W20" s="10"/>
      <c r="X20" s="10"/>
      <c r="Y20" s="10"/>
      <c r="Z20" s="10"/>
      <c r="AA20" s="10"/>
      <c r="AB20" s="10"/>
    </row>
    <row r="21" ht="14.25" customHeight="1">
      <c r="A21" s="9"/>
      <c r="B21" s="39" t="s">
        <v>29</v>
      </c>
      <c r="C21" s="40">
        <f>Q4</f>
        <v>1.755086567</v>
      </c>
      <c r="D21" s="20">
        <v>4.046068656716418</v>
      </c>
      <c r="E21" s="20">
        <v>5.596032835820896</v>
      </c>
      <c r="F21" s="20">
        <v>6.90257910447761</v>
      </c>
      <c r="G21" s="19">
        <f>2.93</f>
        <v>2.93</v>
      </c>
      <c r="H21" s="64"/>
      <c r="I21" s="66" t="s">
        <v>51</v>
      </c>
      <c r="K21" s="60"/>
      <c r="L21" s="9"/>
      <c r="M21" s="9"/>
      <c r="N21" s="20"/>
      <c r="O21" s="20"/>
      <c r="P21" s="9"/>
      <c r="Q21" s="9"/>
      <c r="R21" s="10"/>
      <c r="S21" s="10"/>
      <c r="T21" s="10"/>
      <c r="U21" s="10"/>
      <c r="V21" s="10"/>
      <c r="W21" s="10"/>
      <c r="X21" s="10"/>
      <c r="Y21" s="10"/>
      <c r="Z21" s="10"/>
      <c r="AA21" s="10"/>
      <c r="AB21" s="10"/>
    </row>
    <row r="22" ht="14.25" customHeight="1">
      <c r="A22" s="25" t="s">
        <v>30</v>
      </c>
      <c r="B22" s="41" t="s">
        <v>31</v>
      </c>
      <c r="C22" s="42">
        <f t="shared" ref="C22:G22" si="2">C21</f>
        <v>1.755086567</v>
      </c>
      <c r="D22" s="42">
        <f t="shared" si="2"/>
        <v>4.046068657</v>
      </c>
      <c r="E22" s="42">
        <f t="shared" si="2"/>
        <v>5.596032836</v>
      </c>
      <c r="F22" s="42">
        <f t="shared" si="2"/>
        <v>6.902579104</v>
      </c>
      <c r="G22" s="42">
        <f t="shared" si="2"/>
        <v>2.93</v>
      </c>
      <c r="H22" s="64"/>
      <c r="I22" s="66" t="s">
        <v>52</v>
      </c>
      <c r="K22" s="67"/>
      <c r="L22" s="10"/>
      <c r="M22" s="10"/>
      <c r="N22" s="10"/>
      <c r="O22" s="10"/>
      <c r="P22" s="10"/>
      <c r="Q22" s="10"/>
      <c r="R22" s="10"/>
      <c r="S22" s="10"/>
      <c r="T22" s="10"/>
      <c r="U22" s="10"/>
      <c r="V22" s="10"/>
      <c r="W22" s="10"/>
      <c r="X22" s="10"/>
      <c r="Y22" s="10"/>
      <c r="Z22" s="10"/>
      <c r="AA22" s="10"/>
      <c r="AB22" s="10"/>
    </row>
    <row r="23" ht="14.25" customHeight="1">
      <c r="A23" s="9"/>
      <c r="B23" s="43" t="s">
        <v>32</v>
      </c>
      <c r="C23" s="44">
        <f>0.287169932835821</f>
        <v>0.2871699328</v>
      </c>
      <c r="D23" s="44">
        <v>0.443739733830845</v>
      </c>
      <c r="E23" s="44">
        <v>1.02319661691542</v>
      </c>
      <c r="F23" s="44">
        <v>0.89223710199005</v>
      </c>
      <c r="G23" s="44">
        <v>3.0</v>
      </c>
      <c r="H23" s="68"/>
      <c r="I23" s="66" t="s">
        <v>53</v>
      </c>
      <c r="K23" s="67"/>
      <c r="L23" s="10"/>
      <c r="M23" s="10"/>
      <c r="N23" s="10"/>
      <c r="O23" s="10"/>
      <c r="P23" s="10"/>
      <c r="Q23" s="10"/>
      <c r="R23" s="10"/>
      <c r="S23" s="10"/>
      <c r="T23" s="10"/>
      <c r="U23" s="10"/>
      <c r="V23" s="10"/>
      <c r="W23" s="10"/>
      <c r="X23" s="10"/>
      <c r="Y23" s="10"/>
      <c r="Z23" s="10"/>
      <c r="AA23" s="10"/>
      <c r="AB23" s="10"/>
    </row>
    <row r="24" ht="14.25" customHeight="1">
      <c r="A24" s="9"/>
      <c r="B24" s="46" t="s">
        <v>33</v>
      </c>
      <c r="C24" s="47">
        <v>2000.0</v>
      </c>
      <c r="D24" s="47">
        <v>2000.0</v>
      </c>
      <c r="E24" s="47">
        <v>2000.0</v>
      </c>
      <c r="F24" s="47">
        <v>2000.0</v>
      </c>
      <c r="G24" s="47">
        <v>2000.0</v>
      </c>
      <c r="H24" s="69"/>
      <c r="K24" s="67"/>
      <c r="L24" s="10"/>
      <c r="M24" s="10"/>
      <c r="N24" s="10"/>
      <c r="O24" s="10"/>
      <c r="P24" s="10"/>
      <c r="Q24" s="10"/>
      <c r="R24" s="10"/>
      <c r="S24" s="10"/>
      <c r="T24" s="10"/>
      <c r="U24" s="10"/>
      <c r="V24" s="10"/>
      <c r="W24" s="10"/>
      <c r="X24" s="10"/>
      <c r="Y24" s="10"/>
      <c r="Z24" s="10"/>
      <c r="AA24" s="10"/>
      <c r="AB24" s="10"/>
    </row>
    <row r="25" ht="14.25" customHeight="1">
      <c r="A25" s="9"/>
      <c r="B25" s="38" t="s">
        <v>34</v>
      </c>
      <c r="C25" s="38"/>
      <c r="D25" s="38"/>
      <c r="E25" s="38"/>
      <c r="F25" s="38"/>
      <c r="G25" s="38"/>
      <c r="H25" s="62"/>
      <c r="J25" s="62"/>
      <c r="K25" s="67"/>
      <c r="L25" s="49"/>
      <c r="M25" s="49"/>
      <c r="N25" s="49"/>
      <c r="O25" s="49"/>
      <c r="P25" s="49"/>
      <c r="Q25" s="9"/>
      <c r="R25" s="10"/>
      <c r="S25" s="10"/>
      <c r="T25" s="10"/>
      <c r="U25" s="10"/>
      <c r="V25" s="10"/>
      <c r="W25" s="10"/>
      <c r="X25" s="10"/>
      <c r="Y25" s="10"/>
      <c r="Z25" s="10"/>
      <c r="AA25" s="10"/>
      <c r="AB25" s="10"/>
    </row>
    <row r="26" ht="14.25" customHeight="1">
      <c r="A26" s="9"/>
      <c r="B26" s="9" t="s">
        <v>35</v>
      </c>
      <c r="C26" s="20">
        <f t="array" ref="C26:C28">$E$5:$E$7</f>
        <v>11.26130945</v>
      </c>
      <c r="D26" s="20">
        <f t="array" ref="D26:D28">$E$5:$E$7</f>
        <v>11.26130945</v>
      </c>
      <c r="E26" s="20">
        <f t="array" ref="E26:E28">$E$5:$E$7</f>
        <v>11.26130945</v>
      </c>
      <c r="F26" s="20">
        <f t="array" ref="F26:F28">$E$5:$E$7</f>
        <v>11.26130945</v>
      </c>
      <c r="G26" s="20">
        <f t="array" ref="G26:G28">$E$5:$E$7</f>
        <v>11.26130945</v>
      </c>
      <c r="H26" s="67"/>
      <c r="I26" s="62"/>
      <c r="J26" s="62"/>
      <c r="K26" s="70"/>
      <c r="L26" s="51"/>
      <c r="M26" s="51"/>
      <c r="N26" s="51"/>
      <c r="O26" s="51"/>
      <c r="P26" s="51"/>
      <c r="Q26" s="9"/>
      <c r="R26" s="10"/>
      <c r="S26" s="10"/>
      <c r="T26" s="10"/>
      <c r="U26" s="10"/>
      <c r="V26" s="10"/>
      <c r="W26" s="10"/>
      <c r="X26" s="10"/>
      <c r="Y26" s="10"/>
      <c r="Z26" s="10"/>
      <c r="AA26" s="10"/>
      <c r="AB26" s="10"/>
    </row>
    <row r="27" ht="14.25" customHeight="1">
      <c r="A27" s="9"/>
      <c r="B27" s="9" t="s">
        <v>36</v>
      </c>
      <c r="C27" s="20">
        <v>79.9276</v>
      </c>
      <c r="D27" s="20">
        <v>79.9276</v>
      </c>
      <c r="E27" s="20">
        <v>79.9276</v>
      </c>
      <c r="F27" s="20">
        <v>79.9276</v>
      </c>
      <c r="G27" s="20">
        <v>79.9276</v>
      </c>
      <c r="H27" s="20"/>
      <c r="I27" s="9"/>
      <c r="J27" s="10"/>
      <c r="K27" s="50"/>
      <c r="L27" s="51"/>
      <c r="M27" s="51"/>
      <c r="N27" s="51"/>
      <c r="O27" s="51"/>
      <c r="P27" s="51"/>
      <c r="Q27" s="9"/>
      <c r="R27" s="10"/>
      <c r="S27" s="10"/>
      <c r="T27" s="10"/>
      <c r="U27" s="10"/>
      <c r="V27" s="10"/>
      <c r="W27" s="10"/>
      <c r="X27" s="10"/>
      <c r="Y27" s="10"/>
      <c r="Z27" s="10"/>
      <c r="AA27" s="10"/>
      <c r="AB27" s="10"/>
    </row>
    <row r="28" ht="14.25" customHeight="1">
      <c r="A28" s="9"/>
      <c r="B28" s="9" t="s">
        <v>37</v>
      </c>
      <c r="C28" s="20">
        <v>78.07882000000001</v>
      </c>
      <c r="D28" s="20">
        <v>78.07882000000001</v>
      </c>
      <c r="E28" s="20">
        <v>78.07882000000001</v>
      </c>
      <c r="F28" s="20">
        <v>78.07882000000001</v>
      </c>
      <c r="G28" s="20">
        <v>78.07882000000001</v>
      </c>
      <c r="H28" s="20"/>
      <c r="I28" s="9"/>
      <c r="J28" s="10"/>
      <c r="K28" s="50"/>
      <c r="L28" s="52"/>
      <c r="M28" s="52"/>
      <c r="N28" s="52"/>
      <c r="O28" s="52"/>
      <c r="P28" s="52"/>
      <c r="Q28" s="9"/>
      <c r="R28" s="10"/>
      <c r="S28" s="10"/>
      <c r="T28" s="10"/>
      <c r="U28" s="10"/>
      <c r="V28" s="10"/>
      <c r="W28" s="10"/>
      <c r="X28" s="10"/>
      <c r="Y28" s="10"/>
      <c r="Z28" s="10"/>
      <c r="AA28" s="10"/>
      <c r="AB28" s="10"/>
    </row>
    <row r="29" ht="14.25" customHeight="1">
      <c r="A29" s="9"/>
      <c r="B29" s="43" t="s">
        <v>38</v>
      </c>
      <c r="C29" s="53">
        <f>107.884</f>
        <v>107.884</v>
      </c>
      <c r="D29" s="53">
        <f>119.007</f>
        <v>119.007</v>
      </c>
      <c r="E29" s="53">
        <f>125.869</f>
        <v>125.869</v>
      </c>
      <c r="F29" s="53">
        <f>113.957</f>
        <v>113.957</v>
      </c>
      <c r="G29" s="53">
        <v>115.01</v>
      </c>
      <c r="H29" s="49"/>
      <c r="I29" s="9"/>
      <c r="J29" s="9"/>
      <c r="K29" s="50"/>
      <c r="L29" s="51"/>
      <c r="M29" s="51"/>
      <c r="N29" s="51"/>
      <c r="O29" s="51"/>
      <c r="P29" s="51"/>
      <c r="Q29" s="9"/>
      <c r="R29" s="10"/>
      <c r="S29" s="10"/>
      <c r="T29" s="10"/>
      <c r="U29" s="10"/>
      <c r="V29" s="10"/>
      <c r="W29" s="10"/>
      <c r="X29" s="10"/>
      <c r="Y29" s="10"/>
      <c r="Z29" s="10"/>
      <c r="AA29" s="10"/>
      <c r="AB29" s="10"/>
    </row>
    <row r="30" ht="14.25" customHeight="1">
      <c r="A30" s="9"/>
      <c r="B30" s="38" t="s">
        <v>39</v>
      </c>
      <c r="C30" s="38"/>
      <c r="D30" s="38"/>
      <c r="E30" s="38"/>
      <c r="F30" s="38"/>
      <c r="G30" s="38"/>
      <c r="H30" s="9"/>
      <c r="I30" s="9"/>
      <c r="J30" s="10"/>
      <c r="K30" s="50"/>
      <c r="L30" s="51"/>
      <c r="M30" s="51"/>
      <c r="N30" s="51"/>
      <c r="O30" s="51"/>
      <c r="P30" s="51"/>
      <c r="Q30" s="9"/>
      <c r="R30" s="10"/>
      <c r="S30" s="10"/>
      <c r="T30" s="10"/>
      <c r="U30" s="10"/>
      <c r="V30" s="10"/>
      <c r="W30" s="10"/>
      <c r="X30" s="10"/>
      <c r="Y30" s="10"/>
      <c r="Z30" s="10"/>
      <c r="AA30" s="10"/>
      <c r="AB30" s="10"/>
    </row>
    <row r="31" ht="14.25" customHeight="1">
      <c r="A31" s="9"/>
      <c r="B31" s="9" t="s">
        <v>40</v>
      </c>
      <c r="C31" s="20">
        <f t="shared" ref="C31:G31" si="3">1000*C23*C19/C24</f>
        <v>0.2871699328</v>
      </c>
      <c r="D31" s="20">
        <f t="shared" si="3"/>
        <v>0.4437397338</v>
      </c>
      <c r="E31" s="20">
        <f t="shared" si="3"/>
        <v>1.023196617</v>
      </c>
      <c r="F31" s="20">
        <f t="shared" si="3"/>
        <v>0.892237102</v>
      </c>
      <c r="G31" s="20">
        <f t="shared" si="3"/>
        <v>3</v>
      </c>
      <c r="H31" s="20"/>
      <c r="I31" s="9"/>
      <c r="J31" s="10"/>
      <c r="K31" s="50"/>
      <c r="L31" s="52"/>
      <c r="M31" s="52"/>
      <c r="N31" s="52"/>
      <c r="O31" s="52"/>
      <c r="P31" s="52"/>
      <c r="Q31" s="9"/>
      <c r="R31" s="10"/>
      <c r="S31" s="10"/>
      <c r="T31" s="10"/>
      <c r="U31" s="10"/>
      <c r="V31" s="10"/>
      <c r="W31" s="10"/>
      <c r="X31" s="10"/>
      <c r="Y31" s="10"/>
      <c r="Z31" s="10"/>
      <c r="AA31" s="10"/>
      <c r="AB31" s="10"/>
    </row>
    <row r="32" ht="14.25" customHeight="1">
      <c r="A32" s="9"/>
      <c r="B32" s="9" t="s">
        <v>41</v>
      </c>
      <c r="C32" s="20">
        <f t="shared" ref="C32:G32" si="4">100*C31/(C29)</f>
        <v>0.2661839873</v>
      </c>
      <c r="D32" s="20">
        <f t="shared" si="4"/>
        <v>0.3728685992</v>
      </c>
      <c r="E32" s="20">
        <f t="shared" si="4"/>
        <v>0.8129059712</v>
      </c>
      <c r="F32" s="20">
        <f t="shared" si="4"/>
        <v>0.7829594514</v>
      </c>
      <c r="G32" s="20">
        <f t="shared" si="4"/>
        <v>2.608468829</v>
      </c>
      <c r="H32" s="20"/>
      <c r="I32" s="9"/>
      <c r="J32" s="9"/>
      <c r="K32" s="50"/>
      <c r="L32" s="52"/>
      <c r="M32" s="52"/>
      <c r="N32" s="52"/>
      <c r="O32" s="52"/>
      <c r="P32" s="52"/>
      <c r="Q32" s="54"/>
      <c r="R32" s="10"/>
      <c r="S32" s="10"/>
      <c r="T32" s="10"/>
      <c r="U32" s="10"/>
      <c r="V32" s="10"/>
      <c r="W32" s="10"/>
      <c r="X32" s="10"/>
      <c r="Y32" s="10"/>
      <c r="Z32" s="10"/>
      <c r="AA32" s="10"/>
      <c r="AB32" s="10"/>
    </row>
    <row r="33" ht="14.25" customHeight="1">
      <c r="A33" s="9"/>
      <c r="B33" s="9" t="s">
        <v>42</v>
      </c>
      <c r="C33" s="20">
        <f t="shared" ref="C33:G33" si="5">C26+(C32/100)*C27+C28*SQRT((C32/100))</f>
        <v>15.50238617</v>
      </c>
      <c r="D33" s="20">
        <f t="shared" si="5"/>
        <v>16.32705882</v>
      </c>
      <c r="E33" s="20">
        <f t="shared" si="5"/>
        <v>18.95073347</v>
      </c>
      <c r="F33" s="20">
        <f t="shared" si="5"/>
        <v>18.79591422</v>
      </c>
      <c r="G33" s="20">
        <f t="shared" si="5"/>
        <v>25.95651481</v>
      </c>
      <c r="H33" s="20"/>
      <c r="I33" s="9"/>
      <c r="J33" s="9"/>
      <c r="K33" s="50"/>
      <c r="L33" s="52"/>
      <c r="M33" s="52"/>
      <c r="N33" s="52"/>
      <c r="O33" s="52"/>
      <c r="P33" s="52"/>
      <c r="Q33" s="54"/>
      <c r="R33" s="10"/>
      <c r="S33" s="10"/>
      <c r="T33" s="10"/>
      <c r="U33" s="10"/>
      <c r="V33" s="10"/>
      <c r="W33" s="10"/>
      <c r="X33" s="10"/>
      <c r="Y33" s="10"/>
      <c r="Z33" s="10"/>
      <c r="AA33" s="10"/>
      <c r="AB33" s="10"/>
    </row>
    <row r="34" ht="14.25" customHeight="1">
      <c r="A34" s="9"/>
      <c r="B34" s="9" t="s">
        <v>43</v>
      </c>
      <c r="C34" s="20">
        <f t="shared" ref="C34:G34" si="6">(C33/10000)*C31*C24</f>
        <v>0.8903638389</v>
      </c>
      <c r="D34" s="20">
        <f t="shared" si="6"/>
        <v>1.448992947</v>
      </c>
      <c r="E34" s="20">
        <f t="shared" si="6"/>
        <v>3.878065274</v>
      </c>
      <c r="F34" s="20">
        <f t="shared" si="6"/>
        <v>3.354082407</v>
      </c>
      <c r="G34" s="20">
        <f t="shared" si="6"/>
        <v>15.57390888</v>
      </c>
      <c r="H34" s="20"/>
      <c r="I34" s="9"/>
      <c r="J34" s="9"/>
      <c r="K34" s="50"/>
      <c r="L34" s="52"/>
      <c r="M34" s="52"/>
      <c r="N34" s="52"/>
      <c r="O34" s="52"/>
      <c r="P34" s="52"/>
      <c r="Q34" s="54"/>
      <c r="R34" s="10"/>
      <c r="S34" s="10"/>
      <c r="T34" s="10"/>
      <c r="U34" s="10"/>
      <c r="V34" s="10"/>
      <c r="W34" s="10"/>
      <c r="X34" s="10"/>
      <c r="Y34" s="10"/>
      <c r="Z34" s="10"/>
      <c r="AA34" s="10"/>
      <c r="AB34" s="10"/>
    </row>
    <row r="35" ht="14.25" customHeight="1">
      <c r="A35" s="9"/>
      <c r="B35" s="9" t="s">
        <v>44</v>
      </c>
      <c r="C35" s="20">
        <f t="shared" ref="C35:G35" si="7">12*100*C34/(C19*1000)</f>
        <v>0.5342183033</v>
      </c>
      <c r="D35" s="20">
        <f t="shared" si="7"/>
        <v>0.8693957681</v>
      </c>
      <c r="E35" s="20">
        <f t="shared" si="7"/>
        <v>2.326839165</v>
      </c>
      <c r="F35" s="20">
        <f t="shared" si="7"/>
        <v>2.012449444</v>
      </c>
      <c r="G35" s="20">
        <f t="shared" si="7"/>
        <v>9.344345331</v>
      </c>
      <c r="H35" s="20"/>
      <c r="I35" s="9"/>
      <c r="J35" s="9"/>
      <c r="K35" s="50"/>
      <c r="L35" s="52"/>
      <c r="M35" s="52"/>
      <c r="N35" s="52"/>
      <c r="O35" s="52"/>
      <c r="P35" s="52"/>
      <c r="Q35" s="54"/>
      <c r="R35" s="10"/>
      <c r="S35" s="10"/>
      <c r="T35" s="10"/>
      <c r="U35" s="10"/>
      <c r="V35" s="10"/>
      <c r="W35" s="10"/>
      <c r="X35" s="10"/>
      <c r="Y35" s="10"/>
      <c r="Z35" s="10"/>
      <c r="AA35" s="10"/>
      <c r="AB35" s="10"/>
    </row>
    <row r="36" ht="14.25" customHeight="1">
      <c r="A36" s="9"/>
      <c r="B36" s="9"/>
      <c r="C36" s="9"/>
      <c r="D36" s="9"/>
      <c r="E36" s="9"/>
      <c r="F36" s="9"/>
      <c r="G36" s="9"/>
      <c r="H36" s="9"/>
      <c r="I36" s="9"/>
      <c r="J36" s="54"/>
      <c r="K36" s="50"/>
      <c r="L36" s="55"/>
      <c r="M36" s="55"/>
      <c r="N36" s="55"/>
      <c r="O36" s="55"/>
      <c r="P36" s="55"/>
      <c r="Q36" s="9"/>
      <c r="R36" s="10"/>
      <c r="S36" s="10"/>
      <c r="T36" s="10"/>
      <c r="U36" s="10"/>
      <c r="V36" s="10"/>
      <c r="W36" s="10"/>
      <c r="X36" s="10"/>
      <c r="Y36" s="10"/>
      <c r="Z36" s="10"/>
      <c r="AA36" s="10"/>
      <c r="AB36" s="10"/>
    </row>
    <row r="37" ht="14.25" customHeight="1">
      <c r="A37" s="9"/>
      <c r="B37" s="9" t="s">
        <v>45</v>
      </c>
      <c r="C37" s="56">
        <f t="shared" ref="C37:G37" si="8">C22-C35</f>
        <v>1.220868264</v>
      </c>
      <c r="D37" s="56">
        <f t="shared" si="8"/>
        <v>3.176672889</v>
      </c>
      <c r="E37" s="56">
        <f t="shared" si="8"/>
        <v>3.269193671</v>
      </c>
      <c r="F37" s="56">
        <f t="shared" si="8"/>
        <v>4.89012966</v>
      </c>
      <c r="G37" s="56">
        <f t="shared" si="8"/>
        <v>-6.414345331</v>
      </c>
      <c r="H37" s="20"/>
      <c r="I37" s="9"/>
      <c r="J37" s="54"/>
      <c r="K37" s="54"/>
      <c r="L37" s="52"/>
      <c r="M37" s="52"/>
      <c r="N37" s="52"/>
      <c r="O37" s="52"/>
      <c r="P37" s="52"/>
      <c r="Q37" s="9"/>
      <c r="R37" s="10"/>
      <c r="S37" s="10"/>
      <c r="T37" s="10"/>
      <c r="U37" s="10"/>
      <c r="V37" s="10"/>
      <c r="W37" s="10"/>
      <c r="X37" s="10"/>
      <c r="Y37" s="10"/>
      <c r="Z37" s="10"/>
      <c r="AA37" s="10"/>
      <c r="AB37" s="10"/>
    </row>
    <row r="38" ht="14.25" customHeight="1">
      <c r="A38" s="9"/>
      <c r="B38" s="38" t="s">
        <v>46</v>
      </c>
      <c r="C38" s="57">
        <f t="shared" ref="C38:G38" si="9">C37/100*C19*1000</f>
        <v>24.41736528</v>
      </c>
      <c r="D38" s="57">
        <f t="shared" si="9"/>
        <v>63.53345777</v>
      </c>
      <c r="E38" s="57">
        <f t="shared" si="9"/>
        <v>65.38387343</v>
      </c>
      <c r="F38" s="57">
        <f t="shared" si="9"/>
        <v>97.8025932</v>
      </c>
      <c r="G38" s="57">
        <f t="shared" si="9"/>
        <v>-128.2869066</v>
      </c>
      <c r="H38" s="20"/>
      <c r="I38" s="9"/>
      <c r="J38" s="54"/>
      <c r="K38" s="50"/>
      <c r="L38" s="55"/>
      <c r="M38" s="55"/>
      <c r="N38" s="55"/>
      <c r="O38" s="55"/>
      <c r="P38" s="55"/>
      <c r="Q38" s="9"/>
      <c r="R38" s="10"/>
      <c r="S38" s="10"/>
      <c r="T38" s="10"/>
      <c r="U38" s="10"/>
      <c r="V38" s="10"/>
      <c r="W38" s="10"/>
      <c r="X38" s="10"/>
      <c r="Y38" s="10"/>
      <c r="Z38" s="10"/>
      <c r="AA38" s="10"/>
      <c r="AB38" s="10"/>
    </row>
    <row r="39" ht="14.25" customHeight="1">
      <c r="A39" s="10"/>
      <c r="B39" s="10"/>
      <c r="C39" s="10"/>
      <c r="D39" s="10"/>
      <c r="E39" s="10"/>
      <c r="F39" s="10"/>
      <c r="G39" s="10"/>
      <c r="H39" s="10"/>
      <c r="I39" s="10"/>
      <c r="J39" s="54"/>
      <c r="K39" s="54"/>
      <c r="L39" s="52"/>
      <c r="M39" s="52"/>
      <c r="N39" s="52"/>
      <c r="O39" s="52"/>
      <c r="P39" s="52"/>
      <c r="Q39" s="10"/>
      <c r="R39" s="10"/>
      <c r="S39" s="10"/>
      <c r="T39" s="10"/>
      <c r="U39" s="10"/>
      <c r="V39" s="10"/>
      <c r="W39" s="10"/>
      <c r="X39" s="10"/>
      <c r="Y39" s="10"/>
      <c r="Z39" s="10"/>
      <c r="AA39" s="10"/>
      <c r="AB39" s="10"/>
    </row>
    <row r="40" ht="14.25" customHeight="1">
      <c r="A40" s="10"/>
      <c r="B40" s="10"/>
      <c r="C40" s="10"/>
      <c r="D40" s="10"/>
      <c r="E40" s="10"/>
      <c r="F40" s="10"/>
      <c r="G40" s="10"/>
      <c r="H40" s="10"/>
      <c r="I40" s="10"/>
      <c r="J40" s="54"/>
      <c r="K40" s="50"/>
      <c r="L40" s="55"/>
      <c r="M40" s="55"/>
      <c r="N40" s="55"/>
      <c r="O40" s="55"/>
      <c r="P40" s="55"/>
      <c r="Q40" s="10"/>
      <c r="R40" s="10"/>
      <c r="S40" s="10"/>
      <c r="T40" s="10"/>
      <c r="U40" s="10"/>
      <c r="V40" s="10"/>
      <c r="W40" s="10"/>
      <c r="X40" s="10"/>
      <c r="Y40" s="10"/>
      <c r="Z40" s="10"/>
      <c r="AA40" s="10"/>
      <c r="AB40" s="10"/>
    </row>
    <row r="41" ht="14.25" customHeight="1">
      <c r="A41" s="10"/>
      <c r="B41" s="10"/>
      <c r="C41" s="10"/>
      <c r="D41" s="10"/>
      <c r="E41" s="10"/>
      <c r="F41" s="10"/>
      <c r="G41" s="10"/>
      <c r="H41" s="10"/>
      <c r="I41" s="10"/>
      <c r="J41" s="54"/>
      <c r="K41" s="54"/>
      <c r="L41" s="52"/>
      <c r="M41" s="52"/>
      <c r="N41" s="52"/>
      <c r="O41" s="52"/>
      <c r="P41" s="52"/>
      <c r="Q41" s="10"/>
      <c r="R41" s="10"/>
      <c r="S41" s="10"/>
      <c r="T41" s="10"/>
      <c r="U41" s="10"/>
      <c r="V41" s="10"/>
      <c r="W41" s="10"/>
      <c r="X41" s="10"/>
      <c r="Y41" s="10"/>
      <c r="Z41" s="10"/>
      <c r="AA41" s="10"/>
      <c r="AB41" s="10"/>
    </row>
    <row r="42" ht="14.25" customHeight="1">
      <c r="A42" s="10"/>
      <c r="B42" s="10"/>
      <c r="C42" s="10"/>
      <c r="D42" s="10"/>
      <c r="E42" s="10"/>
      <c r="F42" s="10"/>
      <c r="G42" s="10"/>
      <c r="H42" s="10"/>
      <c r="I42" s="10"/>
      <c r="J42" s="54"/>
      <c r="K42" s="50"/>
      <c r="L42" s="55"/>
      <c r="M42" s="55"/>
      <c r="N42" s="55"/>
      <c r="O42" s="55"/>
      <c r="P42" s="55"/>
      <c r="Q42" s="10"/>
      <c r="R42" s="10"/>
      <c r="S42" s="10"/>
      <c r="T42" s="10"/>
      <c r="U42" s="10"/>
      <c r="V42" s="10"/>
      <c r="W42" s="10"/>
      <c r="X42" s="10"/>
      <c r="Y42" s="10"/>
      <c r="Z42" s="10"/>
      <c r="AA42" s="10"/>
      <c r="AB42" s="10"/>
    </row>
    <row r="43" ht="14.25" customHeight="1">
      <c r="A43" s="10"/>
      <c r="B43" s="10"/>
      <c r="C43" s="10"/>
      <c r="D43" s="10"/>
      <c r="E43" s="10"/>
      <c r="F43" s="10"/>
      <c r="G43" s="10"/>
      <c r="H43" s="10"/>
      <c r="I43" s="10"/>
      <c r="J43" s="54"/>
      <c r="K43" s="54"/>
      <c r="L43" s="52"/>
      <c r="M43" s="52"/>
      <c r="N43" s="52"/>
      <c r="O43" s="52"/>
      <c r="P43" s="52"/>
      <c r="Q43" s="10"/>
      <c r="R43" s="10"/>
      <c r="S43" s="10"/>
      <c r="T43" s="10"/>
      <c r="U43" s="10"/>
      <c r="V43" s="10"/>
      <c r="W43" s="10"/>
      <c r="X43" s="10"/>
      <c r="Y43" s="10"/>
      <c r="Z43" s="10"/>
      <c r="AA43" s="10"/>
      <c r="AB43" s="10"/>
    </row>
    <row r="44" ht="14.2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ht="14.2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ht="14.2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ht="14.2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ht="14.2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ht="14.2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ht="14.2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ht="14.2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ht="14.2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ht="14.2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ht="14.2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ht="14.2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ht="14.2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ht="14.2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ht="14.2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ht="14.2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ht="14.2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ht="14.2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ht="14.2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ht="14.2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ht="14.2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ht="14.2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ht="14.2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ht="14.2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ht="14.2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ht="14.2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C2:E2"/>
    <mergeCell ref="L2:P2"/>
    <mergeCell ref="Q2:U2"/>
    <mergeCell ref="B15:G15"/>
    <mergeCell ref="C16:G16"/>
  </mergeCells>
  <conditionalFormatting sqref="C37:G37">
    <cfRule type="expression" dxfId="0" priority="1">
      <formula>ABS(#REF!)&gt;=1.96</formula>
    </cfRule>
  </conditionalFormatting>
  <conditionalFormatting sqref="C22">
    <cfRule type="expression" dxfId="0" priority="2">
      <formula>ABS(#REF!)&gt;=1.96</formula>
    </cfRule>
  </conditionalFormatting>
  <conditionalFormatting sqref="H37">
    <cfRule type="expression" dxfId="0" priority="3">
      <formula>ABS(#REF!)&gt;=1.96</formula>
    </cfRule>
  </conditionalFormatting>
  <conditionalFormatting sqref="C21:G21">
    <cfRule type="expression" dxfId="0" priority="4">
      <formula>ABS(#REF!)&gt;=1.96</formula>
    </cfRule>
  </conditionalFormatting>
  <conditionalFormatting sqref="G37">
    <cfRule type="expression" dxfId="0" priority="5">
      <formula>ABS(#REF!)&gt;=1.96</formula>
    </cfRule>
  </conditionalFormatting>
  <conditionalFormatting sqref="M4:O4">
    <cfRule type="expression" dxfId="0" priority="6">
      <formula>ABS(#REF!)&gt;=1.96</formula>
    </cfRule>
  </conditionalFormatting>
  <conditionalFormatting sqref="L4">
    <cfRule type="expression" dxfId="0" priority="7">
      <formula>ABS(#REF!)&gt;=1.96</formula>
    </cfRule>
  </conditionalFormatting>
  <conditionalFormatting sqref="R4:T4">
    <cfRule type="expression" dxfId="0" priority="8">
      <formula>ABS(#REF!)&gt;=1.96</formula>
    </cfRule>
  </conditionalFormatting>
  <conditionalFormatting sqref="Q4">
    <cfRule type="expression" dxfId="0" priority="9">
      <formula>ABS(#REF!)&gt;=1.96</formula>
    </cfRule>
  </conditionalFormatting>
  <conditionalFormatting sqref="C38:G38">
    <cfRule type="expression" dxfId="0" priority="10">
      <formula>ABS(#REF!)&gt;=1.96</formula>
    </cfRule>
  </conditionalFormatting>
  <conditionalFormatting sqref="H38">
    <cfRule type="expression" dxfId="0" priority="11">
      <formula>ABS(#REF!)&gt;=1.96</formula>
    </cfRule>
  </conditionalFormatting>
  <conditionalFormatting sqref="G38">
    <cfRule type="expression" dxfId="0" priority="12">
      <formula>ABS(#REF!)&gt;=1.96</formula>
    </cfRule>
  </conditionalFormatting>
  <conditionalFormatting sqref="E38">
    <cfRule type="expression" dxfId="0" priority="13">
      <formula>ABS(#REF!)&gt;=1.96</formula>
    </cfRule>
  </conditionalFormatting>
  <conditionalFormatting sqref="F38">
    <cfRule type="expression" dxfId="0" priority="14">
      <formula>ABS(#REF!)&gt;=1.96</formula>
    </cfRule>
  </conditionalFormatting>
  <conditionalFormatting sqref="D37">
    <cfRule type="expression" dxfId="0" priority="15">
      <formula>ABS(#REF!)&gt;=1.96</formula>
    </cfRule>
  </conditionalFormatting>
  <conditionalFormatting sqref="D38">
    <cfRule type="expression" dxfId="0" priority="16">
      <formula>ABS(#REF!)&gt;=1.96</formula>
    </cfRule>
  </conditionalFormatting>
  <conditionalFormatting sqref="D22:G22">
    <cfRule type="expression" dxfId="0" priority="17">
      <formula>ABS(#REF!)&gt;=1.96</formula>
    </cfRule>
  </conditionalFormatting>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4.13"/>
    <col customWidth="1" min="3" max="7" width="7.63"/>
    <col customWidth="1" min="8" max="8" width="8.88"/>
    <col customWidth="1" min="9" max="10" width="7.63"/>
    <col customWidth="1" min="11" max="11" width="17.63"/>
    <col customWidth="1" min="12" max="15" width="7.88"/>
    <col customWidth="1" min="16" max="16" width="8.25"/>
    <col customWidth="1" min="17" max="28" width="7.63"/>
  </cols>
  <sheetData>
    <row r="1" ht="14.25" customHeight="1">
      <c r="A1" s="9"/>
      <c r="B1" s="9"/>
      <c r="C1" s="9"/>
      <c r="D1" s="9"/>
      <c r="E1" s="9"/>
      <c r="F1" s="9"/>
      <c r="G1" s="9"/>
      <c r="H1" s="9"/>
      <c r="I1" s="9"/>
      <c r="J1" s="9"/>
      <c r="K1" s="9"/>
      <c r="L1" s="9"/>
      <c r="M1" s="9"/>
      <c r="N1" s="9"/>
      <c r="O1" s="9"/>
      <c r="P1" s="9"/>
      <c r="Q1" s="9"/>
      <c r="R1" s="10"/>
      <c r="S1" s="10"/>
      <c r="T1" s="10"/>
      <c r="U1" s="10"/>
      <c r="V1" s="10"/>
      <c r="W1" s="10"/>
      <c r="X1" s="10"/>
      <c r="Y1" s="10"/>
      <c r="Z1" s="10"/>
      <c r="AA1" s="10"/>
      <c r="AB1" s="10"/>
    </row>
    <row r="2" ht="14.25" customHeight="1">
      <c r="A2" s="9"/>
      <c r="B2" s="9"/>
      <c r="C2" s="11" t="s">
        <v>12</v>
      </c>
      <c r="D2" s="12"/>
      <c r="E2" s="13"/>
      <c r="F2" s="9"/>
      <c r="G2" s="9"/>
      <c r="H2" s="9"/>
      <c r="I2" s="9"/>
      <c r="J2" s="9"/>
      <c r="K2" s="9"/>
      <c r="L2" s="14" t="s">
        <v>13</v>
      </c>
      <c r="M2" s="12"/>
      <c r="N2" s="12"/>
      <c r="O2" s="12"/>
      <c r="P2" s="13"/>
      <c r="Q2" s="15" t="s">
        <v>14</v>
      </c>
      <c r="R2" s="12"/>
      <c r="S2" s="12"/>
      <c r="T2" s="12"/>
      <c r="U2" s="13"/>
      <c r="V2" s="10"/>
      <c r="W2" s="10"/>
      <c r="X2" s="10"/>
      <c r="Y2" s="10"/>
      <c r="Z2" s="10"/>
      <c r="AA2" s="10"/>
      <c r="AB2" s="10"/>
    </row>
    <row r="3" ht="14.25" customHeight="1">
      <c r="A3" s="9"/>
      <c r="B3" s="9"/>
      <c r="C3" s="16" t="s">
        <v>15</v>
      </c>
      <c r="D3" s="16"/>
      <c r="E3" s="16"/>
      <c r="F3" s="9"/>
      <c r="G3" s="9"/>
      <c r="H3" s="9"/>
      <c r="I3" s="9"/>
      <c r="J3" s="9"/>
      <c r="K3" s="9"/>
      <c r="L3" s="17" t="s">
        <v>16</v>
      </c>
      <c r="M3" s="17" t="s">
        <v>17</v>
      </c>
      <c r="N3" s="17" t="s">
        <v>18</v>
      </c>
      <c r="O3" s="17" t="s">
        <v>19</v>
      </c>
      <c r="P3" s="17" t="s">
        <v>20</v>
      </c>
      <c r="Q3" s="17" t="s">
        <v>16</v>
      </c>
      <c r="R3" s="17" t="s">
        <v>17</v>
      </c>
      <c r="S3" s="17" t="s">
        <v>18</v>
      </c>
      <c r="T3" s="17" t="s">
        <v>19</v>
      </c>
      <c r="U3" s="17" t="s">
        <v>20</v>
      </c>
      <c r="V3" s="10"/>
      <c r="W3" s="10"/>
      <c r="X3" s="10"/>
      <c r="Y3" s="10"/>
      <c r="Z3" s="10"/>
      <c r="AA3" s="10"/>
      <c r="AB3" s="10"/>
    </row>
    <row r="4" ht="14.25" customHeight="1">
      <c r="A4" s="9"/>
      <c r="B4" s="9"/>
      <c r="C4" s="18" t="s">
        <v>21</v>
      </c>
      <c r="D4" s="18">
        <v>1.0</v>
      </c>
      <c r="E4" s="18"/>
      <c r="F4" s="9"/>
      <c r="G4" s="9"/>
      <c r="H4" s="9"/>
      <c r="I4" s="9"/>
      <c r="J4" s="9"/>
      <c r="K4" s="19"/>
      <c r="L4" s="20">
        <v>2.95</v>
      </c>
      <c r="M4" s="20">
        <v>4.95</v>
      </c>
      <c r="N4" s="20">
        <v>8.2031</v>
      </c>
      <c r="O4" s="20">
        <v>9.70815</v>
      </c>
      <c r="P4" s="21">
        <v>5.65</v>
      </c>
      <c r="Q4" s="20">
        <v>1.7550865671641793</v>
      </c>
      <c r="R4" s="20">
        <v>4.046068656716418</v>
      </c>
      <c r="S4" s="20">
        <v>5.596032835820896</v>
      </c>
      <c r="T4" s="20">
        <v>6.90257910447761</v>
      </c>
      <c r="U4" s="19">
        <f>2.93</f>
        <v>2.93</v>
      </c>
      <c r="V4" s="10"/>
      <c r="W4" s="10"/>
      <c r="X4" s="10"/>
      <c r="Y4" s="10"/>
      <c r="Z4" s="10"/>
      <c r="AA4" s="10"/>
      <c r="AB4" s="10"/>
    </row>
    <row r="5" ht="14.25" customHeight="1">
      <c r="A5" s="9"/>
      <c r="B5" s="9"/>
      <c r="C5" s="16" t="s">
        <v>22</v>
      </c>
      <c r="D5" s="22">
        <v>11.261309452</v>
      </c>
      <c r="E5" s="22">
        <f t="shared" ref="E5:E7" si="1">D5*$D$4</f>
        <v>11.26130945</v>
      </c>
      <c r="F5" s="9"/>
      <c r="G5" s="9"/>
      <c r="H5" s="9"/>
      <c r="I5" s="9"/>
      <c r="J5" s="9"/>
      <c r="K5" s="19"/>
      <c r="L5" s="20"/>
      <c r="M5" s="20"/>
      <c r="N5" s="20"/>
      <c r="O5" s="20"/>
      <c r="P5" s="20"/>
      <c r="Q5" s="9"/>
      <c r="R5" s="10"/>
      <c r="S5" s="10"/>
      <c r="T5" s="10"/>
      <c r="U5" s="10"/>
      <c r="V5" s="10"/>
      <c r="W5" s="10"/>
      <c r="X5" s="10"/>
      <c r="Y5" s="10"/>
      <c r="Z5" s="10"/>
      <c r="AA5" s="10"/>
      <c r="AB5" s="10"/>
    </row>
    <row r="6" ht="14.25" customHeight="1">
      <c r="A6" s="9"/>
      <c r="B6" s="9"/>
      <c r="C6" s="16" t="s">
        <v>23</v>
      </c>
      <c r="D6" s="22">
        <v>79.9276</v>
      </c>
      <c r="E6" s="22">
        <f t="shared" si="1"/>
        <v>79.9276</v>
      </c>
      <c r="F6" s="9"/>
      <c r="G6" s="9"/>
      <c r="H6" s="9"/>
      <c r="I6" s="20"/>
      <c r="J6" s="9"/>
      <c r="K6" s="19"/>
      <c r="L6" s="20"/>
      <c r="M6" s="20"/>
      <c r="N6" s="20"/>
      <c r="O6" s="20"/>
      <c r="P6" s="20"/>
      <c r="Q6" s="9"/>
      <c r="R6" s="10"/>
      <c r="S6" s="10"/>
      <c r="T6" s="10"/>
      <c r="U6" s="10"/>
      <c r="V6" s="10"/>
      <c r="W6" s="10"/>
      <c r="X6" s="10"/>
      <c r="Y6" s="10"/>
      <c r="Z6" s="10"/>
      <c r="AA6" s="10"/>
      <c r="AB6" s="10"/>
    </row>
    <row r="7" ht="14.25" customHeight="1">
      <c r="A7" s="9"/>
      <c r="B7" s="9"/>
      <c r="C7" s="23" t="s">
        <v>24</v>
      </c>
      <c r="D7" s="24">
        <v>78.07882000000001</v>
      </c>
      <c r="E7" s="24">
        <f t="shared" si="1"/>
        <v>78.07882</v>
      </c>
      <c r="F7" s="9"/>
      <c r="G7" s="9"/>
      <c r="H7" s="9"/>
      <c r="I7" s="20"/>
      <c r="J7" s="9"/>
      <c r="K7" s="19"/>
      <c r="L7" s="20"/>
      <c r="M7" s="20"/>
      <c r="N7" s="20"/>
      <c r="O7" s="20"/>
      <c r="P7" s="20"/>
      <c r="Q7" s="9"/>
      <c r="R7" s="10"/>
      <c r="S7" s="10"/>
      <c r="T7" s="10"/>
      <c r="U7" s="10"/>
      <c r="V7" s="10"/>
      <c r="W7" s="10"/>
      <c r="X7" s="10"/>
      <c r="Y7" s="10"/>
      <c r="Z7" s="10"/>
      <c r="AA7" s="10"/>
      <c r="AB7" s="10"/>
    </row>
    <row r="8" ht="14.25" customHeight="1">
      <c r="A8" s="9"/>
      <c r="B8" s="9"/>
      <c r="C8" s="9"/>
      <c r="D8" s="9"/>
      <c r="E8" s="9"/>
      <c r="F8" s="9"/>
      <c r="G8" s="9"/>
      <c r="H8" s="9"/>
      <c r="I8" s="20"/>
      <c r="J8" s="9"/>
      <c r="K8" s="19"/>
      <c r="L8" s="20"/>
      <c r="M8" s="20"/>
      <c r="N8" s="20"/>
      <c r="O8" s="20"/>
      <c r="P8" s="20"/>
      <c r="Q8" s="9"/>
      <c r="R8" s="10"/>
      <c r="S8" s="10"/>
      <c r="T8" s="10"/>
      <c r="U8" s="10"/>
      <c r="V8" s="10"/>
      <c r="W8" s="10"/>
      <c r="X8" s="10"/>
      <c r="Y8" s="10"/>
      <c r="Z8" s="10"/>
      <c r="AA8" s="10"/>
      <c r="AB8" s="10"/>
    </row>
    <row r="9" ht="14.25" customHeight="1">
      <c r="A9" s="9"/>
      <c r="B9" s="9"/>
      <c r="C9" s="9"/>
      <c r="D9" s="9"/>
      <c r="E9" s="9"/>
      <c r="F9" s="9"/>
      <c r="G9" s="9"/>
      <c r="H9" s="9"/>
      <c r="I9" s="9"/>
      <c r="J9" s="9"/>
      <c r="K9" s="19"/>
      <c r="L9" s="20"/>
      <c r="M9" s="20"/>
      <c r="N9" s="20"/>
      <c r="O9" s="20"/>
      <c r="P9" s="20"/>
      <c r="Q9" s="9"/>
      <c r="R9" s="10"/>
      <c r="S9" s="10"/>
      <c r="T9" s="10"/>
      <c r="U9" s="10"/>
      <c r="V9" s="10"/>
      <c r="W9" s="10"/>
      <c r="X9" s="10"/>
      <c r="Y9" s="10"/>
      <c r="Z9" s="10"/>
      <c r="AA9" s="10"/>
      <c r="AB9" s="10"/>
    </row>
    <row r="10" ht="14.25" customHeight="1">
      <c r="A10" s="9"/>
      <c r="B10" s="9"/>
      <c r="C10" s="9"/>
      <c r="D10" s="9"/>
      <c r="E10" s="9"/>
      <c r="F10" s="9"/>
      <c r="G10" s="9"/>
      <c r="H10" s="9"/>
      <c r="I10" s="9"/>
      <c r="J10" s="9"/>
      <c r="K10" s="9"/>
      <c r="L10" s="9"/>
      <c r="M10" s="9"/>
      <c r="N10" s="9"/>
      <c r="O10" s="20"/>
      <c r="P10" s="9"/>
      <c r="Q10" s="9"/>
      <c r="R10" s="10"/>
      <c r="S10" s="10"/>
      <c r="T10" s="10"/>
      <c r="U10" s="10"/>
      <c r="V10" s="10"/>
      <c r="W10" s="10"/>
      <c r="X10" s="10"/>
      <c r="Y10" s="10"/>
      <c r="Z10" s="10"/>
      <c r="AA10" s="10"/>
      <c r="AB10" s="10"/>
    </row>
    <row r="11" ht="14.25" customHeight="1">
      <c r="A11" s="9"/>
      <c r="B11" s="9"/>
      <c r="C11" s="9"/>
      <c r="D11" s="9"/>
      <c r="E11" s="9"/>
      <c r="F11" s="9"/>
      <c r="G11" s="9"/>
      <c r="H11" s="9"/>
      <c r="I11" s="9"/>
      <c r="J11" s="9"/>
      <c r="K11" s="9"/>
      <c r="L11" s="9"/>
      <c r="M11" s="9"/>
      <c r="N11" s="9"/>
      <c r="O11" s="20"/>
      <c r="P11" s="9"/>
      <c r="Q11" s="9"/>
      <c r="R11" s="10"/>
      <c r="S11" s="10"/>
      <c r="T11" s="10"/>
      <c r="U11" s="10"/>
      <c r="V11" s="10"/>
      <c r="W11" s="10"/>
      <c r="X11" s="10"/>
      <c r="Y11" s="10"/>
      <c r="Z11" s="10"/>
      <c r="AA11" s="10"/>
      <c r="AB11" s="10"/>
    </row>
    <row r="12" ht="14.25" customHeight="1">
      <c r="A12" s="9"/>
      <c r="B12" s="9"/>
      <c r="C12" s="9"/>
      <c r="D12" s="9"/>
      <c r="E12" s="9"/>
      <c r="F12" s="9"/>
      <c r="G12" s="9"/>
      <c r="H12" s="9"/>
      <c r="I12" s="9"/>
      <c r="J12" s="9"/>
      <c r="K12" s="9"/>
      <c r="L12" s="25"/>
      <c r="M12" s="25"/>
      <c r="N12" s="25"/>
      <c r="O12" s="25"/>
      <c r="P12" s="9"/>
      <c r="Q12" s="9"/>
      <c r="R12" s="10"/>
      <c r="S12" s="10"/>
      <c r="T12" s="10"/>
      <c r="U12" s="10"/>
      <c r="V12" s="10"/>
      <c r="W12" s="10"/>
      <c r="X12" s="10"/>
      <c r="Y12" s="10"/>
      <c r="Z12" s="10"/>
      <c r="AA12" s="10"/>
      <c r="AB12" s="10"/>
    </row>
    <row r="13" ht="14.25" customHeight="1">
      <c r="A13" s="9"/>
      <c r="B13" s="9"/>
      <c r="C13" s="9"/>
      <c r="D13" s="9"/>
      <c r="E13" s="9"/>
      <c r="F13" s="9"/>
      <c r="G13" s="9"/>
      <c r="H13" s="9"/>
      <c r="I13" s="9"/>
      <c r="J13" s="9"/>
      <c r="K13" s="19"/>
      <c r="L13" s="20"/>
      <c r="M13" s="20"/>
      <c r="N13" s="20"/>
      <c r="O13" s="20"/>
      <c r="P13" s="20"/>
      <c r="Q13" s="9"/>
      <c r="R13" s="10"/>
      <c r="S13" s="10"/>
      <c r="T13" s="10"/>
      <c r="U13" s="10"/>
      <c r="V13" s="10"/>
      <c r="W13" s="10"/>
      <c r="X13" s="10"/>
      <c r="Y13" s="10"/>
      <c r="Z13" s="10"/>
      <c r="AA13" s="10"/>
      <c r="AB13" s="10"/>
    </row>
    <row r="14" ht="14.25" customHeight="1">
      <c r="A14" s="9"/>
      <c r="B14" s="9"/>
      <c r="C14" s="20"/>
      <c r="D14" s="20"/>
      <c r="E14" s="20"/>
      <c r="F14" s="20"/>
      <c r="G14" s="9"/>
      <c r="H14" s="20"/>
      <c r="I14" s="20"/>
      <c r="J14" s="20"/>
      <c r="K14" s="19"/>
      <c r="L14" s="20"/>
      <c r="M14" s="20"/>
      <c r="N14" s="20"/>
      <c r="O14" s="20"/>
      <c r="P14" s="20"/>
      <c r="Q14" s="9"/>
      <c r="R14" s="10"/>
      <c r="S14" s="10"/>
      <c r="T14" s="10"/>
      <c r="U14" s="10"/>
      <c r="V14" s="10"/>
      <c r="W14" s="10"/>
      <c r="X14" s="10"/>
      <c r="Y14" s="10"/>
      <c r="Z14" s="10"/>
      <c r="AA14" s="10"/>
      <c r="AB14" s="10"/>
    </row>
    <row r="15" ht="14.25" customHeight="1">
      <c r="A15" s="9"/>
      <c r="B15" s="26"/>
      <c r="C15" s="27"/>
      <c r="D15" s="27"/>
      <c r="E15" s="27"/>
      <c r="F15" s="27"/>
      <c r="G15" s="28"/>
      <c r="H15" s="9"/>
      <c r="I15" s="9"/>
      <c r="J15" s="9"/>
      <c r="K15" s="19"/>
      <c r="L15" s="20"/>
      <c r="M15" s="20"/>
      <c r="N15" s="20"/>
      <c r="O15" s="20"/>
      <c r="P15" s="20"/>
      <c r="Q15" s="9"/>
      <c r="R15" s="10"/>
      <c r="S15" s="10"/>
      <c r="T15" s="10"/>
      <c r="U15" s="10"/>
      <c r="V15" s="10"/>
      <c r="W15" s="10"/>
      <c r="X15" s="10"/>
      <c r="Y15" s="10"/>
      <c r="Z15" s="10"/>
      <c r="AA15" s="10"/>
      <c r="AB15" s="10"/>
    </row>
    <row r="16" ht="14.25" customHeight="1">
      <c r="A16" s="9"/>
      <c r="B16" s="29" t="s">
        <v>25</v>
      </c>
      <c r="C16" s="30" t="s">
        <v>26</v>
      </c>
      <c r="D16" s="31"/>
      <c r="E16" s="31"/>
      <c r="F16" s="31"/>
      <c r="G16" s="32"/>
      <c r="H16" s="9"/>
      <c r="I16" s="9"/>
      <c r="J16" s="9"/>
      <c r="K16" s="19"/>
      <c r="L16" s="20"/>
      <c r="M16" s="20"/>
      <c r="N16" s="20"/>
      <c r="O16" s="20"/>
      <c r="P16" s="20"/>
      <c r="Q16" s="9"/>
      <c r="R16" s="10"/>
      <c r="S16" s="10"/>
      <c r="T16" s="10"/>
      <c r="U16" s="10"/>
      <c r="V16" s="10"/>
      <c r="W16" s="10"/>
      <c r="X16" s="10"/>
      <c r="Y16" s="10"/>
      <c r="Z16" s="10"/>
      <c r="AA16" s="10"/>
      <c r="AB16" s="10"/>
    </row>
    <row r="17" ht="14.25" customHeight="1">
      <c r="A17" s="9"/>
      <c r="B17" s="33"/>
      <c r="C17" s="34"/>
      <c r="D17" s="34"/>
      <c r="E17" s="34"/>
      <c r="F17" s="34"/>
      <c r="G17" s="9"/>
      <c r="H17" s="9"/>
      <c r="I17" s="9"/>
      <c r="J17" s="9"/>
      <c r="K17" s="9"/>
      <c r="L17" s="20"/>
      <c r="M17" s="20"/>
      <c r="N17" s="20"/>
      <c r="O17" s="20"/>
      <c r="P17" s="20"/>
      <c r="Q17" s="9"/>
      <c r="R17" s="10"/>
      <c r="S17" s="10"/>
      <c r="T17" s="10"/>
      <c r="U17" s="10"/>
      <c r="V17" s="10"/>
      <c r="W17" s="10"/>
      <c r="X17" s="10"/>
      <c r="Y17" s="10"/>
      <c r="Z17" s="10"/>
      <c r="AA17" s="10"/>
      <c r="AB17" s="10"/>
    </row>
    <row r="18" ht="14.25" customHeight="1">
      <c r="A18" s="9"/>
      <c r="B18" s="9"/>
      <c r="C18" s="17" t="s">
        <v>16</v>
      </c>
      <c r="D18" s="17" t="s">
        <v>17</v>
      </c>
      <c r="E18" s="17" t="s">
        <v>18</v>
      </c>
      <c r="F18" s="17" t="s">
        <v>19</v>
      </c>
      <c r="G18" s="17" t="s">
        <v>20</v>
      </c>
      <c r="H18" s="25"/>
      <c r="I18" s="9"/>
      <c r="J18" s="9"/>
      <c r="K18" s="9"/>
      <c r="L18" s="20"/>
      <c r="M18" s="20"/>
      <c r="N18" s="20"/>
      <c r="O18" s="20"/>
      <c r="P18" s="20"/>
      <c r="Q18" s="9"/>
      <c r="R18" s="10"/>
      <c r="S18" s="10"/>
      <c r="T18" s="10"/>
      <c r="U18" s="10"/>
      <c r="V18" s="10"/>
      <c r="W18" s="10"/>
      <c r="X18" s="10"/>
      <c r="Y18" s="10"/>
      <c r="Z18" s="10"/>
      <c r="AA18" s="10"/>
      <c r="AB18" s="10"/>
    </row>
    <row r="19" ht="14.25" customHeight="1">
      <c r="A19" s="9"/>
      <c r="B19" s="35" t="s">
        <v>27</v>
      </c>
      <c r="C19" s="63">
        <v>102.19</v>
      </c>
      <c r="D19" s="63">
        <v>153.78</v>
      </c>
      <c r="E19" s="63">
        <v>26.6</v>
      </c>
      <c r="F19" s="63">
        <v>54.63</v>
      </c>
      <c r="G19" s="63">
        <v>1.0E-10</v>
      </c>
      <c r="H19" s="71" t="s">
        <v>54</v>
      </c>
      <c r="I19" s="9"/>
      <c r="J19" s="9"/>
      <c r="K19" s="9"/>
      <c r="L19" s="9"/>
      <c r="M19" s="9"/>
      <c r="N19" s="20"/>
      <c r="O19" s="20"/>
      <c r="P19" s="9"/>
      <c r="Q19" s="9"/>
      <c r="R19" s="10"/>
      <c r="S19" s="10"/>
      <c r="T19" s="10"/>
      <c r="U19" s="10"/>
      <c r="V19" s="10"/>
      <c r="W19" s="10"/>
      <c r="X19" s="10"/>
      <c r="Y19" s="10"/>
      <c r="Z19" s="10"/>
      <c r="AA19" s="10"/>
      <c r="AB19" s="10"/>
    </row>
    <row r="20" ht="14.25" customHeight="1">
      <c r="A20" s="9"/>
      <c r="B20" s="38" t="s">
        <v>28</v>
      </c>
      <c r="C20" s="38"/>
      <c r="D20" s="38"/>
      <c r="E20" s="38"/>
      <c r="F20" s="38"/>
      <c r="G20" s="38"/>
      <c r="H20" s="9"/>
      <c r="I20" s="9"/>
      <c r="J20" s="9"/>
      <c r="K20" s="9"/>
      <c r="L20" s="9"/>
      <c r="M20" s="9"/>
      <c r="N20" s="20"/>
      <c r="O20" s="20"/>
      <c r="P20" s="9"/>
      <c r="Q20" s="9"/>
      <c r="R20" s="10"/>
      <c r="S20" s="10"/>
      <c r="T20" s="10"/>
      <c r="U20" s="10"/>
      <c r="V20" s="10"/>
      <c r="W20" s="10"/>
      <c r="X20" s="10"/>
      <c r="Y20" s="10"/>
      <c r="Z20" s="10"/>
      <c r="AA20" s="10"/>
      <c r="AB20" s="10"/>
    </row>
    <row r="21" ht="14.25" customHeight="1">
      <c r="A21" s="9"/>
      <c r="B21" s="39" t="s">
        <v>29</v>
      </c>
      <c r="C21" s="40">
        <f>Q4</f>
        <v>1.755086567</v>
      </c>
      <c r="D21" s="20">
        <v>4.046068656716418</v>
      </c>
      <c r="E21" s="20">
        <v>5.596032835820896</v>
      </c>
      <c r="F21" s="20">
        <v>6.90257910447761</v>
      </c>
      <c r="G21" s="19">
        <f>2.93</f>
        <v>2.93</v>
      </c>
      <c r="H21" s="37"/>
      <c r="I21" s="19"/>
      <c r="J21" s="20"/>
      <c r="K21" s="25"/>
      <c r="L21" s="9"/>
      <c r="M21" s="9"/>
      <c r="N21" s="20"/>
      <c r="O21" s="20"/>
      <c r="P21" s="9"/>
      <c r="Q21" s="9"/>
      <c r="R21" s="10"/>
      <c r="S21" s="10"/>
      <c r="T21" s="10"/>
      <c r="U21" s="10"/>
      <c r="V21" s="10"/>
      <c r="W21" s="10"/>
      <c r="X21" s="10"/>
      <c r="Y21" s="10"/>
      <c r="Z21" s="10"/>
      <c r="AA21" s="10"/>
      <c r="AB21" s="10"/>
    </row>
    <row r="22" ht="14.25" customHeight="1">
      <c r="A22" s="25" t="s">
        <v>30</v>
      </c>
      <c r="B22" s="41" t="s">
        <v>31</v>
      </c>
      <c r="C22" s="42">
        <f t="shared" ref="C22:G22" si="2">C21</f>
        <v>1.755086567</v>
      </c>
      <c r="D22" s="42">
        <f t="shared" si="2"/>
        <v>4.046068657</v>
      </c>
      <c r="E22" s="42">
        <f t="shared" si="2"/>
        <v>5.596032836</v>
      </c>
      <c r="F22" s="42">
        <f t="shared" si="2"/>
        <v>6.902579104</v>
      </c>
      <c r="G22" s="42">
        <f t="shared" si="2"/>
        <v>2.93</v>
      </c>
      <c r="H22" s="37"/>
      <c r="I22" s="19"/>
      <c r="J22" s="20"/>
      <c r="K22" s="20"/>
      <c r="L22" s="10"/>
      <c r="M22" s="10"/>
      <c r="N22" s="10"/>
      <c r="O22" s="10"/>
      <c r="P22" s="10"/>
      <c r="Q22" s="10"/>
      <c r="R22" s="10"/>
      <c r="S22" s="10"/>
      <c r="T22" s="10"/>
      <c r="U22" s="10"/>
      <c r="V22" s="10"/>
      <c r="W22" s="10"/>
      <c r="X22" s="10"/>
      <c r="Y22" s="10"/>
      <c r="Z22" s="10"/>
      <c r="AA22" s="10"/>
      <c r="AB22" s="10"/>
    </row>
    <row r="23" ht="14.25" customHeight="1">
      <c r="A23" s="9"/>
      <c r="B23" s="43" t="s">
        <v>32</v>
      </c>
      <c r="C23" s="44">
        <f>0.287169932835821</f>
        <v>0.2871699328</v>
      </c>
      <c r="D23" s="44">
        <v>0.443739733830845</v>
      </c>
      <c r="E23" s="44">
        <v>1.02319661691542</v>
      </c>
      <c r="F23" s="44">
        <v>0.89223710199005</v>
      </c>
      <c r="G23" s="44">
        <v>3.0</v>
      </c>
      <c r="H23" s="45"/>
      <c r="I23" s="19"/>
      <c r="J23" s="20"/>
      <c r="K23" s="20"/>
      <c r="L23" s="10"/>
      <c r="M23" s="10"/>
      <c r="N23" s="10"/>
      <c r="O23" s="10"/>
      <c r="P23" s="10"/>
      <c r="Q23" s="10"/>
      <c r="R23" s="10"/>
      <c r="S23" s="10"/>
      <c r="T23" s="10"/>
      <c r="U23" s="10"/>
      <c r="V23" s="10"/>
      <c r="W23" s="10"/>
      <c r="X23" s="10"/>
      <c r="Y23" s="10"/>
      <c r="Z23" s="10"/>
      <c r="AA23" s="10"/>
      <c r="AB23" s="10"/>
    </row>
    <row r="24" ht="14.25" customHeight="1">
      <c r="A24" s="9"/>
      <c r="B24" s="46" t="s">
        <v>33</v>
      </c>
      <c r="C24" s="47">
        <v>2000.0</v>
      </c>
      <c r="D24" s="47">
        <v>2000.0</v>
      </c>
      <c r="E24" s="47">
        <v>2000.0</v>
      </c>
      <c r="F24" s="47">
        <v>2000.0</v>
      </c>
      <c r="G24" s="47">
        <v>2000.0</v>
      </c>
      <c r="H24" s="48"/>
      <c r="I24" s="9"/>
      <c r="J24" s="9"/>
      <c r="K24" s="20"/>
      <c r="L24" s="10"/>
      <c r="M24" s="10"/>
      <c r="N24" s="10"/>
      <c r="O24" s="10"/>
      <c r="P24" s="10"/>
      <c r="Q24" s="10"/>
      <c r="R24" s="10"/>
      <c r="S24" s="10"/>
      <c r="T24" s="10"/>
      <c r="U24" s="10"/>
      <c r="V24" s="10"/>
      <c r="W24" s="10"/>
      <c r="X24" s="10"/>
      <c r="Y24" s="10"/>
      <c r="Z24" s="10"/>
      <c r="AA24" s="10"/>
      <c r="AB24" s="10"/>
    </row>
    <row r="25" ht="14.25" customHeight="1">
      <c r="A25" s="9"/>
      <c r="B25" s="38" t="s">
        <v>34</v>
      </c>
      <c r="C25" s="38"/>
      <c r="D25" s="38"/>
      <c r="E25" s="38"/>
      <c r="F25" s="38"/>
      <c r="G25" s="38"/>
      <c r="H25" s="9"/>
      <c r="I25" s="9"/>
      <c r="J25" s="9"/>
      <c r="K25" s="20"/>
      <c r="L25" s="49"/>
      <c r="M25" s="49"/>
      <c r="N25" s="49"/>
      <c r="O25" s="49"/>
      <c r="P25" s="49"/>
      <c r="Q25" s="9"/>
      <c r="R25" s="10"/>
      <c r="S25" s="10"/>
      <c r="T25" s="10"/>
      <c r="U25" s="10"/>
      <c r="V25" s="10"/>
      <c r="W25" s="10"/>
      <c r="X25" s="10"/>
      <c r="Y25" s="10"/>
      <c r="Z25" s="10"/>
      <c r="AA25" s="10"/>
      <c r="AB25" s="10"/>
    </row>
    <row r="26" ht="14.25" customHeight="1">
      <c r="A26" s="9"/>
      <c r="B26" s="9" t="s">
        <v>35</v>
      </c>
      <c r="C26" s="20">
        <f t="array" ref="C26:C28">$E$5:$E$7</f>
        <v>11.26130945</v>
      </c>
      <c r="D26" s="20">
        <f t="array" ref="D26:D28">$E$5:$E$7</f>
        <v>11.26130945</v>
      </c>
      <c r="E26" s="20">
        <f t="array" ref="E26:E28">$E$5:$E$7</f>
        <v>11.26130945</v>
      </c>
      <c r="F26" s="20">
        <f t="array" ref="F26:F28">$E$5:$E$7</f>
        <v>11.26130945</v>
      </c>
      <c r="G26" s="20">
        <f t="array" ref="G26:G28">$E$5:$E$7</f>
        <v>11.26130945</v>
      </c>
      <c r="H26" s="20"/>
      <c r="I26" s="9"/>
      <c r="J26" s="9"/>
      <c r="K26" s="50"/>
      <c r="L26" s="51"/>
      <c r="M26" s="51"/>
      <c r="N26" s="51"/>
      <c r="O26" s="51"/>
      <c r="P26" s="51"/>
      <c r="Q26" s="9"/>
      <c r="R26" s="10"/>
      <c r="S26" s="10"/>
      <c r="T26" s="10"/>
      <c r="U26" s="10"/>
      <c r="V26" s="10"/>
      <c r="W26" s="10"/>
      <c r="X26" s="10"/>
      <c r="Y26" s="10"/>
      <c r="Z26" s="10"/>
      <c r="AA26" s="10"/>
      <c r="AB26" s="10"/>
    </row>
    <row r="27" ht="14.25" customHeight="1">
      <c r="A27" s="9"/>
      <c r="B27" s="9" t="s">
        <v>36</v>
      </c>
      <c r="C27" s="20">
        <v>79.9276</v>
      </c>
      <c r="D27" s="20">
        <v>79.9276</v>
      </c>
      <c r="E27" s="20">
        <v>79.9276</v>
      </c>
      <c r="F27" s="20">
        <v>79.9276</v>
      </c>
      <c r="G27" s="20">
        <v>79.9276</v>
      </c>
      <c r="H27" s="20"/>
      <c r="I27" s="9"/>
      <c r="J27" s="10"/>
      <c r="K27" s="50"/>
      <c r="L27" s="51"/>
      <c r="M27" s="51"/>
      <c r="N27" s="51"/>
      <c r="O27" s="51"/>
      <c r="P27" s="51"/>
      <c r="Q27" s="9"/>
      <c r="R27" s="10"/>
      <c r="S27" s="10"/>
      <c r="T27" s="10"/>
      <c r="U27" s="10"/>
      <c r="V27" s="10"/>
      <c r="W27" s="10"/>
      <c r="X27" s="10"/>
      <c r="Y27" s="10"/>
      <c r="Z27" s="10"/>
      <c r="AA27" s="10"/>
      <c r="AB27" s="10"/>
    </row>
    <row r="28" ht="14.25" customHeight="1">
      <c r="A28" s="9"/>
      <c r="B28" s="9" t="s">
        <v>37</v>
      </c>
      <c r="C28" s="20">
        <v>78.07882000000001</v>
      </c>
      <c r="D28" s="20">
        <v>78.07882000000001</v>
      </c>
      <c r="E28" s="20">
        <v>78.07882000000001</v>
      </c>
      <c r="F28" s="20">
        <v>78.07882000000001</v>
      </c>
      <c r="G28" s="20">
        <v>78.07882000000001</v>
      </c>
      <c r="H28" s="20"/>
      <c r="I28" s="9"/>
      <c r="J28" s="10"/>
      <c r="K28" s="50"/>
      <c r="L28" s="52"/>
      <c r="M28" s="52"/>
      <c r="N28" s="52"/>
      <c r="O28" s="52"/>
      <c r="P28" s="52"/>
      <c r="Q28" s="9"/>
      <c r="R28" s="10"/>
      <c r="S28" s="10"/>
      <c r="T28" s="10"/>
      <c r="U28" s="10"/>
      <c r="V28" s="10"/>
      <c r="W28" s="10"/>
      <c r="X28" s="10"/>
      <c r="Y28" s="10"/>
      <c r="Z28" s="10"/>
      <c r="AA28" s="10"/>
      <c r="AB28" s="10"/>
    </row>
    <row r="29" ht="14.25" customHeight="1">
      <c r="A29" s="9"/>
      <c r="B29" s="43" t="s">
        <v>38</v>
      </c>
      <c r="C29" s="53">
        <f>107.884</f>
        <v>107.884</v>
      </c>
      <c r="D29" s="53">
        <f>119.007</f>
        <v>119.007</v>
      </c>
      <c r="E29" s="53">
        <f>125.869</f>
        <v>125.869</v>
      </c>
      <c r="F29" s="53">
        <f>113.957</f>
        <v>113.957</v>
      </c>
      <c r="G29" s="53">
        <v>115.01</v>
      </c>
      <c r="H29" s="49"/>
      <c r="I29" s="9"/>
      <c r="J29" s="9"/>
      <c r="K29" s="50"/>
      <c r="L29" s="51"/>
      <c r="M29" s="51"/>
      <c r="N29" s="51"/>
      <c r="O29" s="51"/>
      <c r="P29" s="51"/>
      <c r="Q29" s="9"/>
      <c r="R29" s="10"/>
      <c r="S29" s="10"/>
      <c r="T29" s="10"/>
      <c r="U29" s="10"/>
      <c r="V29" s="10"/>
      <c r="W29" s="10"/>
      <c r="X29" s="10"/>
      <c r="Y29" s="10"/>
      <c r="Z29" s="10"/>
      <c r="AA29" s="10"/>
      <c r="AB29" s="10"/>
    </row>
    <row r="30" ht="14.25" customHeight="1">
      <c r="A30" s="9"/>
      <c r="B30" s="38" t="s">
        <v>39</v>
      </c>
      <c r="C30" s="38"/>
      <c r="D30" s="38"/>
      <c r="E30" s="38"/>
      <c r="F30" s="38"/>
      <c r="G30" s="38"/>
      <c r="H30" s="9"/>
      <c r="I30" s="9"/>
      <c r="J30" s="10"/>
      <c r="K30" s="50"/>
      <c r="L30" s="51"/>
      <c r="M30" s="51"/>
      <c r="N30" s="51"/>
      <c r="O30" s="51"/>
      <c r="P30" s="51"/>
      <c r="Q30" s="9"/>
      <c r="R30" s="10"/>
      <c r="S30" s="10"/>
      <c r="T30" s="10"/>
      <c r="U30" s="10"/>
      <c r="V30" s="10"/>
      <c r="W30" s="10"/>
      <c r="X30" s="10"/>
      <c r="Y30" s="10"/>
      <c r="Z30" s="10"/>
      <c r="AA30" s="10"/>
      <c r="AB30" s="10"/>
    </row>
    <row r="31" ht="14.25" customHeight="1">
      <c r="A31" s="9"/>
      <c r="B31" s="9" t="s">
        <v>40</v>
      </c>
      <c r="C31" s="20">
        <f t="shared" ref="C31:G31" si="3">1000*C23*C19/C24</f>
        <v>14.67294772</v>
      </c>
      <c r="D31" s="20">
        <f t="shared" si="3"/>
        <v>34.11914813</v>
      </c>
      <c r="E31" s="20">
        <f t="shared" si="3"/>
        <v>13.608515</v>
      </c>
      <c r="F31" s="20">
        <f t="shared" si="3"/>
        <v>24.37145644</v>
      </c>
      <c r="G31" s="20">
        <f t="shared" si="3"/>
        <v>0.00000000015</v>
      </c>
      <c r="H31" s="20"/>
      <c r="I31" s="9"/>
      <c r="J31" s="10"/>
      <c r="K31" s="50"/>
      <c r="L31" s="52"/>
      <c r="M31" s="52"/>
      <c r="N31" s="52"/>
      <c r="O31" s="52"/>
      <c r="P31" s="52"/>
      <c r="Q31" s="9"/>
      <c r="R31" s="10"/>
      <c r="S31" s="10"/>
      <c r="T31" s="10"/>
      <c r="U31" s="10"/>
      <c r="V31" s="10"/>
      <c r="W31" s="10"/>
      <c r="X31" s="10"/>
      <c r="Y31" s="10"/>
      <c r="Z31" s="10"/>
      <c r="AA31" s="10"/>
      <c r="AB31" s="10"/>
    </row>
    <row r="32" ht="14.25" customHeight="1">
      <c r="A32" s="9"/>
      <c r="B32" s="9" t="s">
        <v>41</v>
      </c>
      <c r="C32" s="20">
        <f t="shared" ref="C32:G32" si="4">100*C31/(C29)</f>
        <v>13.60067083</v>
      </c>
      <c r="D32" s="20">
        <f t="shared" si="4"/>
        <v>28.66986659</v>
      </c>
      <c r="E32" s="20">
        <f t="shared" si="4"/>
        <v>10.81164942</v>
      </c>
      <c r="F32" s="20">
        <f t="shared" si="4"/>
        <v>21.38653741</v>
      </c>
      <c r="G32" s="20">
        <f t="shared" si="4"/>
        <v>0.0000000001304234414</v>
      </c>
      <c r="H32" s="20"/>
      <c r="I32" s="9"/>
      <c r="J32" s="9"/>
      <c r="K32" s="50"/>
      <c r="L32" s="52"/>
      <c r="M32" s="52"/>
      <c r="N32" s="52"/>
      <c r="O32" s="52"/>
      <c r="P32" s="52"/>
      <c r="Q32" s="54"/>
      <c r="R32" s="10"/>
      <c r="S32" s="10"/>
      <c r="T32" s="10"/>
      <c r="U32" s="10"/>
      <c r="V32" s="10"/>
      <c r="W32" s="10"/>
      <c r="X32" s="10"/>
      <c r="Y32" s="10"/>
      <c r="Z32" s="10"/>
      <c r="AA32" s="10"/>
      <c r="AB32" s="10"/>
    </row>
    <row r="33" ht="14.25" customHeight="1">
      <c r="A33" s="9"/>
      <c r="B33" s="9" t="s">
        <v>42</v>
      </c>
      <c r="C33" s="20">
        <f t="shared" ref="C33:G33" si="5">C26+(C32/100)*C27+C28*SQRT((C32/100))</f>
        <v>50.92675545</v>
      </c>
      <c r="D33" s="20">
        <f t="shared" si="5"/>
        <v>75.98316396</v>
      </c>
      <c r="E33" s="20">
        <f t="shared" si="5"/>
        <v>45.57595492</v>
      </c>
      <c r="F33" s="20">
        <f t="shared" si="5"/>
        <v>64.4630593</v>
      </c>
      <c r="G33" s="20">
        <f t="shared" si="5"/>
        <v>11.26139862</v>
      </c>
      <c r="H33" s="20"/>
      <c r="I33" s="9"/>
      <c r="J33" s="9"/>
      <c r="K33" s="50"/>
      <c r="L33" s="52"/>
      <c r="M33" s="52"/>
      <c r="N33" s="52"/>
      <c r="O33" s="52"/>
      <c r="P33" s="52"/>
      <c r="Q33" s="54"/>
      <c r="R33" s="10"/>
      <c r="S33" s="10"/>
      <c r="T33" s="10"/>
      <c r="U33" s="10"/>
      <c r="V33" s="10"/>
      <c r="W33" s="10"/>
      <c r="X33" s="10"/>
      <c r="Y33" s="10"/>
      <c r="Z33" s="10"/>
      <c r="AA33" s="10"/>
      <c r="AB33" s="10"/>
    </row>
    <row r="34" ht="14.25" customHeight="1">
      <c r="A34" s="9"/>
      <c r="B34" s="9" t="s">
        <v>43</v>
      </c>
      <c r="C34" s="20">
        <f t="shared" ref="C34:G34" si="6">(C33/10000)*C31*C24</f>
        <v>149.449124</v>
      </c>
      <c r="D34" s="20">
        <f t="shared" si="6"/>
        <v>518.4961654</v>
      </c>
      <c r="E34" s="20">
        <f t="shared" si="6"/>
        <v>124.0442133</v>
      </c>
      <c r="F34" s="20">
        <f t="shared" si="6"/>
        <v>314.2117284</v>
      </c>
      <c r="G34" s="20">
        <f t="shared" si="6"/>
        <v>0.0000000003378419586</v>
      </c>
      <c r="H34" s="20"/>
      <c r="I34" s="9"/>
      <c r="J34" s="9"/>
      <c r="K34" s="50"/>
      <c r="L34" s="52"/>
      <c r="M34" s="52"/>
      <c r="N34" s="52"/>
      <c r="O34" s="52"/>
      <c r="P34" s="52"/>
      <c r="Q34" s="54"/>
      <c r="R34" s="10"/>
      <c r="S34" s="10"/>
      <c r="T34" s="10"/>
      <c r="U34" s="10"/>
      <c r="V34" s="10"/>
      <c r="W34" s="10"/>
      <c r="X34" s="10"/>
      <c r="Y34" s="10"/>
      <c r="Z34" s="10"/>
      <c r="AA34" s="10"/>
      <c r="AB34" s="10"/>
    </row>
    <row r="35" ht="14.25" customHeight="1">
      <c r="A35" s="9"/>
      <c r="B35" s="9" t="s">
        <v>44</v>
      </c>
      <c r="C35" s="20">
        <f t="shared" ref="C35:G35" si="7">12*100*C34/(C19*1000)</f>
        <v>1.754955953</v>
      </c>
      <c r="D35" s="20">
        <f t="shared" si="7"/>
        <v>4.046009874</v>
      </c>
      <c r="E35" s="20">
        <f t="shared" si="7"/>
        <v>5.595979546</v>
      </c>
      <c r="F35" s="20">
        <f t="shared" si="7"/>
        <v>6.901959986</v>
      </c>
      <c r="G35" s="20">
        <f t="shared" si="7"/>
        <v>4.054103503</v>
      </c>
      <c r="H35" s="20"/>
      <c r="I35" s="9"/>
      <c r="J35" s="9"/>
      <c r="K35" s="50"/>
      <c r="L35" s="52"/>
      <c r="M35" s="52"/>
      <c r="N35" s="52"/>
      <c r="O35" s="52"/>
      <c r="P35" s="52"/>
      <c r="Q35" s="54"/>
      <c r="R35" s="10"/>
      <c r="S35" s="10"/>
      <c r="T35" s="10"/>
      <c r="U35" s="10"/>
      <c r="V35" s="10"/>
      <c r="W35" s="10"/>
      <c r="X35" s="10"/>
      <c r="Y35" s="10"/>
      <c r="Z35" s="10"/>
      <c r="AA35" s="10"/>
      <c r="AB35" s="10"/>
    </row>
    <row r="36" ht="14.25" customHeight="1">
      <c r="A36" s="9"/>
      <c r="B36" s="9"/>
      <c r="C36" s="9"/>
      <c r="D36" s="9"/>
      <c r="E36" s="9"/>
      <c r="F36" s="9"/>
      <c r="G36" s="9"/>
      <c r="H36" s="9"/>
      <c r="I36" s="9"/>
      <c r="J36" s="54"/>
      <c r="K36" s="50"/>
      <c r="L36" s="55"/>
      <c r="M36" s="55"/>
      <c r="N36" s="55"/>
      <c r="O36" s="55"/>
      <c r="P36" s="55"/>
      <c r="Q36" s="9"/>
      <c r="R36" s="10"/>
      <c r="S36" s="10"/>
      <c r="T36" s="10"/>
      <c r="U36" s="10"/>
      <c r="V36" s="10"/>
      <c r="W36" s="10"/>
      <c r="X36" s="10"/>
      <c r="Y36" s="10"/>
      <c r="Z36" s="10"/>
      <c r="AA36" s="10"/>
      <c r="AB36" s="10"/>
    </row>
    <row r="37" ht="14.25" customHeight="1">
      <c r="A37" s="9"/>
      <c r="B37" s="9" t="s">
        <v>45</v>
      </c>
      <c r="C37" s="56">
        <f t="shared" ref="C37:G37" si="8">C22-C35</f>
        <v>0.0001306140459</v>
      </c>
      <c r="D37" s="56">
        <f t="shared" si="8"/>
        <v>0.00005878242764</v>
      </c>
      <c r="E37" s="56">
        <f t="shared" si="8"/>
        <v>0.00005328977195</v>
      </c>
      <c r="F37" s="56">
        <f t="shared" si="8"/>
        <v>0.0006191183373</v>
      </c>
      <c r="G37" s="56">
        <f t="shared" si="8"/>
        <v>-1.124103503</v>
      </c>
      <c r="H37" s="20"/>
      <c r="I37" s="9"/>
      <c r="J37" s="54"/>
      <c r="K37" s="54"/>
      <c r="L37" s="52"/>
      <c r="M37" s="52"/>
      <c r="N37" s="52"/>
      <c r="O37" s="52"/>
      <c r="P37" s="52"/>
      <c r="Q37" s="9"/>
      <c r="R37" s="10"/>
      <c r="S37" s="10"/>
      <c r="T37" s="10"/>
      <c r="U37" s="10"/>
      <c r="V37" s="10"/>
      <c r="W37" s="10"/>
      <c r="X37" s="10"/>
      <c r="Y37" s="10"/>
      <c r="Z37" s="10"/>
      <c r="AA37" s="10"/>
      <c r="AB37" s="10"/>
    </row>
    <row r="38" ht="14.25" customHeight="1">
      <c r="A38" s="9"/>
      <c r="B38" s="38" t="s">
        <v>46</v>
      </c>
      <c r="C38" s="57">
        <f t="shared" ref="C38:G38" si="9">C37/100*C19*1000</f>
        <v>0.1334744935</v>
      </c>
      <c r="D38" s="57">
        <f t="shared" si="9"/>
        <v>0.09039561723</v>
      </c>
      <c r="E38" s="57">
        <f t="shared" si="9"/>
        <v>0.01417507934</v>
      </c>
      <c r="F38" s="57">
        <f t="shared" si="9"/>
        <v>0.3382243477</v>
      </c>
      <c r="G38" s="57">
        <f t="shared" si="9"/>
        <v>-0.000000001124103503</v>
      </c>
      <c r="H38" s="20"/>
      <c r="I38" s="9"/>
      <c r="J38" s="54"/>
      <c r="K38" s="50"/>
      <c r="L38" s="55"/>
      <c r="M38" s="55"/>
      <c r="N38" s="55"/>
      <c r="O38" s="55"/>
      <c r="P38" s="55"/>
      <c r="Q38" s="9"/>
      <c r="R38" s="10"/>
      <c r="S38" s="10"/>
      <c r="T38" s="10"/>
      <c r="U38" s="10"/>
      <c r="V38" s="10"/>
      <c r="W38" s="10"/>
      <c r="X38" s="10"/>
      <c r="Y38" s="10"/>
      <c r="Z38" s="10"/>
      <c r="AA38" s="10"/>
      <c r="AB38" s="10"/>
    </row>
    <row r="39" ht="14.25" customHeight="1">
      <c r="A39" s="10"/>
      <c r="B39" s="10"/>
      <c r="C39" s="10"/>
      <c r="D39" s="10"/>
      <c r="E39" s="10"/>
      <c r="F39" s="10"/>
      <c r="G39" s="10"/>
      <c r="H39" s="10"/>
      <c r="I39" s="10"/>
      <c r="J39" s="54"/>
      <c r="K39" s="54"/>
      <c r="L39" s="52"/>
      <c r="M39" s="52"/>
      <c r="N39" s="52"/>
      <c r="O39" s="52"/>
      <c r="P39" s="52"/>
      <c r="Q39" s="10"/>
      <c r="R39" s="10"/>
      <c r="S39" s="10"/>
      <c r="T39" s="10"/>
      <c r="U39" s="10"/>
      <c r="V39" s="10"/>
      <c r="W39" s="10"/>
      <c r="X39" s="10"/>
      <c r="Y39" s="10"/>
      <c r="Z39" s="10"/>
      <c r="AA39" s="10"/>
      <c r="AB39" s="10"/>
    </row>
    <row r="40" ht="14.25" customHeight="1">
      <c r="A40" s="10"/>
      <c r="B40" s="10"/>
      <c r="C40" s="10"/>
      <c r="D40" s="10"/>
      <c r="E40" s="10"/>
      <c r="F40" s="10"/>
      <c r="G40" s="10"/>
      <c r="H40" s="10"/>
      <c r="I40" s="10"/>
      <c r="J40" s="54"/>
      <c r="K40" s="50"/>
      <c r="L40" s="55"/>
      <c r="M40" s="55"/>
      <c r="N40" s="55"/>
      <c r="O40" s="55"/>
      <c r="P40" s="55"/>
      <c r="Q40" s="10"/>
      <c r="R40" s="10"/>
      <c r="S40" s="10"/>
      <c r="T40" s="10"/>
      <c r="U40" s="10"/>
      <c r="V40" s="10"/>
      <c r="W40" s="10"/>
      <c r="X40" s="10"/>
      <c r="Y40" s="10"/>
      <c r="Z40" s="10"/>
      <c r="AA40" s="10"/>
      <c r="AB40" s="10"/>
    </row>
    <row r="41" ht="14.25" customHeight="1">
      <c r="A41" s="10"/>
      <c r="B41" s="10"/>
      <c r="C41" s="10"/>
      <c r="D41" s="10"/>
      <c r="E41" s="10"/>
      <c r="F41" s="10"/>
      <c r="G41" s="10"/>
      <c r="H41" s="10"/>
      <c r="I41" s="10"/>
      <c r="J41" s="54"/>
      <c r="K41" s="54"/>
      <c r="L41" s="52"/>
      <c r="M41" s="52"/>
      <c r="N41" s="52"/>
      <c r="O41" s="52"/>
      <c r="P41" s="52"/>
      <c r="Q41" s="10"/>
      <c r="R41" s="10"/>
      <c r="S41" s="10"/>
      <c r="T41" s="10"/>
      <c r="U41" s="10"/>
      <c r="V41" s="10"/>
      <c r="W41" s="10"/>
      <c r="X41" s="10"/>
      <c r="Y41" s="10"/>
      <c r="Z41" s="10"/>
      <c r="AA41" s="10"/>
      <c r="AB41" s="10"/>
    </row>
    <row r="42" ht="14.25" customHeight="1">
      <c r="A42" s="10"/>
      <c r="B42" s="10"/>
      <c r="C42" s="10"/>
      <c r="D42" s="10"/>
      <c r="E42" s="10"/>
      <c r="F42" s="10"/>
      <c r="G42" s="10"/>
      <c r="H42" s="10"/>
      <c r="I42" s="10"/>
      <c r="J42" s="54"/>
      <c r="K42" s="50"/>
      <c r="L42" s="55"/>
      <c r="M42" s="55"/>
      <c r="N42" s="55"/>
      <c r="O42" s="55"/>
      <c r="P42" s="55"/>
      <c r="Q42" s="10"/>
      <c r="R42" s="10"/>
      <c r="S42" s="10"/>
      <c r="T42" s="10"/>
      <c r="U42" s="10"/>
      <c r="V42" s="10"/>
      <c r="W42" s="10"/>
      <c r="X42" s="10"/>
      <c r="Y42" s="10"/>
      <c r="Z42" s="10"/>
      <c r="AA42" s="10"/>
      <c r="AB42" s="10"/>
    </row>
    <row r="43" ht="14.25" customHeight="1">
      <c r="A43" s="10"/>
      <c r="B43" s="10"/>
      <c r="C43" s="10"/>
      <c r="D43" s="10"/>
      <c r="E43" s="10"/>
      <c r="F43" s="10"/>
      <c r="G43" s="10"/>
      <c r="H43" s="10"/>
      <c r="I43" s="10"/>
      <c r="J43" s="54"/>
      <c r="K43" s="54"/>
      <c r="L43" s="52"/>
      <c r="M43" s="52"/>
      <c r="N43" s="52"/>
      <c r="O43" s="52"/>
      <c r="P43" s="52"/>
      <c r="Q43" s="10"/>
      <c r="R43" s="10"/>
      <c r="S43" s="10"/>
      <c r="T43" s="10"/>
      <c r="U43" s="10"/>
      <c r="V43" s="10"/>
      <c r="W43" s="10"/>
      <c r="X43" s="10"/>
      <c r="Y43" s="10"/>
      <c r="Z43" s="10"/>
      <c r="AA43" s="10"/>
      <c r="AB43" s="10"/>
    </row>
    <row r="44" ht="14.2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ht="14.2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ht="14.2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ht="14.2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ht="14.2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ht="14.2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ht="14.2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ht="14.2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ht="14.2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ht="14.2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ht="14.2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ht="14.2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ht="14.2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ht="14.2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ht="14.2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ht="14.2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ht="14.2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ht="14.2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ht="14.2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ht="14.2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ht="14.2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ht="14.2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ht="14.2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ht="14.2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ht="14.2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ht="14.2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C2:E2"/>
    <mergeCell ref="L2:P2"/>
    <mergeCell ref="Q2:U2"/>
    <mergeCell ref="B15:G15"/>
    <mergeCell ref="C16:G16"/>
  </mergeCells>
  <conditionalFormatting sqref="C37:G37">
    <cfRule type="expression" dxfId="0" priority="1">
      <formula>ABS(#REF!)&gt;=1.96</formula>
    </cfRule>
  </conditionalFormatting>
  <conditionalFormatting sqref="C22">
    <cfRule type="expression" dxfId="0" priority="2">
      <formula>ABS(#REF!)&gt;=1.96</formula>
    </cfRule>
  </conditionalFormatting>
  <conditionalFormatting sqref="H37">
    <cfRule type="expression" dxfId="0" priority="3">
      <formula>ABS(#REF!)&gt;=1.96</formula>
    </cfRule>
  </conditionalFormatting>
  <conditionalFormatting sqref="C21:G21">
    <cfRule type="expression" dxfId="0" priority="4">
      <formula>ABS(#REF!)&gt;=1.96</formula>
    </cfRule>
  </conditionalFormatting>
  <conditionalFormatting sqref="G37">
    <cfRule type="expression" dxfId="0" priority="5">
      <formula>ABS(#REF!)&gt;=1.96</formula>
    </cfRule>
  </conditionalFormatting>
  <conditionalFormatting sqref="M4:O4">
    <cfRule type="expression" dxfId="0" priority="6">
      <formula>ABS(#REF!)&gt;=1.96</formula>
    </cfRule>
  </conditionalFormatting>
  <conditionalFormatting sqref="L4">
    <cfRule type="expression" dxfId="0" priority="7">
      <formula>ABS(#REF!)&gt;=1.96</formula>
    </cfRule>
  </conditionalFormatting>
  <conditionalFormatting sqref="R4:T4">
    <cfRule type="expression" dxfId="0" priority="8">
      <formula>ABS(#REF!)&gt;=1.96</formula>
    </cfRule>
  </conditionalFormatting>
  <conditionalFormatting sqref="Q4">
    <cfRule type="expression" dxfId="0" priority="9">
      <formula>ABS(#REF!)&gt;=1.96</formula>
    </cfRule>
  </conditionalFormatting>
  <conditionalFormatting sqref="C38:G38">
    <cfRule type="expression" dxfId="0" priority="10">
      <formula>ABS(#REF!)&gt;=1.96</formula>
    </cfRule>
  </conditionalFormatting>
  <conditionalFormatting sqref="H38">
    <cfRule type="expression" dxfId="0" priority="11">
      <formula>ABS(#REF!)&gt;=1.96</formula>
    </cfRule>
  </conditionalFormatting>
  <conditionalFormatting sqref="G38">
    <cfRule type="expression" dxfId="0" priority="12">
      <formula>ABS(#REF!)&gt;=1.96</formula>
    </cfRule>
  </conditionalFormatting>
  <conditionalFormatting sqref="E38">
    <cfRule type="expression" dxfId="0" priority="13">
      <formula>ABS(#REF!)&gt;=1.96</formula>
    </cfRule>
  </conditionalFormatting>
  <conditionalFormatting sqref="F38">
    <cfRule type="expression" dxfId="0" priority="14">
      <formula>ABS(#REF!)&gt;=1.96</formula>
    </cfRule>
  </conditionalFormatting>
  <conditionalFormatting sqref="D37">
    <cfRule type="expression" dxfId="0" priority="15">
      <formula>ABS(#REF!)&gt;=1.96</formula>
    </cfRule>
  </conditionalFormatting>
  <conditionalFormatting sqref="D38">
    <cfRule type="expression" dxfId="0" priority="16">
      <formula>ABS(#REF!)&gt;=1.96</formula>
    </cfRule>
  </conditionalFormatting>
  <conditionalFormatting sqref="D22:G22">
    <cfRule type="expression" dxfId="0" priority="17">
      <formula>ABS(#REF!)&gt;=1.96</formula>
    </cfRule>
  </conditionalFormatting>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63"/>
    <col customWidth="1" min="2" max="2" width="34.38"/>
    <col customWidth="1" min="3" max="7" width="7.63"/>
    <col customWidth="1" min="8" max="8" width="8.88"/>
    <col customWidth="1" min="9" max="10" width="7.63"/>
    <col customWidth="1" min="11" max="11" width="13.75"/>
    <col customWidth="1" min="12" max="15" width="7.88"/>
    <col customWidth="1" min="16" max="16" width="8.25"/>
    <col customWidth="1" min="17" max="28" width="7.63"/>
  </cols>
  <sheetData>
    <row r="1" ht="14.25" customHeight="1">
      <c r="A1" s="9"/>
      <c r="B1" s="9"/>
      <c r="C1" s="9"/>
      <c r="D1" s="9"/>
      <c r="E1" s="9"/>
      <c r="F1" s="9"/>
      <c r="G1" s="9"/>
      <c r="H1" s="9"/>
      <c r="I1" s="9"/>
      <c r="J1" s="9"/>
      <c r="K1" s="9"/>
      <c r="L1" s="9"/>
      <c r="M1" s="9"/>
      <c r="N1" s="9"/>
      <c r="O1" s="9"/>
      <c r="P1" s="9"/>
      <c r="Q1" s="9"/>
      <c r="R1" s="10"/>
      <c r="S1" s="10"/>
      <c r="T1" s="10"/>
      <c r="U1" s="10"/>
      <c r="V1" s="10"/>
      <c r="W1" s="10"/>
      <c r="X1" s="10"/>
      <c r="Y1" s="10"/>
      <c r="Z1" s="10"/>
      <c r="AA1" s="10"/>
      <c r="AB1" s="10"/>
    </row>
    <row r="2" ht="14.25" customHeight="1">
      <c r="A2" s="9"/>
      <c r="B2" s="9"/>
      <c r="C2" s="11" t="s">
        <v>12</v>
      </c>
      <c r="D2" s="12"/>
      <c r="E2" s="13"/>
      <c r="F2" s="9"/>
      <c r="G2" s="9"/>
      <c r="H2" s="9"/>
      <c r="I2" s="9"/>
      <c r="J2" s="9"/>
      <c r="K2" s="9"/>
      <c r="L2" s="14" t="s">
        <v>13</v>
      </c>
      <c r="M2" s="12"/>
      <c r="N2" s="12"/>
      <c r="O2" s="12"/>
      <c r="P2" s="13"/>
      <c r="Q2" s="15" t="s">
        <v>14</v>
      </c>
      <c r="R2" s="12"/>
      <c r="S2" s="12"/>
      <c r="T2" s="12"/>
      <c r="U2" s="13"/>
      <c r="V2" s="10"/>
      <c r="W2" s="10"/>
      <c r="X2" s="10"/>
      <c r="Y2" s="10"/>
      <c r="Z2" s="10"/>
      <c r="AA2" s="10"/>
      <c r="AB2" s="10"/>
    </row>
    <row r="3" ht="14.25" customHeight="1">
      <c r="A3" s="9"/>
      <c r="B3" s="9"/>
      <c r="C3" s="16" t="s">
        <v>15</v>
      </c>
      <c r="D3" s="16"/>
      <c r="E3" s="16"/>
      <c r="F3" s="9"/>
      <c r="G3" s="9"/>
      <c r="H3" s="9"/>
      <c r="I3" s="9"/>
      <c r="J3" s="9"/>
      <c r="K3" s="9"/>
      <c r="L3" s="17" t="s">
        <v>16</v>
      </c>
      <c r="M3" s="17" t="s">
        <v>17</v>
      </c>
      <c r="N3" s="17" t="s">
        <v>18</v>
      </c>
      <c r="O3" s="17" t="s">
        <v>19</v>
      </c>
      <c r="P3" s="17" t="s">
        <v>20</v>
      </c>
      <c r="Q3" s="17" t="s">
        <v>16</v>
      </c>
      <c r="R3" s="17" t="s">
        <v>17</v>
      </c>
      <c r="S3" s="17" t="s">
        <v>18</v>
      </c>
      <c r="T3" s="17" t="s">
        <v>19</v>
      </c>
      <c r="U3" s="17" t="s">
        <v>20</v>
      </c>
      <c r="V3" s="10"/>
      <c r="W3" s="10"/>
      <c r="X3" s="10"/>
      <c r="Y3" s="10"/>
      <c r="Z3" s="10"/>
      <c r="AA3" s="10"/>
      <c r="AB3" s="10"/>
    </row>
    <row r="4" ht="14.25" customHeight="1">
      <c r="A4" s="9"/>
      <c r="B4" s="9"/>
      <c r="C4" s="18" t="s">
        <v>21</v>
      </c>
      <c r="D4" s="18">
        <v>1.0</v>
      </c>
      <c r="E4" s="18"/>
      <c r="F4" s="9"/>
      <c r="G4" s="9"/>
      <c r="H4" s="9"/>
      <c r="I4" s="9"/>
      <c r="J4" s="9"/>
      <c r="K4" s="19"/>
      <c r="L4" s="20">
        <v>2.95</v>
      </c>
      <c r="M4" s="20">
        <v>4.95</v>
      </c>
      <c r="N4" s="20">
        <v>8.2031</v>
      </c>
      <c r="O4" s="20">
        <v>9.70815</v>
      </c>
      <c r="P4" s="21">
        <v>5.65</v>
      </c>
      <c r="Q4" s="20">
        <v>1.7550865671641793</v>
      </c>
      <c r="R4" s="20">
        <v>4.046068656716418</v>
      </c>
      <c r="S4" s="20">
        <v>5.596032835820896</v>
      </c>
      <c r="T4" s="20">
        <v>6.90257910447761</v>
      </c>
      <c r="U4" s="19">
        <f>2.93</f>
        <v>2.93</v>
      </c>
      <c r="V4" s="10"/>
      <c r="W4" s="10"/>
      <c r="X4" s="10"/>
      <c r="Y4" s="10"/>
      <c r="Z4" s="10"/>
      <c r="AA4" s="10"/>
      <c r="AB4" s="10"/>
    </row>
    <row r="5" ht="14.25" customHeight="1">
      <c r="A5" s="9"/>
      <c r="B5" s="9"/>
      <c r="C5" s="16" t="s">
        <v>22</v>
      </c>
      <c r="D5" s="22">
        <v>11.261309452</v>
      </c>
      <c r="E5" s="22">
        <f t="shared" ref="E5:E7" si="1">D5*$D$4</f>
        <v>11.26130945</v>
      </c>
      <c r="F5" s="9"/>
      <c r="G5" s="9"/>
      <c r="H5" s="9"/>
      <c r="I5" s="9"/>
      <c r="J5" s="9"/>
      <c r="K5" s="19"/>
      <c r="L5" s="20"/>
      <c r="M5" s="20"/>
      <c r="N5" s="20"/>
      <c r="O5" s="20"/>
      <c r="P5" s="20"/>
      <c r="Q5" s="9"/>
      <c r="R5" s="10"/>
      <c r="S5" s="10"/>
      <c r="T5" s="10"/>
      <c r="U5" s="10"/>
      <c r="V5" s="10"/>
      <c r="W5" s="10"/>
      <c r="X5" s="10"/>
      <c r="Y5" s="10"/>
      <c r="Z5" s="10"/>
      <c r="AA5" s="10"/>
      <c r="AB5" s="10"/>
    </row>
    <row r="6" ht="14.25" customHeight="1">
      <c r="A6" s="9"/>
      <c r="B6" s="9"/>
      <c r="C6" s="16" t="s">
        <v>23</v>
      </c>
      <c r="D6" s="22">
        <v>79.9276</v>
      </c>
      <c r="E6" s="22">
        <f t="shared" si="1"/>
        <v>79.9276</v>
      </c>
      <c r="F6" s="9"/>
      <c r="G6" s="9"/>
      <c r="H6" s="9"/>
      <c r="I6" s="20"/>
      <c r="J6" s="9"/>
      <c r="K6" s="19"/>
      <c r="L6" s="20"/>
      <c r="M6" s="20"/>
      <c r="N6" s="20"/>
      <c r="O6" s="20"/>
      <c r="P6" s="20"/>
      <c r="Q6" s="9"/>
      <c r="R6" s="10"/>
      <c r="S6" s="10"/>
      <c r="T6" s="10"/>
      <c r="U6" s="10"/>
      <c r="V6" s="10"/>
      <c r="W6" s="10"/>
      <c r="X6" s="10"/>
      <c r="Y6" s="10"/>
      <c r="Z6" s="10"/>
      <c r="AA6" s="10"/>
      <c r="AB6" s="10"/>
    </row>
    <row r="7" ht="14.25" customHeight="1">
      <c r="A7" s="9"/>
      <c r="B7" s="9"/>
      <c r="C7" s="23" t="s">
        <v>24</v>
      </c>
      <c r="D7" s="24">
        <v>78.07882000000001</v>
      </c>
      <c r="E7" s="24">
        <f t="shared" si="1"/>
        <v>78.07882</v>
      </c>
      <c r="F7" s="9"/>
      <c r="G7" s="9"/>
      <c r="H7" s="9"/>
      <c r="I7" s="20"/>
      <c r="J7" s="9"/>
      <c r="K7" s="19"/>
      <c r="L7" s="20"/>
      <c r="M7" s="20"/>
      <c r="N7" s="20"/>
      <c r="O7" s="20"/>
      <c r="P7" s="20"/>
      <c r="Q7" s="9"/>
      <c r="R7" s="10"/>
      <c r="S7" s="10"/>
      <c r="T7" s="10"/>
      <c r="U7" s="10"/>
      <c r="V7" s="10"/>
      <c r="W7" s="10"/>
      <c r="X7" s="10"/>
      <c r="Y7" s="10"/>
      <c r="Z7" s="10"/>
      <c r="AA7" s="10"/>
      <c r="AB7" s="10"/>
    </row>
    <row r="8" ht="14.25" customHeight="1">
      <c r="A8" s="9"/>
      <c r="B8" s="9"/>
      <c r="C8" s="9"/>
      <c r="D8" s="9"/>
      <c r="E8" s="9"/>
      <c r="F8" s="9"/>
      <c r="G8" s="9"/>
      <c r="H8" s="9"/>
      <c r="I8" s="20"/>
      <c r="J8" s="9"/>
      <c r="K8" s="19"/>
      <c r="L8" s="20"/>
      <c r="M8" s="20"/>
      <c r="N8" s="20"/>
      <c r="O8" s="20"/>
      <c r="P8" s="20"/>
      <c r="Q8" s="9"/>
      <c r="R8" s="10"/>
      <c r="S8" s="10"/>
      <c r="T8" s="10"/>
      <c r="U8" s="10"/>
      <c r="V8" s="10"/>
      <c r="W8" s="10"/>
      <c r="X8" s="10"/>
      <c r="Y8" s="10"/>
      <c r="Z8" s="10"/>
      <c r="AA8" s="10"/>
      <c r="AB8" s="10"/>
    </row>
    <row r="9" ht="14.25" customHeight="1">
      <c r="A9" s="9"/>
      <c r="B9" s="9"/>
      <c r="C9" s="9"/>
      <c r="D9" s="9"/>
      <c r="E9" s="9"/>
      <c r="F9" s="9"/>
      <c r="G9" s="9"/>
      <c r="H9" s="9"/>
      <c r="I9" s="9"/>
      <c r="J9" s="9"/>
      <c r="K9" s="19"/>
      <c r="L9" s="20"/>
      <c r="M9" s="20"/>
      <c r="N9" s="20"/>
      <c r="O9" s="20"/>
      <c r="P9" s="20"/>
      <c r="Q9" s="9"/>
      <c r="R9" s="10"/>
      <c r="S9" s="10"/>
      <c r="T9" s="10"/>
      <c r="U9" s="10"/>
      <c r="V9" s="10"/>
      <c r="W9" s="10"/>
      <c r="X9" s="10"/>
      <c r="Y9" s="10"/>
      <c r="Z9" s="10"/>
      <c r="AA9" s="10"/>
      <c r="AB9" s="10"/>
    </row>
    <row r="10" ht="14.25" customHeight="1">
      <c r="A10" s="9"/>
      <c r="B10" s="9"/>
      <c r="C10" s="9"/>
      <c r="D10" s="9"/>
      <c r="E10" s="9"/>
      <c r="F10" s="9"/>
      <c r="G10" s="9"/>
      <c r="H10" s="9"/>
      <c r="I10" s="9"/>
      <c r="J10" s="9"/>
      <c r="K10" s="9"/>
      <c r="L10" s="9"/>
      <c r="M10" s="9"/>
      <c r="N10" s="9"/>
      <c r="O10" s="20"/>
      <c r="P10" s="9"/>
      <c r="Q10" s="9"/>
      <c r="R10" s="10"/>
      <c r="S10" s="10"/>
      <c r="T10" s="10"/>
      <c r="U10" s="10"/>
      <c r="V10" s="10"/>
      <c r="W10" s="10"/>
      <c r="X10" s="10"/>
      <c r="Y10" s="10"/>
      <c r="Z10" s="10"/>
      <c r="AA10" s="10"/>
      <c r="AB10" s="10"/>
    </row>
    <row r="11" ht="14.25" customHeight="1">
      <c r="A11" s="9"/>
      <c r="B11" s="9"/>
      <c r="C11" s="9"/>
      <c r="D11" s="9"/>
      <c r="E11" s="9"/>
      <c r="F11" s="9"/>
      <c r="G11" s="9"/>
      <c r="H11" s="9"/>
      <c r="I11" s="58" t="s">
        <v>55</v>
      </c>
      <c r="J11" s="9"/>
      <c r="K11" s="9"/>
      <c r="L11" s="9"/>
      <c r="M11" s="9"/>
      <c r="N11" s="9"/>
      <c r="O11" s="20"/>
      <c r="P11" s="9"/>
      <c r="Q11" s="9"/>
      <c r="R11" s="10"/>
      <c r="S11" s="10"/>
      <c r="T11" s="10"/>
      <c r="U11" s="10"/>
      <c r="V11" s="10"/>
      <c r="W11" s="10"/>
      <c r="X11" s="10"/>
      <c r="Y11" s="10"/>
      <c r="Z11" s="10"/>
      <c r="AA11" s="10"/>
      <c r="AB11" s="10"/>
    </row>
    <row r="12" ht="14.25" customHeight="1">
      <c r="A12" s="9"/>
      <c r="B12" s="9"/>
      <c r="C12" s="9"/>
      <c r="D12" s="9"/>
      <c r="E12" s="9"/>
      <c r="F12" s="9"/>
      <c r="G12" s="9"/>
      <c r="H12" s="9"/>
      <c r="I12" s="72" t="s">
        <v>56</v>
      </c>
      <c r="J12" s="9"/>
      <c r="K12" s="9"/>
      <c r="L12" s="25"/>
      <c r="M12" s="25"/>
      <c r="N12" s="25"/>
      <c r="O12" s="25"/>
      <c r="P12" s="9"/>
      <c r="Q12" s="9"/>
      <c r="R12" s="10"/>
      <c r="S12" s="10"/>
      <c r="T12" s="10"/>
      <c r="U12" s="10"/>
      <c r="V12" s="10"/>
      <c r="W12" s="10"/>
      <c r="X12" s="10"/>
      <c r="Y12" s="10"/>
      <c r="Z12" s="10"/>
      <c r="AA12" s="10"/>
      <c r="AB12" s="10"/>
    </row>
    <row r="13" ht="14.25" customHeight="1">
      <c r="A13" s="9"/>
      <c r="B13" s="9"/>
      <c r="C13" s="9"/>
      <c r="D13" s="9"/>
      <c r="E13" s="9"/>
      <c r="F13" s="9"/>
      <c r="G13" s="9"/>
      <c r="H13" s="9"/>
      <c r="I13" s="73" t="s">
        <v>57</v>
      </c>
      <c r="J13" s="9"/>
      <c r="K13" s="19"/>
      <c r="L13" s="20"/>
      <c r="M13" s="20"/>
      <c r="N13" s="20"/>
      <c r="O13" s="20"/>
      <c r="P13" s="20"/>
      <c r="Q13" s="9"/>
      <c r="R13" s="10"/>
      <c r="S13" s="10"/>
      <c r="T13" s="10"/>
      <c r="U13" s="10"/>
      <c r="V13" s="10"/>
      <c r="W13" s="10"/>
      <c r="X13" s="10"/>
      <c r="Y13" s="10"/>
      <c r="Z13" s="10"/>
      <c r="AA13" s="10"/>
      <c r="AB13" s="10"/>
    </row>
    <row r="14" ht="14.25" customHeight="1">
      <c r="A14" s="9"/>
      <c r="B14" s="9"/>
      <c r="C14" s="20"/>
      <c r="D14" s="20"/>
      <c r="E14" s="20"/>
      <c r="F14" s="20"/>
      <c r="G14" s="9"/>
      <c r="H14" s="20"/>
      <c r="I14" s="72" t="s">
        <v>58</v>
      </c>
      <c r="J14" s="74"/>
      <c r="K14" s="75"/>
      <c r="L14" s="74"/>
      <c r="M14" s="74"/>
      <c r="N14" s="74"/>
      <c r="O14" s="74"/>
      <c r="P14" s="74"/>
      <c r="Q14" s="76"/>
      <c r="R14" s="77"/>
      <c r="S14" s="77"/>
      <c r="T14" s="10"/>
      <c r="U14" s="10"/>
      <c r="V14" s="10"/>
      <c r="W14" s="10"/>
      <c r="X14" s="10"/>
      <c r="Y14" s="10"/>
      <c r="Z14" s="10"/>
      <c r="AA14" s="10"/>
      <c r="AB14" s="10"/>
    </row>
    <row r="15" ht="14.25" customHeight="1">
      <c r="A15" s="9"/>
      <c r="B15" s="26"/>
      <c r="C15" s="27"/>
      <c r="D15" s="27"/>
      <c r="E15" s="27"/>
      <c r="F15" s="27"/>
      <c r="G15" s="28"/>
      <c r="H15" s="9"/>
      <c r="I15" s="78"/>
      <c r="J15" s="76"/>
      <c r="K15" s="75"/>
      <c r="L15" s="74"/>
      <c r="M15" s="74"/>
      <c r="N15" s="74"/>
      <c r="O15" s="74"/>
      <c r="P15" s="74"/>
      <c r="Q15" s="76"/>
      <c r="R15" s="77"/>
      <c r="S15" s="77"/>
      <c r="T15" s="10"/>
      <c r="U15" s="10"/>
      <c r="V15" s="10"/>
      <c r="W15" s="10"/>
      <c r="X15" s="10"/>
      <c r="Y15" s="10"/>
      <c r="Z15" s="10"/>
      <c r="AA15" s="10"/>
      <c r="AB15" s="10"/>
    </row>
    <row r="16" ht="14.25" customHeight="1">
      <c r="A16" s="9"/>
      <c r="B16" s="29" t="s">
        <v>25</v>
      </c>
      <c r="C16" s="30" t="s">
        <v>26</v>
      </c>
      <c r="D16" s="31"/>
      <c r="E16" s="31"/>
      <c r="F16" s="31"/>
      <c r="G16" s="32"/>
      <c r="H16" s="9"/>
      <c r="J16" s="72"/>
      <c r="K16" s="72"/>
      <c r="L16" s="72"/>
      <c r="M16" s="72"/>
      <c r="N16" s="72"/>
      <c r="O16" s="72"/>
      <c r="P16" s="72"/>
      <c r="Q16" s="72"/>
      <c r="R16" s="10"/>
      <c r="S16" s="10"/>
      <c r="T16" s="10"/>
      <c r="U16" s="10"/>
      <c r="V16" s="10"/>
      <c r="W16" s="10"/>
      <c r="X16" s="10"/>
      <c r="Y16" s="10"/>
      <c r="Z16" s="10"/>
      <c r="AA16" s="10"/>
      <c r="AB16" s="10"/>
    </row>
    <row r="17" ht="14.25" customHeight="1">
      <c r="A17" s="9"/>
      <c r="B17" s="33"/>
      <c r="C17" s="34"/>
      <c r="D17" s="34"/>
      <c r="E17" s="34"/>
      <c r="F17" s="34"/>
      <c r="G17" s="9"/>
      <c r="H17" s="9"/>
      <c r="I17" s="66"/>
      <c r="J17" s="72"/>
      <c r="K17" s="72"/>
      <c r="L17" s="72"/>
      <c r="M17" s="72"/>
      <c r="N17" s="72"/>
      <c r="O17" s="72"/>
      <c r="P17" s="72"/>
      <c r="Q17" s="72"/>
      <c r="R17" s="10"/>
      <c r="S17" s="10"/>
      <c r="T17" s="10"/>
      <c r="U17" s="10"/>
      <c r="V17" s="10"/>
      <c r="W17" s="10"/>
      <c r="X17" s="10"/>
      <c r="Y17" s="10"/>
      <c r="Z17" s="10"/>
      <c r="AA17" s="10"/>
      <c r="AB17" s="10"/>
    </row>
    <row r="18" ht="14.25" customHeight="1">
      <c r="A18" s="9"/>
      <c r="B18" s="9"/>
      <c r="C18" s="17" t="s">
        <v>16</v>
      </c>
      <c r="D18" s="17" t="s">
        <v>17</v>
      </c>
      <c r="E18" s="17" t="s">
        <v>18</v>
      </c>
      <c r="F18" s="17" t="s">
        <v>19</v>
      </c>
      <c r="G18" s="17" t="s">
        <v>20</v>
      </c>
      <c r="H18" s="25"/>
      <c r="J18" s="9"/>
      <c r="K18" s="9"/>
      <c r="L18" s="20"/>
      <c r="M18" s="20"/>
      <c r="N18" s="20"/>
      <c r="O18" s="20"/>
      <c r="P18" s="20"/>
      <c r="Q18" s="9"/>
      <c r="R18" s="10"/>
      <c r="S18" s="10"/>
      <c r="T18" s="10"/>
      <c r="U18" s="10"/>
      <c r="V18" s="10"/>
      <c r="W18" s="10"/>
      <c r="X18" s="10"/>
      <c r="Y18" s="10"/>
      <c r="Z18" s="10"/>
      <c r="AA18" s="10"/>
      <c r="AB18" s="10"/>
    </row>
    <row r="19" ht="14.25" customHeight="1">
      <c r="A19" s="9"/>
      <c r="B19" s="35" t="s">
        <v>27</v>
      </c>
      <c r="C19" s="63">
        <v>263.89</v>
      </c>
      <c r="D19" s="63">
        <v>215.86</v>
      </c>
      <c r="E19" s="63">
        <v>56.16</v>
      </c>
      <c r="F19" s="63">
        <v>98.69</v>
      </c>
      <c r="G19" s="63">
        <v>0.22</v>
      </c>
      <c r="H19" s="71" t="s">
        <v>54</v>
      </c>
      <c r="I19" s="9"/>
      <c r="J19" s="9"/>
      <c r="K19" s="9"/>
      <c r="L19" s="9"/>
      <c r="M19" s="9"/>
      <c r="N19" s="20"/>
      <c r="O19" s="20"/>
      <c r="P19" s="9"/>
      <c r="Q19" s="9"/>
      <c r="R19" s="10"/>
      <c r="S19" s="10"/>
      <c r="T19" s="10"/>
      <c r="U19" s="10"/>
      <c r="V19" s="10"/>
      <c r="W19" s="10"/>
      <c r="X19" s="10"/>
      <c r="Y19" s="10"/>
      <c r="Z19" s="10"/>
      <c r="AA19" s="10"/>
      <c r="AB19" s="10"/>
    </row>
    <row r="20" ht="14.25" customHeight="1">
      <c r="A20" s="9"/>
      <c r="B20" s="38" t="s">
        <v>28</v>
      </c>
      <c r="C20" s="38"/>
      <c r="D20" s="38"/>
      <c r="E20" s="38"/>
      <c r="F20" s="38"/>
      <c r="G20" s="38"/>
      <c r="H20" s="9"/>
      <c r="I20" s="9"/>
      <c r="J20" s="9"/>
      <c r="K20" s="9"/>
      <c r="L20" s="9"/>
      <c r="M20" s="9"/>
      <c r="N20" s="20"/>
      <c r="O20" s="20"/>
      <c r="P20" s="9"/>
      <c r="Q20" s="9"/>
      <c r="R20" s="10"/>
      <c r="S20" s="10"/>
      <c r="T20" s="10"/>
      <c r="U20" s="10"/>
      <c r="V20" s="10"/>
      <c r="W20" s="10"/>
      <c r="X20" s="10"/>
      <c r="Y20" s="10"/>
      <c r="Z20" s="10"/>
      <c r="AA20" s="10"/>
      <c r="AB20" s="10"/>
    </row>
    <row r="21" ht="14.25" customHeight="1">
      <c r="A21" s="9"/>
      <c r="B21" s="39" t="s">
        <v>29</v>
      </c>
      <c r="C21" s="40">
        <f t="shared" ref="C21:G21" si="2">L4</f>
        <v>2.95</v>
      </c>
      <c r="D21" s="40">
        <f t="shared" si="2"/>
        <v>4.95</v>
      </c>
      <c r="E21" s="40">
        <f t="shared" si="2"/>
        <v>8.2031</v>
      </c>
      <c r="F21" s="40">
        <f t="shared" si="2"/>
        <v>9.70815</v>
      </c>
      <c r="G21" s="40">
        <f t="shared" si="2"/>
        <v>5.65</v>
      </c>
      <c r="H21" s="37"/>
      <c r="I21" s="79"/>
      <c r="J21" s="79"/>
      <c r="K21" s="79"/>
      <c r="L21" s="79"/>
      <c r="M21" s="79"/>
      <c r="N21" s="20"/>
      <c r="O21" s="20"/>
      <c r="P21" s="9"/>
      <c r="Q21" s="9"/>
      <c r="R21" s="10"/>
      <c r="S21" s="10"/>
      <c r="T21" s="10"/>
      <c r="U21" s="10"/>
      <c r="V21" s="10"/>
      <c r="W21" s="10"/>
      <c r="X21" s="10"/>
      <c r="Y21" s="10"/>
      <c r="Z21" s="10"/>
      <c r="AA21" s="10"/>
      <c r="AB21" s="10"/>
    </row>
    <row r="22" ht="14.25" customHeight="1">
      <c r="A22" s="25" t="s">
        <v>30</v>
      </c>
      <c r="B22" s="41" t="s">
        <v>31</v>
      </c>
      <c r="C22" s="42">
        <f t="shared" ref="C22:G22" si="3">C21</f>
        <v>2.95</v>
      </c>
      <c r="D22" s="42">
        <f t="shared" si="3"/>
        <v>4.95</v>
      </c>
      <c r="E22" s="42">
        <f t="shared" si="3"/>
        <v>8.2031</v>
      </c>
      <c r="F22" s="42">
        <f t="shared" si="3"/>
        <v>9.70815</v>
      </c>
      <c r="G22" s="42">
        <f t="shared" si="3"/>
        <v>5.65</v>
      </c>
      <c r="H22" s="37"/>
      <c r="I22" s="79"/>
      <c r="J22" s="79"/>
      <c r="K22" s="79"/>
      <c r="L22" s="79"/>
      <c r="M22" s="79"/>
      <c r="N22" s="10"/>
      <c r="O22" s="10"/>
      <c r="P22" s="10"/>
      <c r="Q22" s="10"/>
      <c r="R22" s="10"/>
      <c r="S22" s="10"/>
      <c r="T22" s="10"/>
      <c r="U22" s="10"/>
      <c r="V22" s="10"/>
      <c r="W22" s="10"/>
      <c r="X22" s="10"/>
      <c r="Y22" s="10"/>
      <c r="Z22" s="10"/>
      <c r="AA22" s="10"/>
      <c r="AB22" s="10"/>
    </row>
    <row r="23" ht="14.25" customHeight="1">
      <c r="A23" s="9"/>
      <c r="B23" s="43" t="s">
        <v>32</v>
      </c>
      <c r="C23" s="44">
        <f>0.287169932835821</f>
        <v>0.2871699328</v>
      </c>
      <c r="D23" s="44">
        <v>0.443739733830845</v>
      </c>
      <c r="E23" s="44">
        <v>1.02319661691542</v>
      </c>
      <c r="F23" s="44">
        <v>0.89223710199005</v>
      </c>
      <c r="G23" s="44">
        <v>3.0</v>
      </c>
      <c r="H23" s="45"/>
      <c r="I23" s="19"/>
      <c r="J23" s="20"/>
      <c r="K23" s="20"/>
      <c r="L23" s="10"/>
      <c r="M23" s="10"/>
      <c r="N23" s="10"/>
      <c r="O23" s="10"/>
      <c r="P23" s="10"/>
      <c r="Q23" s="10"/>
      <c r="R23" s="10"/>
      <c r="S23" s="10"/>
      <c r="T23" s="10"/>
      <c r="U23" s="10"/>
      <c r="V23" s="10"/>
      <c r="W23" s="10"/>
      <c r="X23" s="10"/>
      <c r="Y23" s="10"/>
      <c r="Z23" s="10"/>
      <c r="AA23" s="10"/>
      <c r="AB23" s="10"/>
    </row>
    <row r="24" ht="14.25" customHeight="1">
      <c r="A24" s="9"/>
      <c r="B24" s="46" t="s">
        <v>33</v>
      </c>
      <c r="C24" s="47">
        <v>2000.0</v>
      </c>
      <c r="D24" s="47">
        <v>2000.0</v>
      </c>
      <c r="E24" s="47">
        <v>2000.0</v>
      </c>
      <c r="F24" s="47">
        <v>2000.0</v>
      </c>
      <c r="G24" s="47">
        <v>2000.0</v>
      </c>
      <c r="H24" s="48"/>
      <c r="I24" s="9"/>
      <c r="J24" s="9"/>
      <c r="K24" s="20"/>
      <c r="L24" s="10"/>
      <c r="M24" s="10"/>
      <c r="N24" s="10"/>
      <c r="O24" s="10"/>
      <c r="P24" s="10"/>
      <c r="Q24" s="10"/>
      <c r="R24" s="10"/>
      <c r="S24" s="10"/>
      <c r="T24" s="10"/>
      <c r="U24" s="10"/>
      <c r="V24" s="10"/>
      <c r="W24" s="10"/>
      <c r="X24" s="10"/>
      <c r="Y24" s="10"/>
      <c r="Z24" s="10"/>
      <c r="AA24" s="10"/>
      <c r="AB24" s="10"/>
    </row>
    <row r="25" ht="14.25" customHeight="1">
      <c r="A25" s="9"/>
      <c r="B25" s="38" t="s">
        <v>34</v>
      </c>
      <c r="C25" s="38"/>
      <c r="D25" s="38"/>
      <c r="E25" s="38"/>
      <c r="F25" s="38"/>
      <c r="G25" s="38"/>
      <c r="H25" s="9"/>
      <c r="I25" s="9"/>
      <c r="J25" s="9"/>
      <c r="K25" s="20"/>
      <c r="L25" s="49"/>
      <c r="M25" s="49"/>
      <c r="N25" s="49"/>
      <c r="O25" s="49"/>
      <c r="P25" s="49"/>
      <c r="Q25" s="9"/>
      <c r="R25" s="10"/>
      <c r="S25" s="10"/>
      <c r="T25" s="10"/>
      <c r="U25" s="10"/>
      <c r="V25" s="10"/>
      <c r="W25" s="10"/>
      <c r="X25" s="10"/>
      <c r="Y25" s="10"/>
      <c r="Z25" s="10"/>
      <c r="AA25" s="10"/>
      <c r="AB25" s="10"/>
    </row>
    <row r="26" ht="14.25" customHeight="1">
      <c r="A26" s="9"/>
      <c r="B26" s="9" t="s">
        <v>35</v>
      </c>
      <c r="C26" s="20">
        <f t="array" ref="C26:C28">$E$5:$E$7</f>
        <v>11.26130945</v>
      </c>
      <c r="D26" s="20">
        <f t="array" ref="D26:D28">$E$5:$E$7</f>
        <v>11.26130945</v>
      </c>
      <c r="E26" s="20">
        <f t="array" ref="E26:E28">$E$5:$E$7</f>
        <v>11.26130945</v>
      </c>
      <c r="F26" s="20">
        <f t="array" ref="F26:F28">$E$5:$E$7</f>
        <v>11.26130945</v>
      </c>
      <c r="G26" s="20">
        <f t="array" ref="G26:G28">$E$5:$E$7</f>
        <v>11.26130945</v>
      </c>
      <c r="H26" s="20"/>
      <c r="I26" s="9"/>
      <c r="J26" s="9"/>
      <c r="K26" s="50"/>
      <c r="L26" s="51"/>
      <c r="M26" s="51"/>
      <c r="N26" s="51"/>
      <c r="O26" s="51"/>
      <c r="P26" s="51"/>
      <c r="Q26" s="9"/>
      <c r="R26" s="10"/>
      <c r="S26" s="10"/>
      <c r="T26" s="10"/>
      <c r="U26" s="10"/>
      <c r="V26" s="10"/>
      <c r="W26" s="10"/>
      <c r="X26" s="10"/>
      <c r="Y26" s="10"/>
      <c r="Z26" s="10"/>
      <c r="AA26" s="10"/>
      <c r="AB26" s="10"/>
    </row>
    <row r="27" ht="14.25" customHeight="1">
      <c r="A27" s="9"/>
      <c r="B27" s="9" t="s">
        <v>36</v>
      </c>
      <c r="C27" s="20">
        <v>79.9276</v>
      </c>
      <c r="D27" s="20">
        <v>79.9276</v>
      </c>
      <c r="E27" s="20">
        <v>79.9276</v>
      </c>
      <c r="F27" s="20">
        <v>79.9276</v>
      </c>
      <c r="G27" s="20">
        <v>79.9276</v>
      </c>
      <c r="H27" s="20"/>
      <c r="I27" s="9"/>
      <c r="J27" s="10"/>
      <c r="K27" s="50"/>
      <c r="L27" s="51"/>
      <c r="M27" s="51"/>
      <c r="N27" s="51"/>
      <c r="O27" s="51"/>
      <c r="P27" s="51"/>
      <c r="Q27" s="9"/>
      <c r="R27" s="10"/>
      <c r="S27" s="10"/>
      <c r="T27" s="10"/>
      <c r="U27" s="10"/>
      <c r="V27" s="10"/>
      <c r="W27" s="10"/>
      <c r="X27" s="10"/>
      <c r="Y27" s="10"/>
      <c r="Z27" s="10"/>
      <c r="AA27" s="10"/>
      <c r="AB27" s="10"/>
    </row>
    <row r="28" ht="14.25" customHeight="1">
      <c r="A28" s="9"/>
      <c r="B28" s="9" t="s">
        <v>37</v>
      </c>
      <c r="C28" s="20">
        <v>78.07882000000001</v>
      </c>
      <c r="D28" s="20">
        <v>78.07882000000001</v>
      </c>
      <c r="E28" s="20">
        <v>78.07882000000001</v>
      </c>
      <c r="F28" s="20">
        <v>78.07882000000001</v>
      </c>
      <c r="G28" s="20">
        <v>78.07882000000001</v>
      </c>
      <c r="H28" s="20"/>
      <c r="I28" s="9"/>
      <c r="J28" s="10"/>
      <c r="K28" s="50"/>
      <c r="L28" s="52"/>
      <c r="M28" s="52"/>
      <c r="N28" s="52"/>
      <c r="O28" s="52"/>
      <c r="P28" s="52"/>
      <c r="Q28" s="9"/>
      <c r="R28" s="10"/>
      <c r="S28" s="10"/>
      <c r="T28" s="10"/>
      <c r="U28" s="10"/>
      <c r="V28" s="10"/>
      <c r="W28" s="10"/>
      <c r="X28" s="10"/>
      <c r="Y28" s="10"/>
      <c r="Z28" s="10"/>
      <c r="AA28" s="10"/>
      <c r="AB28" s="10"/>
    </row>
    <row r="29" ht="14.25" customHeight="1">
      <c r="A29" s="9"/>
      <c r="B29" s="43" t="s">
        <v>38</v>
      </c>
      <c r="C29" s="53">
        <f>107.884</f>
        <v>107.884</v>
      </c>
      <c r="D29" s="53">
        <f>119.007</f>
        <v>119.007</v>
      </c>
      <c r="E29" s="53">
        <f>125.869</f>
        <v>125.869</v>
      </c>
      <c r="F29" s="53">
        <f>113.957</f>
        <v>113.957</v>
      </c>
      <c r="G29" s="53">
        <v>115.01</v>
      </c>
      <c r="H29" s="49"/>
      <c r="I29" s="9"/>
      <c r="J29" s="9"/>
      <c r="K29" s="50"/>
      <c r="L29" s="51"/>
      <c r="M29" s="51"/>
      <c r="N29" s="51"/>
      <c r="O29" s="51"/>
      <c r="P29" s="51"/>
      <c r="Q29" s="9"/>
      <c r="R29" s="10"/>
      <c r="S29" s="10"/>
      <c r="T29" s="10"/>
      <c r="U29" s="10"/>
      <c r="V29" s="10"/>
      <c r="W29" s="10"/>
      <c r="X29" s="10"/>
      <c r="Y29" s="10"/>
      <c r="Z29" s="10"/>
      <c r="AA29" s="10"/>
      <c r="AB29" s="10"/>
    </row>
    <row r="30" ht="14.25" customHeight="1">
      <c r="A30" s="9"/>
      <c r="B30" s="38" t="s">
        <v>39</v>
      </c>
      <c r="C30" s="38"/>
      <c r="D30" s="38"/>
      <c r="E30" s="38"/>
      <c r="F30" s="38"/>
      <c r="G30" s="38"/>
      <c r="H30" s="9"/>
      <c r="I30" s="9"/>
      <c r="J30" s="10"/>
      <c r="K30" s="50"/>
      <c r="L30" s="51"/>
      <c r="M30" s="51"/>
      <c r="N30" s="51"/>
      <c r="O30" s="51"/>
      <c r="P30" s="51"/>
      <c r="Q30" s="9"/>
      <c r="R30" s="10"/>
      <c r="S30" s="10"/>
      <c r="T30" s="10"/>
      <c r="U30" s="10"/>
      <c r="V30" s="10"/>
      <c r="W30" s="10"/>
      <c r="X30" s="10"/>
      <c r="Y30" s="10"/>
      <c r="Z30" s="10"/>
      <c r="AA30" s="10"/>
      <c r="AB30" s="10"/>
    </row>
    <row r="31" ht="14.25" customHeight="1">
      <c r="A31" s="9"/>
      <c r="B31" s="9" t="s">
        <v>40</v>
      </c>
      <c r="C31" s="20">
        <f t="shared" ref="C31:G31" si="4">1000*C23*C19/C24</f>
        <v>37.89063679</v>
      </c>
      <c r="D31" s="20">
        <f t="shared" si="4"/>
        <v>47.89282947</v>
      </c>
      <c r="E31" s="20">
        <f t="shared" si="4"/>
        <v>28.731361</v>
      </c>
      <c r="F31" s="20">
        <f t="shared" si="4"/>
        <v>44.0274398</v>
      </c>
      <c r="G31" s="20">
        <f t="shared" si="4"/>
        <v>0.33</v>
      </c>
      <c r="H31" s="20"/>
      <c r="I31" s="9"/>
      <c r="J31" s="10"/>
      <c r="K31" s="50"/>
      <c r="L31" s="52"/>
      <c r="M31" s="52"/>
      <c r="N31" s="52"/>
      <c r="O31" s="52"/>
      <c r="P31" s="52"/>
      <c r="Q31" s="9"/>
      <c r="R31" s="10"/>
      <c r="S31" s="10"/>
      <c r="T31" s="10"/>
      <c r="U31" s="10"/>
      <c r="V31" s="10"/>
      <c r="W31" s="10"/>
      <c r="X31" s="10"/>
      <c r="Y31" s="10"/>
      <c r="Z31" s="10"/>
      <c r="AA31" s="10"/>
      <c r="AB31" s="10"/>
    </row>
    <row r="32" ht="14.25" customHeight="1">
      <c r="A32" s="9"/>
      <c r="B32" s="9" t="s">
        <v>41</v>
      </c>
      <c r="C32" s="20">
        <f t="shared" ref="C32:G32" si="5">100*C31/(C29)</f>
        <v>35.1216462</v>
      </c>
      <c r="D32" s="20">
        <f t="shared" si="5"/>
        <v>40.24370791</v>
      </c>
      <c r="E32" s="20">
        <f t="shared" si="5"/>
        <v>22.82639967</v>
      </c>
      <c r="F32" s="20">
        <f t="shared" si="5"/>
        <v>38.63513413</v>
      </c>
      <c r="G32" s="20">
        <f t="shared" si="5"/>
        <v>0.2869315712</v>
      </c>
      <c r="H32" s="20"/>
      <c r="I32" s="9"/>
      <c r="J32" s="9"/>
      <c r="K32" s="50"/>
      <c r="L32" s="52"/>
      <c r="M32" s="52"/>
      <c r="N32" s="52"/>
      <c r="O32" s="52"/>
      <c r="P32" s="52"/>
      <c r="Q32" s="54"/>
      <c r="R32" s="10"/>
      <c r="S32" s="10"/>
      <c r="T32" s="10"/>
      <c r="U32" s="10"/>
      <c r="V32" s="10"/>
      <c r="W32" s="10"/>
      <c r="X32" s="10"/>
      <c r="Y32" s="10"/>
      <c r="Z32" s="10"/>
      <c r="AA32" s="10"/>
      <c r="AB32" s="10"/>
    </row>
    <row r="33" ht="14.25" customHeight="1">
      <c r="A33" s="9"/>
      <c r="B33" s="9" t="s">
        <v>42</v>
      </c>
      <c r="C33" s="20">
        <f t="shared" ref="C33:G33" si="6">C26+(C32/100)*C27+C28*SQRT((C32/100))</f>
        <v>85.60545424</v>
      </c>
      <c r="D33" s="20">
        <f t="shared" si="6"/>
        <v>92.95872546</v>
      </c>
      <c r="E33" s="20">
        <f t="shared" si="6"/>
        <v>66.80960631</v>
      </c>
      <c r="F33" s="20">
        <f t="shared" si="6"/>
        <v>90.67302748</v>
      </c>
      <c r="G33" s="20">
        <f t="shared" si="6"/>
        <v>15.67301657</v>
      </c>
      <c r="H33" s="20"/>
      <c r="I33" s="9"/>
      <c r="J33" s="9"/>
      <c r="K33" s="50"/>
      <c r="L33" s="52"/>
      <c r="M33" s="52"/>
      <c r="N33" s="52"/>
      <c r="O33" s="52"/>
      <c r="P33" s="52"/>
      <c r="Q33" s="54"/>
      <c r="R33" s="10"/>
      <c r="S33" s="10"/>
      <c r="T33" s="10"/>
      <c r="U33" s="10"/>
      <c r="V33" s="10"/>
      <c r="W33" s="10"/>
      <c r="X33" s="10"/>
      <c r="Y33" s="10"/>
      <c r="Z33" s="10"/>
      <c r="AA33" s="10"/>
      <c r="AB33" s="10"/>
    </row>
    <row r="34" ht="14.25" customHeight="1">
      <c r="A34" s="9"/>
      <c r="B34" s="9" t="s">
        <v>43</v>
      </c>
      <c r="C34" s="20">
        <f t="shared" ref="C34:G34" si="7">(C33/10000)*C31*C24</f>
        <v>648.7290348</v>
      </c>
      <c r="D34" s="20">
        <f t="shared" si="7"/>
        <v>890.4112772</v>
      </c>
      <c r="E34" s="20">
        <f t="shared" si="7"/>
        <v>383.9061835</v>
      </c>
      <c r="F34" s="20">
        <f t="shared" si="7"/>
        <v>798.4202517</v>
      </c>
      <c r="G34" s="20">
        <f t="shared" si="7"/>
        <v>1.034419094</v>
      </c>
      <c r="H34" s="20"/>
      <c r="I34" s="9"/>
      <c r="J34" s="9"/>
      <c r="K34" s="50"/>
      <c r="L34" s="52"/>
      <c r="M34" s="52"/>
      <c r="N34" s="52"/>
      <c r="O34" s="52"/>
      <c r="P34" s="52"/>
      <c r="Q34" s="54"/>
      <c r="R34" s="10"/>
      <c r="S34" s="10"/>
      <c r="T34" s="10"/>
      <c r="U34" s="10"/>
      <c r="V34" s="10"/>
      <c r="W34" s="10"/>
      <c r="X34" s="10"/>
      <c r="Y34" s="10"/>
      <c r="Z34" s="10"/>
      <c r="AA34" s="10"/>
      <c r="AB34" s="10"/>
    </row>
    <row r="35" ht="14.25" customHeight="1">
      <c r="A35" s="9"/>
      <c r="B35" s="9" t="s">
        <v>44</v>
      </c>
      <c r="C35" s="20">
        <f t="shared" ref="C35:G35" si="8">12*100*C34/(C19*1000)</f>
        <v>2.949997505</v>
      </c>
      <c r="D35" s="20">
        <f t="shared" si="8"/>
        <v>4.949937611</v>
      </c>
      <c r="E35" s="20">
        <f t="shared" si="8"/>
        <v>8.203123579</v>
      </c>
      <c r="F35" s="20">
        <f t="shared" si="8"/>
        <v>9.708220712</v>
      </c>
      <c r="G35" s="20">
        <f t="shared" si="8"/>
        <v>5.642285966</v>
      </c>
      <c r="H35" s="20"/>
      <c r="I35" s="9"/>
      <c r="J35" s="9"/>
      <c r="K35" s="50"/>
      <c r="L35" s="52"/>
      <c r="M35" s="52"/>
      <c r="N35" s="52"/>
      <c r="O35" s="52"/>
      <c r="P35" s="52"/>
      <c r="Q35" s="54"/>
      <c r="R35" s="10"/>
      <c r="S35" s="10"/>
      <c r="T35" s="10"/>
      <c r="U35" s="10"/>
      <c r="V35" s="10"/>
      <c r="W35" s="10"/>
      <c r="X35" s="10"/>
      <c r="Y35" s="10"/>
      <c r="Z35" s="10"/>
      <c r="AA35" s="10"/>
      <c r="AB35" s="10"/>
    </row>
    <row r="36" ht="14.25" customHeight="1">
      <c r="A36" s="9"/>
      <c r="B36" s="9"/>
      <c r="C36" s="9"/>
      <c r="D36" s="9"/>
      <c r="E36" s="9"/>
      <c r="F36" s="9"/>
      <c r="G36" s="9"/>
      <c r="H36" s="9"/>
      <c r="I36" s="9"/>
      <c r="J36" s="54"/>
      <c r="K36" s="50"/>
      <c r="L36" s="55"/>
      <c r="M36" s="55"/>
      <c r="N36" s="55"/>
      <c r="O36" s="55"/>
      <c r="P36" s="55"/>
      <c r="Q36" s="9"/>
      <c r="R36" s="10"/>
      <c r="S36" s="10"/>
      <c r="T36" s="10"/>
      <c r="U36" s="10"/>
      <c r="V36" s="10"/>
      <c r="W36" s="10"/>
      <c r="X36" s="10"/>
      <c r="Y36" s="10"/>
      <c r="Z36" s="10"/>
      <c r="AA36" s="10"/>
      <c r="AB36" s="10"/>
    </row>
    <row r="37" ht="14.25" customHeight="1">
      <c r="A37" s="9"/>
      <c r="B37" s="9" t="s">
        <v>45</v>
      </c>
      <c r="C37" s="56">
        <f t="shared" ref="C37:G37" si="9">C22-C35</f>
        <v>0.000002494501084</v>
      </c>
      <c r="D37" s="56">
        <f t="shared" si="9"/>
        <v>0.00006238910791</v>
      </c>
      <c r="E37" s="56">
        <f t="shared" si="9"/>
        <v>-0.00002357863943</v>
      </c>
      <c r="F37" s="56">
        <f t="shared" si="9"/>
        <v>-0.0000707117239</v>
      </c>
      <c r="G37" s="56">
        <f t="shared" si="9"/>
        <v>0.007714033717</v>
      </c>
      <c r="H37" s="20"/>
      <c r="I37" s="9"/>
      <c r="J37" s="54"/>
      <c r="K37" s="54"/>
      <c r="L37" s="52"/>
      <c r="M37" s="52"/>
      <c r="N37" s="52"/>
      <c r="O37" s="52"/>
      <c r="P37" s="52"/>
      <c r="Q37" s="9"/>
      <c r="R37" s="10"/>
      <c r="S37" s="10"/>
      <c r="T37" s="10"/>
      <c r="U37" s="10"/>
      <c r="V37" s="10"/>
      <c r="W37" s="10"/>
      <c r="X37" s="10"/>
      <c r="Y37" s="10"/>
      <c r="Z37" s="10"/>
      <c r="AA37" s="10"/>
      <c r="AB37" s="10"/>
    </row>
    <row r="38" ht="14.25" customHeight="1">
      <c r="A38" s="9"/>
      <c r="B38" s="38" t="s">
        <v>46</v>
      </c>
      <c r="C38" s="57">
        <f t="shared" ref="C38:G38" si="10">C37/100*C19*1000</f>
        <v>0.00658273891</v>
      </c>
      <c r="D38" s="57">
        <f t="shared" si="10"/>
        <v>0.1346731283</v>
      </c>
      <c r="E38" s="57">
        <f t="shared" si="10"/>
        <v>-0.0132417639</v>
      </c>
      <c r="F38" s="57">
        <f t="shared" si="10"/>
        <v>-0.06978540032</v>
      </c>
      <c r="G38" s="57">
        <f t="shared" si="10"/>
        <v>0.01697087418</v>
      </c>
      <c r="H38" s="20"/>
      <c r="I38" s="9"/>
      <c r="J38" s="54"/>
      <c r="K38" s="50"/>
      <c r="L38" s="55"/>
      <c r="M38" s="55"/>
      <c r="N38" s="55"/>
      <c r="O38" s="55"/>
      <c r="P38" s="55"/>
      <c r="Q38" s="9"/>
      <c r="R38" s="10"/>
      <c r="S38" s="10"/>
      <c r="T38" s="10"/>
      <c r="U38" s="10"/>
      <c r="V38" s="10"/>
      <c r="W38" s="10"/>
      <c r="X38" s="10"/>
      <c r="Y38" s="10"/>
      <c r="Z38" s="10"/>
      <c r="AA38" s="10"/>
      <c r="AB38" s="10"/>
    </row>
    <row r="39" ht="14.25" customHeight="1">
      <c r="A39" s="10"/>
      <c r="B39" s="10"/>
      <c r="C39" s="10"/>
      <c r="D39" s="10"/>
      <c r="E39" s="10"/>
      <c r="F39" s="10"/>
      <c r="G39" s="10"/>
      <c r="H39" s="10"/>
      <c r="I39" s="10"/>
      <c r="J39" s="54"/>
      <c r="K39" s="54"/>
      <c r="L39" s="52"/>
      <c r="M39" s="52"/>
      <c r="N39" s="52"/>
      <c r="O39" s="52"/>
      <c r="P39" s="52"/>
      <c r="Q39" s="10"/>
      <c r="R39" s="10"/>
      <c r="S39" s="10"/>
      <c r="T39" s="10"/>
      <c r="U39" s="10"/>
      <c r="V39" s="10"/>
      <c r="W39" s="10"/>
      <c r="X39" s="10"/>
      <c r="Y39" s="10"/>
      <c r="Z39" s="10"/>
      <c r="AA39" s="10"/>
      <c r="AB39" s="10"/>
    </row>
    <row r="40" ht="14.25" customHeight="1">
      <c r="A40" s="10"/>
      <c r="B40" s="80" t="s">
        <v>59</v>
      </c>
      <c r="C40" s="81">
        <f>(C19-d!C19)/(C21-d!C21)</f>
        <v>135.3236105</v>
      </c>
      <c r="D40" s="81">
        <f>(D19-d!D19)/(D21-d!D21)</f>
        <v>68.67778229</v>
      </c>
      <c r="E40" s="81">
        <f>(E19-d!E19)/(E21-d!E21)</f>
        <v>11.33841138</v>
      </c>
      <c r="F40" s="81">
        <f>(F19-d!F19)/(F21-d!F21)</f>
        <v>15.70446859</v>
      </c>
      <c r="G40" s="81">
        <f>(G19-d!G19)/(G21-d!G21)</f>
        <v>0.0808823529</v>
      </c>
      <c r="H40" s="10"/>
      <c r="I40" s="10"/>
      <c r="J40" s="54"/>
      <c r="K40" s="50"/>
      <c r="L40" s="55"/>
      <c r="M40" s="55"/>
      <c r="N40" s="55"/>
      <c r="O40" s="55"/>
      <c r="P40" s="55"/>
      <c r="Q40" s="10"/>
      <c r="R40" s="10"/>
      <c r="S40" s="10"/>
      <c r="T40" s="10"/>
      <c r="U40" s="10"/>
      <c r="V40" s="10"/>
      <c r="W40" s="10"/>
      <c r="X40" s="10"/>
      <c r="Y40" s="10"/>
      <c r="Z40" s="10"/>
      <c r="AA40" s="10"/>
      <c r="AB40" s="10"/>
    </row>
    <row r="41" ht="14.25" customHeight="1">
      <c r="A41" s="10"/>
      <c r="B41" s="10"/>
      <c r="C41" s="10"/>
      <c r="D41" s="10"/>
      <c r="E41" s="10"/>
      <c r="F41" s="10"/>
      <c r="G41" s="10"/>
      <c r="H41" s="10"/>
      <c r="I41" s="10"/>
      <c r="J41" s="54"/>
      <c r="K41" s="54"/>
      <c r="L41" s="52"/>
      <c r="M41" s="52"/>
      <c r="N41" s="52"/>
      <c r="O41" s="52"/>
      <c r="P41" s="52"/>
      <c r="Q41" s="10"/>
      <c r="R41" s="10"/>
      <c r="S41" s="10"/>
      <c r="T41" s="10"/>
      <c r="U41" s="10"/>
      <c r="V41" s="10"/>
      <c r="W41" s="10"/>
      <c r="X41" s="10"/>
      <c r="Y41" s="10"/>
      <c r="Z41" s="10"/>
      <c r="AA41" s="10"/>
      <c r="AB41" s="10"/>
    </row>
    <row r="42" ht="14.25" customHeight="1">
      <c r="A42" s="10"/>
      <c r="B42" s="10"/>
      <c r="C42" s="10"/>
      <c r="D42" s="10"/>
      <c r="E42" s="10"/>
      <c r="F42" s="10"/>
      <c r="G42" s="10"/>
      <c r="H42" s="10"/>
      <c r="I42" s="10"/>
      <c r="J42" s="54"/>
      <c r="K42" s="50"/>
      <c r="L42" s="55"/>
      <c r="M42" s="55"/>
      <c r="N42" s="55"/>
      <c r="O42" s="55"/>
      <c r="P42" s="55"/>
      <c r="Q42" s="10"/>
      <c r="R42" s="10"/>
      <c r="S42" s="10"/>
      <c r="T42" s="10"/>
      <c r="U42" s="10"/>
      <c r="V42" s="10"/>
      <c r="W42" s="10"/>
      <c r="X42" s="10"/>
      <c r="Y42" s="10"/>
      <c r="Z42" s="10"/>
      <c r="AA42" s="10"/>
      <c r="AB42" s="10"/>
    </row>
    <row r="43" ht="14.25" customHeight="1">
      <c r="A43" s="10"/>
      <c r="B43" s="10"/>
      <c r="C43" s="10"/>
      <c r="D43" s="10"/>
      <c r="E43" s="10"/>
      <c r="F43" s="10"/>
      <c r="G43" s="10"/>
      <c r="H43" s="10"/>
      <c r="I43" s="10"/>
      <c r="J43" s="54"/>
      <c r="K43" s="54"/>
      <c r="L43" s="52"/>
      <c r="M43" s="52"/>
      <c r="N43" s="52"/>
      <c r="O43" s="52"/>
      <c r="P43" s="52"/>
      <c r="Q43" s="10"/>
      <c r="R43" s="10"/>
      <c r="S43" s="10"/>
      <c r="T43" s="10"/>
      <c r="U43" s="10"/>
      <c r="V43" s="10"/>
      <c r="W43" s="10"/>
      <c r="X43" s="10"/>
      <c r="Y43" s="10"/>
      <c r="Z43" s="10"/>
      <c r="AA43" s="10"/>
      <c r="AB43" s="10"/>
    </row>
    <row r="44" ht="14.2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ht="14.2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ht="14.2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ht="14.2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ht="14.2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ht="14.2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ht="14.2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ht="14.2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ht="14.2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ht="14.2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ht="14.2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ht="14.2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ht="14.2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ht="14.2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ht="14.2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ht="14.2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ht="14.2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ht="14.2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ht="14.2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ht="14.2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ht="14.2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ht="14.2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ht="14.2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ht="14.2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ht="14.2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ht="14.2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C2:E2"/>
    <mergeCell ref="L2:P2"/>
    <mergeCell ref="Q2:U2"/>
    <mergeCell ref="B15:G15"/>
    <mergeCell ref="C16:G16"/>
  </mergeCells>
  <conditionalFormatting sqref="C37:G37">
    <cfRule type="expression" dxfId="0" priority="1">
      <formula>ABS(#REF!)&gt;=1.96</formula>
    </cfRule>
  </conditionalFormatting>
  <conditionalFormatting sqref="C22">
    <cfRule type="expression" dxfId="0" priority="2">
      <formula>ABS(#REF!)&gt;=1.96</formula>
    </cfRule>
  </conditionalFormatting>
  <conditionalFormatting sqref="H37">
    <cfRule type="expression" dxfId="0" priority="3">
      <formula>ABS(#REF!)&gt;=1.96</formula>
    </cfRule>
  </conditionalFormatting>
  <conditionalFormatting sqref="C21:G21">
    <cfRule type="expression" dxfId="0" priority="4">
      <formula>ABS(#REF!)&gt;=1.96</formula>
    </cfRule>
  </conditionalFormatting>
  <conditionalFormatting sqref="G37">
    <cfRule type="expression" dxfId="0" priority="5">
      <formula>ABS(#REF!)&gt;=1.96</formula>
    </cfRule>
  </conditionalFormatting>
  <conditionalFormatting sqref="M4:O4">
    <cfRule type="expression" dxfId="0" priority="6">
      <formula>ABS(#REF!)&gt;=1.96</formula>
    </cfRule>
  </conditionalFormatting>
  <conditionalFormatting sqref="L4">
    <cfRule type="expression" dxfId="0" priority="7">
      <formula>ABS(#REF!)&gt;=1.96</formula>
    </cfRule>
  </conditionalFormatting>
  <conditionalFormatting sqref="R4:T4">
    <cfRule type="expression" dxfId="0" priority="8">
      <formula>ABS(#REF!)&gt;=1.96</formula>
    </cfRule>
  </conditionalFormatting>
  <conditionalFormatting sqref="Q4">
    <cfRule type="expression" dxfId="0" priority="9">
      <formula>ABS(#REF!)&gt;=1.96</formula>
    </cfRule>
  </conditionalFormatting>
  <conditionalFormatting sqref="C38:G38">
    <cfRule type="expression" dxfId="0" priority="10">
      <formula>ABS(#REF!)&gt;=1.96</formula>
    </cfRule>
  </conditionalFormatting>
  <conditionalFormatting sqref="H38">
    <cfRule type="expression" dxfId="0" priority="11">
      <formula>ABS(#REF!)&gt;=1.96</formula>
    </cfRule>
  </conditionalFormatting>
  <conditionalFormatting sqref="G38">
    <cfRule type="expression" dxfId="0" priority="12">
      <formula>ABS(#REF!)&gt;=1.96</formula>
    </cfRule>
  </conditionalFormatting>
  <conditionalFormatting sqref="E38">
    <cfRule type="expression" dxfId="0" priority="13">
      <formula>ABS(#REF!)&gt;=1.96</formula>
    </cfRule>
  </conditionalFormatting>
  <conditionalFormatting sqref="F38">
    <cfRule type="expression" dxfId="0" priority="14">
      <formula>ABS(#REF!)&gt;=1.96</formula>
    </cfRule>
  </conditionalFormatting>
  <conditionalFormatting sqref="D37">
    <cfRule type="expression" dxfId="0" priority="15">
      <formula>ABS(#REF!)&gt;=1.96</formula>
    </cfRule>
  </conditionalFormatting>
  <conditionalFormatting sqref="D38">
    <cfRule type="expression" dxfId="0" priority="16">
      <formula>ABS(#REF!)&gt;=1.96</formula>
    </cfRule>
  </conditionalFormatting>
  <conditionalFormatting sqref="D22:G22">
    <cfRule type="expression" dxfId="0" priority="17">
      <formula>ABS(#REF!)&gt;=1.96</formula>
    </cfRule>
  </conditionalFormatting>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4.13"/>
    <col customWidth="1" min="3" max="7" width="7.63"/>
    <col customWidth="1" min="8" max="8" width="8.88"/>
    <col customWidth="1" min="9" max="10" width="7.63"/>
    <col customWidth="1" min="11" max="11" width="17.63"/>
    <col customWidth="1" min="12" max="15" width="7.88"/>
    <col customWidth="1" min="16" max="16" width="8.25"/>
    <col customWidth="1" min="17" max="28" width="7.63"/>
  </cols>
  <sheetData>
    <row r="1" ht="14.25" customHeight="1">
      <c r="A1" s="9"/>
      <c r="B1" s="9"/>
      <c r="C1" s="9"/>
      <c r="D1" s="9"/>
      <c r="E1" s="9"/>
      <c r="F1" s="9"/>
      <c r="G1" s="9"/>
      <c r="H1" s="9"/>
      <c r="I1" s="9"/>
      <c r="J1" s="9"/>
      <c r="K1" s="9"/>
      <c r="L1" s="9"/>
      <c r="M1" s="9"/>
      <c r="N1" s="9"/>
      <c r="O1" s="9"/>
      <c r="P1" s="9"/>
      <c r="Q1" s="9"/>
      <c r="R1" s="10"/>
      <c r="S1" s="10"/>
      <c r="T1" s="10"/>
      <c r="U1" s="10"/>
      <c r="V1" s="10"/>
      <c r="W1" s="10"/>
      <c r="X1" s="10"/>
      <c r="Y1" s="10"/>
      <c r="Z1" s="10"/>
      <c r="AA1" s="10"/>
      <c r="AB1" s="10"/>
    </row>
    <row r="2" ht="14.25" customHeight="1">
      <c r="A2" s="9"/>
      <c r="B2" s="9"/>
      <c r="C2" s="11" t="s">
        <v>12</v>
      </c>
      <c r="D2" s="12"/>
      <c r="E2" s="13"/>
      <c r="F2" s="9"/>
      <c r="G2" s="9"/>
      <c r="H2" s="9"/>
      <c r="I2" s="9"/>
      <c r="J2" s="9"/>
      <c r="K2" s="9"/>
      <c r="L2" s="14" t="s">
        <v>13</v>
      </c>
      <c r="M2" s="12"/>
      <c r="N2" s="12"/>
      <c r="O2" s="12"/>
      <c r="P2" s="13"/>
      <c r="Q2" s="15" t="s">
        <v>14</v>
      </c>
      <c r="R2" s="12"/>
      <c r="S2" s="12"/>
      <c r="T2" s="12"/>
      <c r="U2" s="13"/>
      <c r="V2" s="10"/>
      <c r="W2" s="10"/>
      <c r="X2" s="10"/>
      <c r="Y2" s="10"/>
      <c r="Z2" s="10"/>
      <c r="AA2" s="10"/>
      <c r="AB2" s="10"/>
    </row>
    <row r="3" ht="14.25" customHeight="1">
      <c r="A3" s="9"/>
      <c r="B3" s="9"/>
      <c r="C3" s="16" t="s">
        <v>15</v>
      </c>
      <c r="D3" s="16"/>
      <c r="E3" s="16"/>
      <c r="F3" s="9"/>
      <c r="G3" s="9"/>
      <c r="H3" s="9"/>
      <c r="I3" s="9"/>
      <c r="J3" s="9"/>
      <c r="K3" s="9"/>
      <c r="L3" s="17" t="s">
        <v>16</v>
      </c>
      <c r="M3" s="17" t="s">
        <v>17</v>
      </c>
      <c r="N3" s="17" t="s">
        <v>18</v>
      </c>
      <c r="O3" s="17" t="s">
        <v>19</v>
      </c>
      <c r="P3" s="17" t="s">
        <v>20</v>
      </c>
      <c r="Q3" s="17" t="s">
        <v>16</v>
      </c>
      <c r="R3" s="17" t="s">
        <v>17</v>
      </c>
      <c r="S3" s="17" t="s">
        <v>18</v>
      </c>
      <c r="T3" s="17" t="s">
        <v>19</v>
      </c>
      <c r="U3" s="17" t="s">
        <v>20</v>
      </c>
      <c r="V3" s="10"/>
      <c r="W3" s="10"/>
      <c r="X3" s="10"/>
      <c r="Y3" s="10"/>
      <c r="Z3" s="10"/>
      <c r="AA3" s="10"/>
      <c r="AB3" s="10"/>
    </row>
    <row r="4" ht="14.25" customHeight="1">
      <c r="A4" s="9"/>
      <c r="B4" s="9"/>
      <c r="C4" s="18" t="s">
        <v>21</v>
      </c>
      <c r="D4" s="18">
        <v>1.0</v>
      </c>
      <c r="E4" s="18"/>
      <c r="F4" s="9"/>
      <c r="G4" s="9"/>
      <c r="H4" s="9"/>
      <c r="I4" s="9"/>
      <c r="J4" s="9"/>
      <c r="K4" s="19"/>
      <c r="L4" s="20">
        <v>2.95</v>
      </c>
      <c r="M4" s="20">
        <v>4.95</v>
      </c>
      <c r="N4" s="20">
        <v>8.2031</v>
      </c>
      <c r="O4" s="20">
        <v>9.70815</v>
      </c>
      <c r="P4" s="21">
        <v>5.65</v>
      </c>
      <c r="Q4" s="20">
        <v>1.7550865671641793</v>
      </c>
      <c r="R4" s="20">
        <v>4.046068656716418</v>
      </c>
      <c r="S4" s="20">
        <v>5.596032835820896</v>
      </c>
      <c r="T4" s="20">
        <v>6.90257910447761</v>
      </c>
      <c r="U4" s="19">
        <f>2.93</f>
        <v>2.93</v>
      </c>
      <c r="V4" s="10"/>
      <c r="W4" s="10"/>
      <c r="X4" s="10"/>
      <c r="Y4" s="10"/>
      <c r="Z4" s="10"/>
      <c r="AA4" s="10"/>
      <c r="AB4" s="10"/>
    </row>
    <row r="5" ht="14.25" customHeight="1">
      <c r="A5" s="9"/>
      <c r="B5" s="9"/>
      <c r="C5" s="16" t="s">
        <v>22</v>
      </c>
      <c r="D5" s="22">
        <v>11.261309452</v>
      </c>
      <c r="E5" s="22">
        <f t="shared" ref="E5:E7" si="1">D5*$D$4</f>
        <v>11.26130945</v>
      </c>
      <c r="F5" s="9"/>
      <c r="G5" s="9"/>
      <c r="H5" s="9"/>
      <c r="I5" s="9"/>
      <c r="J5" s="9"/>
      <c r="K5" s="19"/>
      <c r="L5" s="20"/>
      <c r="M5" s="20"/>
      <c r="N5" s="20"/>
      <c r="O5" s="20"/>
      <c r="P5" s="20"/>
      <c r="Q5" s="9"/>
      <c r="R5" s="10"/>
      <c r="S5" s="10"/>
      <c r="T5" s="10"/>
      <c r="U5" s="10"/>
      <c r="V5" s="10"/>
      <c r="W5" s="10"/>
      <c r="X5" s="10"/>
      <c r="Y5" s="10"/>
      <c r="Z5" s="10"/>
      <c r="AA5" s="10"/>
      <c r="AB5" s="10"/>
    </row>
    <row r="6" ht="14.25" customHeight="1">
      <c r="A6" s="9"/>
      <c r="B6" s="9"/>
      <c r="C6" s="16" t="s">
        <v>23</v>
      </c>
      <c r="D6" s="22">
        <v>79.9276</v>
      </c>
      <c r="E6" s="22">
        <f t="shared" si="1"/>
        <v>79.9276</v>
      </c>
      <c r="F6" s="9"/>
      <c r="G6" s="9"/>
      <c r="H6" s="9"/>
      <c r="I6" s="20"/>
      <c r="J6" s="9"/>
      <c r="K6" s="19"/>
      <c r="L6" s="20"/>
      <c r="M6" s="20"/>
      <c r="N6" s="20"/>
      <c r="O6" s="20"/>
      <c r="P6" s="20"/>
      <c r="Q6" s="9"/>
      <c r="R6" s="10"/>
      <c r="S6" s="10"/>
      <c r="T6" s="10"/>
      <c r="U6" s="10"/>
      <c r="V6" s="10"/>
      <c r="W6" s="10"/>
      <c r="X6" s="10"/>
      <c r="Y6" s="10"/>
      <c r="Z6" s="10"/>
      <c r="AA6" s="10"/>
      <c r="AB6" s="10"/>
    </row>
    <row r="7" ht="14.25" customHeight="1">
      <c r="A7" s="9"/>
      <c r="B7" s="9"/>
      <c r="C7" s="23" t="s">
        <v>24</v>
      </c>
      <c r="D7" s="24">
        <v>78.07882000000001</v>
      </c>
      <c r="E7" s="24">
        <f t="shared" si="1"/>
        <v>78.07882</v>
      </c>
      <c r="F7" s="9"/>
      <c r="G7" s="9"/>
      <c r="H7" s="9"/>
      <c r="I7" s="20"/>
      <c r="J7" s="9"/>
      <c r="K7" s="19"/>
      <c r="L7" s="20"/>
      <c r="M7" s="20"/>
      <c r="N7" s="20"/>
      <c r="O7" s="20"/>
      <c r="P7" s="20"/>
      <c r="Q7" s="9"/>
      <c r="R7" s="10"/>
      <c r="S7" s="10"/>
      <c r="T7" s="10"/>
      <c r="U7" s="10"/>
      <c r="V7" s="10"/>
      <c r="W7" s="10"/>
      <c r="X7" s="10"/>
      <c r="Y7" s="10"/>
      <c r="Z7" s="10"/>
      <c r="AA7" s="10"/>
      <c r="AB7" s="10"/>
    </row>
    <row r="8" ht="14.25" customHeight="1">
      <c r="A8" s="9"/>
      <c r="B8" s="9"/>
      <c r="C8" s="9"/>
      <c r="D8" s="9"/>
      <c r="E8" s="9"/>
      <c r="F8" s="9"/>
      <c r="G8" s="9"/>
      <c r="H8" s="9"/>
      <c r="I8" s="20"/>
      <c r="J8" s="9"/>
      <c r="K8" s="19"/>
      <c r="L8" s="20"/>
      <c r="M8" s="20"/>
      <c r="N8" s="20"/>
      <c r="O8" s="20"/>
      <c r="P8" s="20"/>
      <c r="Q8" s="9"/>
      <c r="R8" s="10"/>
      <c r="S8" s="10"/>
      <c r="T8" s="10"/>
      <c r="U8" s="10"/>
      <c r="V8" s="10"/>
      <c r="W8" s="10"/>
      <c r="X8" s="10"/>
      <c r="Y8" s="10"/>
      <c r="Z8" s="10"/>
      <c r="AA8" s="10"/>
      <c r="AB8" s="10"/>
    </row>
    <row r="9" ht="14.25" customHeight="1">
      <c r="A9" s="9"/>
      <c r="B9" s="9"/>
      <c r="C9" s="9"/>
      <c r="D9" s="9"/>
      <c r="E9" s="9"/>
      <c r="F9" s="9"/>
      <c r="G9" s="9"/>
      <c r="H9" s="9"/>
      <c r="I9" s="9"/>
      <c r="J9" s="9"/>
      <c r="K9" s="19"/>
      <c r="L9" s="20"/>
      <c r="M9" s="20"/>
      <c r="N9" s="20"/>
      <c r="O9" s="20"/>
      <c r="P9" s="20"/>
      <c r="Q9" s="9"/>
      <c r="R9" s="10"/>
      <c r="S9" s="10"/>
      <c r="T9" s="10"/>
      <c r="U9" s="10"/>
      <c r="V9" s="10"/>
      <c r="W9" s="10"/>
      <c r="X9" s="10"/>
      <c r="Y9" s="10"/>
      <c r="Z9" s="10"/>
      <c r="AA9" s="10"/>
      <c r="AB9" s="10"/>
    </row>
    <row r="10" ht="14.25" customHeight="1">
      <c r="A10" s="9"/>
      <c r="B10" s="9"/>
      <c r="C10" s="9"/>
      <c r="D10" s="9"/>
      <c r="E10" s="9"/>
      <c r="F10" s="9"/>
      <c r="G10" s="9"/>
      <c r="H10" s="9"/>
      <c r="I10" s="9"/>
      <c r="J10" s="9"/>
      <c r="K10" s="9"/>
      <c r="L10" s="9"/>
      <c r="M10" s="9"/>
      <c r="N10" s="9"/>
      <c r="O10" s="20"/>
      <c r="P10" s="9"/>
      <c r="Q10" s="9"/>
      <c r="R10" s="10"/>
      <c r="S10" s="10"/>
      <c r="T10" s="10"/>
      <c r="U10" s="10"/>
      <c r="V10" s="10"/>
      <c r="W10" s="10"/>
      <c r="X10" s="10"/>
      <c r="Y10" s="10"/>
      <c r="Z10" s="10"/>
      <c r="AA10" s="10"/>
      <c r="AB10" s="10"/>
    </row>
    <row r="11" ht="14.25" customHeight="1">
      <c r="A11" s="9"/>
      <c r="B11" s="9"/>
      <c r="C11" s="9"/>
      <c r="D11" s="9"/>
      <c r="E11" s="9"/>
      <c r="F11" s="9"/>
      <c r="G11" s="9"/>
      <c r="H11" s="9"/>
      <c r="I11" s="9"/>
      <c r="J11" s="9"/>
      <c r="K11" s="9"/>
      <c r="L11" s="9"/>
      <c r="M11" s="9"/>
      <c r="N11" s="9"/>
      <c r="O11" s="20"/>
      <c r="P11" s="9"/>
      <c r="Q11" s="9"/>
      <c r="R11" s="10"/>
      <c r="S11" s="10"/>
      <c r="T11" s="10"/>
      <c r="U11" s="10"/>
      <c r="V11" s="10"/>
      <c r="W11" s="10"/>
      <c r="X11" s="10"/>
      <c r="Y11" s="10"/>
      <c r="Z11" s="10"/>
      <c r="AA11" s="10"/>
      <c r="AB11" s="10"/>
    </row>
    <row r="12" ht="14.25" customHeight="1">
      <c r="A12" s="9"/>
      <c r="B12" s="9"/>
      <c r="C12" s="9"/>
      <c r="D12" s="9"/>
      <c r="E12" s="9"/>
      <c r="F12" s="9"/>
      <c r="G12" s="9"/>
      <c r="H12" s="9"/>
      <c r="I12" s="9"/>
      <c r="J12" s="9"/>
      <c r="K12" s="9"/>
      <c r="L12" s="25"/>
      <c r="M12" s="25"/>
      <c r="N12" s="25"/>
      <c r="O12" s="25"/>
      <c r="P12" s="9"/>
      <c r="Q12" s="9"/>
      <c r="R12" s="10"/>
      <c r="S12" s="10"/>
      <c r="T12" s="10"/>
      <c r="U12" s="10"/>
      <c r="V12" s="10"/>
      <c r="W12" s="10"/>
      <c r="X12" s="10"/>
      <c r="Y12" s="10"/>
      <c r="Z12" s="10"/>
      <c r="AA12" s="10"/>
      <c r="AB12" s="10"/>
    </row>
    <row r="13" ht="14.25" customHeight="1">
      <c r="A13" s="9"/>
      <c r="B13" s="9"/>
      <c r="C13" s="9"/>
      <c r="D13" s="9"/>
      <c r="E13" s="9"/>
      <c r="F13" s="9"/>
      <c r="G13" s="9"/>
      <c r="H13" s="9"/>
      <c r="I13" s="9"/>
      <c r="J13" s="9"/>
      <c r="K13" s="19"/>
      <c r="L13" s="20"/>
      <c r="M13" s="20"/>
      <c r="N13" s="20"/>
      <c r="O13" s="20"/>
      <c r="P13" s="20"/>
      <c r="Q13" s="9"/>
      <c r="R13" s="10"/>
      <c r="S13" s="10"/>
      <c r="T13" s="10"/>
      <c r="U13" s="10"/>
      <c r="V13" s="10"/>
      <c r="W13" s="10"/>
      <c r="X13" s="10"/>
      <c r="Y13" s="10"/>
      <c r="Z13" s="10"/>
      <c r="AA13" s="10"/>
      <c r="AB13" s="10"/>
    </row>
    <row r="14" ht="14.25" customHeight="1">
      <c r="A14" s="9"/>
      <c r="B14" s="9"/>
      <c r="C14" s="20"/>
      <c r="D14" s="20"/>
      <c r="E14" s="20"/>
      <c r="F14" s="20"/>
      <c r="G14" s="9"/>
      <c r="H14" s="20"/>
      <c r="I14" s="20"/>
      <c r="J14" s="20"/>
      <c r="K14" s="19"/>
      <c r="L14" s="20"/>
      <c r="M14" s="20"/>
      <c r="N14" s="20"/>
      <c r="O14" s="20"/>
      <c r="P14" s="20"/>
      <c r="Q14" s="9"/>
      <c r="R14" s="10"/>
      <c r="S14" s="10"/>
      <c r="T14" s="10"/>
      <c r="U14" s="10"/>
      <c r="V14" s="10"/>
      <c r="W14" s="10"/>
      <c r="X14" s="10"/>
      <c r="Y14" s="10"/>
      <c r="Z14" s="10"/>
      <c r="AA14" s="10"/>
      <c r="AB14" s="10"/>
    </row>
    <row r="15" ht="14.25" customHeight="1">
      <c r="A15" s="9"/>
      <c r="B15" s="26"/>
      <c r="C15" s="27"/>
      <c r="D15" s="27"/>
      <c r="E15" s="27"/>
      <c r="F15" s="27"/>
      <c r="G15" s="28"/>
      <c r="H15" s="9"/>
      <c r="I15" s="9"/>
      <c r="J15" s="9"/>
      <c r="K15" s="19"/>
      <c r="L15" s="20"/>
      <c r="M15" s="20"/>
      <c r="N15" s="20"/>
      <c r="O15" s="20"/>
      <c r="P15" s="20"/>
      <c r="Q15" s="9"/>
      <c r="R15" s="10"/>
      <c r="S15" s="10"/>
      <c r="T15" s="10"/>
      <c r="U15" s="10"/>
      <c r="V15" s="10"/>
      <c r="W15" s="10"/>
      <c r="X15" s="10"/>
      <c r="Y15" s="10"/>
      <c r="Z15" s="10"/>
      <c r="AA15" s="10"/>
      <c r="AB15" s="10"/>
    </row>
    <row r="16" ht="14.25" customHeight="1">
      <c r="A16" s="9"/>
      <c r="B16" s="29" t="s">
        <v>25</v>
      </c>
      <c r="C16" s="30" t="s">
        <v>26</v>
      </c>
      <c r="D16" s="31"/>
      <c r="E16" s="31"/>
      <c r="F16" s="31"/>
      <c r="G16" s="32"/>
      <c r="H16" s="9"/>
      <c r="I16" s="82" t="s">
        <v>60</v>
      </c>
      <c r="J16" s="9"/>
      <c r="K16" s="19"/>
      <c r="L16" s="20"/>
      <c r="M16" s="20"/>
      <c r="N16" s="20"/>
      <c r="O16" s="20"/>
      <c r="P16" s="20"/>
      <c r="Q16" s="9"/>
      <c r="R16" s="10"/>
      <c r="S16" s="10"/>
      <c r="T16" s="10"/>
      <c r="U16" s="10"/>
      <c r="V16" s="10"/>
      <c r="W16" s="10"/>
      <c r="X16" s="10"/>
      <c r="Y16" s="10"/>
      <c r="Z16" s="10"/>
      <c r="AA16" s="10"/>
      <c r="AB16" s="10"/>
    </row>
    <row r="17" ht="14.25" customHeight="1">
      <c r="A17" s="9"/>
      <c r="B17" s="33"/>
      <c r="C17" s="34"/>
      <c r="D17" s="34"/>
      <c r="E17" s="34"/>
      <c r="F17" s="34"/>
      <c r="G17" s="9"/>
      <c r="H17" s="9"/>
      <c r="I17" s="73" t="s">
        <v>61</v>
      </c>
      <c r="J17" s="9"/>
      <c r="K17" s="9"/>
      <c r="L17" s="20"/>
      <c r="M17" s="20"/>
      <c r="N17" s="20"/>
      <c r="O17" s="20"/>
      <c r="P17" s="20"/>
      <c r="Q17" s="9"/>
      <c r="R17" s="10"/>
      <c r="S17" s="10"/>
      <c r="T17" s="10"/>
      <c r="U17" s="10"/>
      <c r="V17" s="10"/>
      <c r="W17" s="10"/>
      <c r="X17" s="10"/>
      <c r="Y17" s="10"/>
      <c r="Z17" s="10"/>
      <c r="AA17" s="10"/>
      <c r="AB17" s="10"/>
    </row>
    <row r="18" ht="14.25" customHeight="1">
      <c r="A18" s="9"/>
      <c r="B18" s="9"/>
      <c r="C18" s="17" t="s">
        <v>16</v>
      </c>
      <c r="D18" s="17" t="s">
        <v>17</v>
      </c>
      <c r="E18" s="17" t="s">
        <v>18</v>
      </c>
      <c r="F18" s="17" t="s">
        <v>19</v>
      </c>
      <c r="G18" s="17" t="s">
        <v>20</v>
      </c>
      <c r="H18" s="25"/>
      <c r="I18" s="83" t="s">
        <v>62</v>
      </c>
      <c r="J18" s="9"/>
      <c r="K18" s="9"/>
      <c r="L18" s="20"/>
      <c r="M18" s="20"/>
      <c r="N18" s="20"/>
      <c r="O18" s="20"/>
      <c r="P18" s="20"/>
      <c r="Q18" s="9"/>
      <c r="R18" s="10"/>
      <c r="S18" s="10"/>
      <c r="T18" s="10"/>
      <c r="U18" s="10"/>
      <c r="V18" s="10"/>
      <c r="W18" s="10"/>
      <c r="X18" s="10"/>
      <c r="Y18" s="10"/>
      <c r="Z18" s="10"/>
      <c r="AA18" s="10"/>
      <c r="AB18" s="10"/>
    </row>
    <row r="19" ht="14.25" customHeight="1">
      <c r="A19" s="9"/>
      <c r="B19" s="35" t="s">
        <v>27</v>
      </c>
      <c r="C19" s="63">
        <v>124.95</v>
      </c>
      <c r="D19" s="63">
        <v>102.42</v>
      </c>
      <c r="E19" s="63">
        <v>26.42</v>
      </c>
      <c r="F19" s="63">
        <v>46.79</v>
      </c>
      <c r="G19" s="63">
        <v>0.1</v>
      </c>
      <c r="H19" s="71"/>
      <c r="I19" s="83" t="s">
        <v>63</v>
      </c>
      <c r="J19" s="9"/>
      <c r="K19" s="9"/>
      <c r="L19" s="9"/>
      <c r="M19" s="9"/>
      <c r="N19" s="20"/>
      <c r="O19" s="20"/>
      <c r="P19" s="9"/>
      <c r="Q19" s="9"/>
      <c r="R19" s="10"/>
      <c r="S19" s="10"/>
      <c r="T19" s="10"/>
      <c r="U19" s="10"/>
      <c r="V19" s="10"/>
      <c r="W19" s="10"/>
      <c r="X19" s="10"/>
      <c r="Y19" s="10"/>
      <c r="Z19" s="10"/>
      <c r="AA19" s="10"/>
      <c r="AB19" s="10"/>
    </row>
    <row r="20" ht="14.25" customHeight="1">
      <c r="A20" s="9"/>
      <c r="B20" s="38" t="s">
        <v>28</v>
      </c>
      <c r="C20" s="38"/>
      <c r="D20" s="38"/>
      <c r="E20" s="38"/>
      <c r="F20" s="38"/>
      <c r="G20" s="38"/>
      <c r="H20" s="9"/>
      <c r="I20" s="83" t="s">
        <v>64</v>
      </c>
      <c r="J20" s="9"/>
      <c r="K20" s="9"/>
      <c r="L20" s="9"/>
      <c r="M20" s="9"/>
      <c r="N20" s="20"/>
      <c r="O20" s="20"/>
      <c r="P20" s="9"/>
      <c r="Q20" s="9"/>
      <c r="R20" s="10"/>
      <c r="S20" s="10"/>
      <c r="T20" s="10"/>
      <c r="U20" s="10"/>
      <c r="V20" s="10"/>
      <c r="W20" s="10"/>
      <c r="X20" s="10"/>
      <c r="Y20" s="10"/>
      <c r="Z20" s="10"/>
      <c r="AA20" s="10"/>
      <c r="AB20" s="10"/>
    </row>
    <row r="21" ht="14.25" customHeight="1">
      <c r="A21" s="9"/>
      <c r="B21" s="39" t="s">
        <v>29</v>
      </c>
      <c r="C21" s="40">
        <f t="shared" ref="C21:G21" si="2">L4</f>
        <v>2.95</v>
      </c>
      <c r="D21" s="40">
        <f t="shared" si="2"/>
        <v>4.95</v>
      </c>
      <c r="E21" s="40">
        <f t="shared" si="2"/>
        <v>8.2031</v>
      </c>
      <c r="F21" s="40">
        <f t="shared" si="2"/>
        <v>9.70815</v>
      </c>
      <c r="G21" s="40">
        <f t="shared" si="2"/>
        <v>5.65</v>
      </c>
      <c r="H21" s="37"/>
      <c r="I21" s="19"/>
      <c r="J21" s="20"/>
      <c r="K21" s="25"/>
      <c r="L21" s="9"/>
      <c r="M21" s="9"/>
      <c r="N21" s="20"/>
      <c r="O21" s="20"/>
      <c r="P21" s="9"/>
      <c r="Q21" s="9"/>
      <c r="R21" s="10"/>
      <c r="S21" s="10"/>
      <c r="T21" s="10"/>
      <c r="U21" s="10"/>
      <c r="V21" s="10"/>
      <c r="W21" s="10"/>
      <c r="X21" s="10"/>
      <c r="Y21" s="10"/>
      <c r="Z21" s="10"/>
      <c r="AA21" s="10"/>
      <c r="AB21" s="10"/>
    </row>
    <row r="22" ht="14.25" customHeight="1">
      <c r="A22" s="25" t="s">
        <v>30</v>
      </c>
      <c r="B22" s="41" t="s">
        <v>31</v>
      </c>
      <c r="C22" s="42">
        <f t="shared" ref="C22:G22" si="3">C21</f>
        <v>2.95</v>
      </c>
      <c r="D22" s="42">
        <f t="shared" si="3"/>
        <v>4.95</v>
      </c>
      <c r="E22" s="42">
        <f t="shared" si="3"/>
        <v>8.2031</v>
      </c>
      <c r="F22" s="42">
        <f t="shared" si="3"/>
        <v>9.70815</v>
      </c>
      <c r="G22" s="42">
        <f t="shared" si="3"/>
        <v>5.65</v>
      </c>
      <c r="H22" s="37"/>
      <c r="I22" s="19"/>
      <c r="J22" s="20"/>
      <c r="K22" s="20"/>
      <c r="L22" s="10"/>
      <c r="M22" s="10"/>
      <c r="N22" s="10"/>
      <c r="O22" s="10"/>
      <c r="P22" s="10"/>
      <c r="Q22" s="10"/>
      <c r="R22" s="10"/>
      <c r="S22" s="10"/>
      <c r="T22" s="10"/>
      <c r="U22" s="10"/>
      <c r="V22" s="10"/>
      <c r="W22" s="10"/>
      <c r="X22" s="10"/>
      <c r="Y22" s="10"/>
      <c r="Z22" s="10"/>
      <c r="AA22" s="10"/>
      <c r="AB22" s="10"/>
    </row>
    <row r="23" ht="14.25" customHeight="1">
      <c r="A23" s="9"/>
      <c r="B23" s="43" t="s">
        <v>32</v>
      </c>
      <c r="C23" s="44">
        <f>0.287169932835821</f>
        <v>0.2871699328</v>
      </c>
      <c r="D23" s="44">
        <v>0.443739733830845</v>
      </c>
      <c r="E23" s="44">
        <v>1.02319661691542</v>
      </c>
      <c r="F23" s="44">
        <v>0.89223710199005</v>
      </c>
      <c r="G23" s="44">
        <v>3.0</v>
      </c>
      <c r="H23" s="45"/>
      <c r="I23" s="19"/>
      <c r="J23" s="20"/>
      <c r="K23" s="20"/>
      <c r="L23" s="10"/>
      <c r="M23" s="10"/>
      <c r="N23" s="10"/>
      <c r="O23" s="10"/>
      <c r="P23" s="10"/>
      <c r="Q23" s="10"/>
      <c r="R23" s="10"/>
      <c r="S23" s="10"/>
      <c r="T23" s="10"/>
      <c r="U23" s="10"/>
      <c r="V23" s="10"/>
      <c r="W23" s="10"/>
      <c r="X23" s="10"/>
      <c r="Y23" s="10"/>
      <c r="Z23" s="10"/>
      <c r="AA23" s="10"/>
      <c r="AB23" s="10"/>
    </row>
    <row r="24" ht="14.25" customHeight="1">
      <c r="A24" s="9"/>
      <c r="B24" s="46" t="s">
        <v>33</v>
      </c>
      <c r="C24" s="47">
        <v>2000.0</v>
      </c>
      <c r="D24" s="47">
        <v>2000.0</v>
      </c>
      <c r="E24" s="47">
        <v>2000.0</v>
      </c>
      <c r="F24" s="47">
        <v>2000.0</v>
      </c>
      <c r="G24" s="47">
        <v>2000.0</v>
      </c>
      <c r="H24" s="48"/>
      <c r="I24" s="9"/>
      <c r="J24" s="9"/>
      <c r="K24" s="20"/>
      <c r="L24" s="10"/>
      <c r="M24" s="10"/>
      <c r="N24" s="10"/>
      <c r="O24" s="10"/>
      <c r="P24" s="10"/>
      <c r="Q24" s="10"/>
      <c r="R24" s="10"/>
      <c r="S24" s="10"/>
      <c r="T24" s="10"/>
      <c r="U24" s="10"/>
      <c r="V24" s="10"/>
      <c r="W24" s="10"/>
      <c r="X24" s="10"/>
      <c r="Y24" s="10"/>
      <c r="Z24" s="10"/>
      <c r="AA24" s="10"/>
      <c r="AB24" s="10"/>
    </row>
    <row r="25" ht="14.25" customHeight="1">
      <c r="A25" s="9"/>
      <c r="B25" s="38" t="s">
        <v>34</v>
      </c>
      <c r="C25" s="38"/>
      <c r="D25" s="38"/>
      <c r="E25" s="38"/>
      <c r="F25" s="38"/>
      <c r="G25" s="38"/>
      <c r="H25" s="9"/>
      <c r="I25" s="9"/>
      <c r="J25" s="9"/>
      <c r="K25" s="20"/>
      <c r="L25" s="49"/>
      <c r="M25" s="49"/>
      <c r="N25" s="49"/>
      <c r="O25" s="49"/>
      <c r="P25" s="49"/>
      <c r="Q25" s="9"/>
      <c r="R25" s="10"/>
      <c r="S25" s="10"/>
      <c r="T25" s="10"/>
      <c r="U25" s="10"/>
      <c r="V25" s="10"/>
      <c r="W25" s="10"/>
      <c r="X25" s="10"/>
      <c r="Y25" s="10"/>
      <c r="Z25" s="10"/>
      <c r="AA25" s="10"/>
      <c r="AB25" s="10"/>
    </row>
    <row r="26" ht="14.25" customHeight="1">
      <c r="A26" s="9"/>
      <c r="B26" s="9" t="s">
        <v>35</v>
      </c>
      <c r="C26" s="20">
        <f t="array" ref="C26:C28">$E$5:$E$7</f>
        <v>11.26130945</v>
      </c>
      <c r="D26" s="20">
        <f t="array" ref="D26:D28">$E$5:$E$7</f>
        <v>11.26130945</v>
      </c>
      <c r="E26" s="20">
        <f t="array" ref="E26:E28">$E$5:$E$7</f>
        <v>11.26130945</v>
      </c>
      <c r="F26" s="20">
        <f t="array" ref="F26:F28">$E$5:$E$7</f>
        <v>11.26130945</v>
      </c>
      <c r="G26" s="20">
        <f t="array" ref="G26:G28">$E$5:$E$7</f>
        <v>11.26130945</v>
      </c>
      <c r="H26" s="20"/>
      <c r="I26" s="9"/>
      <c r="J26" s="9"/>
      <c r="K26" s="50"/>
      <c r="L26" s="51"/>
      <c r="M26" s="51"/>
      <c r="N26" s="51"/>
      <c r="O26" s="51"/>
      <c r="P26" s="51"/>
      <c r="Q26" s="9"/>
      <c r="R26" s="10"/>
      <c r="S26" s="10"/>
      <c r="T26" s="10"/>
      <c r="U26" s="10"/>
      <c r="V26" s="10"/>
      <c r="W26" s="10"/>
      <c r="X26" s="10"/>
      <c r="Y26" s="10"/>
      <c r="Z26" s="10"/>
      <c r="AA26" s="10"/>
      <c r="AB26" s="10"/>
    </row>
    <row r="27" ht="14.25" customHeight="1">
      <c r="A27" s="9"/>
      <c r="B27" s="9" t="s">
        <v>36</v>
      </c>
      <c r="C27" s="20">
        <v>79.9276</v>
      </c>
      <c r="D27" s="20">
        <v>79.9276</v>
      </c>
      <c r="E27" s="20">
        <v>79.9276</v>
      </c>
      <c r="F27" s="20">
        <v>79.9276</v>
      </c>
      <c r="G27" s="20">
        <v>79.9276</v>
      </c>
      <c r="H27" s="20"/>
      <c r="I27" s="9"/>
      <c r="J27" s="10"/>
      <c r="K27" s="50"/>
      <c r="L27" s="51"/>
      <c r="M27" s="51"/>
      <c r="N27" s="51"/>
      <c r="O27" s="51"/>
      <c r="P27" s="51"/>
      <c r="Q27" s="9"/>
      <c r="R27" s="10"/>
      <c r="S27" s="10"/>
      <c r="T27" s="10"/>
      <c r="U27" s="10"/>
      <c r="V27" s="10"/>
      <c r="W27" s="10"/>
      <c r="X27" s="10"/>
      <c r="Y27" s="10"/>
      <c r="Z27" s="10"/>
      <c r="AA27" s="10"/>
      <c r="AB27" s="10"/>
    </row>
    <row r="28" ht="14.25" customHeight="1">
      <c r="A28" s="9"/>
      <c r="B28" s="9" t="s">
        <v>37</v>
      </c>
      <c r="C28" s="20">
        <v>78.07882000000001</v>
      </c>
      <c r="D28" s="20">
        <v>78.07882000000001</v>
      </c>
      <c r="E28" s="20">
        <v>78.07882000000001</v>
      </c>
      <c r="F28" s="20">
        <v>78.07882000000001</v>
      </c>
      <c r="G28" s="20">
        <v>78.07882000000001</v>
      </c>
      <c r="H28" s="20"/>
      <c r="I28" s="9"/>
      <c r="J28" s="10"/>
      <c r="K28" s="50"/>
      <c r="L28" s="52"/>
      <c r="M28" s="52"/>
      <c r="N28" s="52"/>
      <c r="O28" s="52"/>
      <c r="P28" s="52"/>
      <c r="Q28" s="9"/>
      <c r="R28" s="10"/>
      <c r="S28" s="10"/>
      <c r="T28" s="10"/>
      <c r="U28" s="10"/>
      <c r="V28" s="10"/>
      <c r="W28" s="10"/>
      <c r="X28" s="10"/>
      <c r="Y28" s="10"/>
      <c r="Z28" s="10"/>
      <c r="AA28" s="10"/>
      <c r="AB28" s="10"/>
    </row>
    <row r="29" ht="14.25" customHeight="1">
      <c r="A29" s="9"/>
      <c r="B29" s="43" t="s">
        <v>38</v>
      </c>
      <c r="C29" s="53">
        <f>107.884</f>
        <v>107.884</v>
      </c>
      <c r="D29" s="53">
        <f>119.007</f>
        <v>119.007</v>
      </c>
      <c r="E29" s="53">
        <f>125.869</f>
        <v>125.869</v>
      </c>
      <c r="F29" s="53">
        <f>113.957</f>
        <v>113.957</v>
      </c>
      <c r="G29" s="53">
        <v>115.01</v>
      </c>
      <c r="H29" s="49"/>
      <c r="I29" s="9"/>
      <c r="J29" s="9"/>
      <c r="K29" s="50"/>
      <c r="L29" s="51"/>
      <c r="M29" s="51"/>
      <c r="N29" s="51"/>
      <c r="O29" s="51"/>
      <c r="P29" s="51"/>
      <c r="Q29" s="9"/>
      <c r="R29" s="10"/>
      <c r="S29" s="10"/>
      <c r="T29" s="10"/>
      <c r="U29" s="10"/>
      <c r="V29" s="10"/>
      <c r="W29" s="10"/>
      <c r="X29" s="10"/>
      <c r="Y29" s="10"/>
      <c r="Z29" s="10"/>
      <c r="AA29" s="10"/>
      <c r="AB29" s="10"/>
    </row>
    <row r="30" ht="14.25" customHeight="1">
      <c r="A30" s="9"/>
      <c r="B30" s="38" t="s">
        <v>39</v>
      </c>
      <c r="C30" s="38"/>
      <c r="D30" s="38"/>
      <c r="E30" s="38"/>
      <c r="F30" s="38"/>
      <c r="G30" s="38"/>
      <c r="H30" s="9"/>
      <c r="I30" s="9"/>
      <c r="J30" s="10"/>
      <c r="K30" s="50"/>
      <c r="L30" s="51"/>
      <c r="M30" s="51"/>
      <c r="N30" s="51"/>
      <c r="O30" s="51"/>
      <c r="P30" s="51"/>
      <c r="Q30" s="9"/>
      <c r="R30" s="10"/>
      <c r="S30" s="10"/>
      <c r="T30" s="10"/>
      <c r="U30" s="10"/>
      <c r="V30" s="10"/>
      <c r="W30" s="10"/>
      <c r="X30" s="10"/>
      <c r="Y30" s="10"/>
      <c r="Z30" s="10"/>
      <c r="AA30" s="10"/>
      <c r="AB30" s="10"/>
    </row>
    <row r="31" ht="14.25" customHeight="1">
      <c r="A31" s="9"/>
      <c r="B31" s="9" t="s">
        <v>40</v>
      </c>
      <c r="C31" s="20">
        <f t="shared" ref="C31:G31" si="4">1000*C23*C19/C24</f>
        <v>17.94094155</v>
      </c>
      <c r="D31" s="20">
        <f t="shared" si="4"/>
        <v>22.72391177</v>
      </c>
      <c r="E31" s="20">
        <f t="shared" si="4"/>
        <v>13.51642731</v>
      </c>
      <c r="F31" s="20">
        <f t="shared" si="4"/>
        <v>20.873887</v>
      </c>
      <c r="G31" s="20">
        <f t="shared" si="4"/>
        <v>0.15</v>
      </c>
      <c r="H31" s="20"/>
      <c r="I31" s="9"/>
      <c r="J31" s="10"/>
      <c r="K31" s="50"/>
      <c r="L31" s="52"/>
      <c r="M31" s="52"/>
      <c r="N31" s="52"/>
      <c r="O31" s="52"/>
      <c r="P31" s="52"/>
      <c r="Q31" s="9"/>
      <c r="R31" s="10"/>
      <c r="S31" s="10"/>
      <c r="T31" s="10"/>
      <c r="U31" s="10"/>
      <c r="V31" s="10"/>
      <c r="W31" s="10"/>
      <c r="X31" s="10"/>
      <c r="Y31" s="10"/>
      <c r="Z31" s="10"/>
      <c r="AA31" s="10"/>
      <c r="AB31" s="10"/>
    </row>
    <row r="32" ht="14.25" customHeight="1">
      <c r="A32" s="9"/>
      <c r="B32" s="9" t="s">
        <v>41</v>
      </c>
      <c r="C32" s="20">
        <f t="shared" ref="C32:G32" si="5">100*C31/(C29)</f>
        <v>16.62984461</v>
      </c>
      <c r="D32" s="20">
        <f t="shared" si="5"/>
        <v>19.09460096</v>
      </c>
      <c r="E32" s="20">
        <f t="shared" si="5"/>
        <v>10.73848788</v>
      </c>
      <c r="F32" s="20">
        <f t="shared" si="5"/>
        <v>18.31733636</v>
      </c>
      <c r="G32" s="20">
        <f t="shared" si="5"/>
        <v>0.1304234414</v>
      </c>
      <c r="H32" s="20"/>
      <c r="I32" s="9"/>
      <c r="J32" s="9"/>
      <c r="K32" s="50"/>
      <c r="L32" s="52"/>
      <c r="M32" s="52"/>
      <c r="N32" s="52"/>
      <c r="O32" s="52"/>
      <c r="P32" s="52"/>
      <c r="Q32" s="54"/>
      <c r="R32" s="10"/>
      <c r="S32" s="10"/>
      <c r="T32" s="10"/>
      <c r="U32" s="10"/>
      <c r="V32" s="10"/>
      <c r="W32" s="10"/>
      <c r="X32" s="10"/>
      <c r="Y32" s="10"/>
      <c r="Z32" s="10"/>
      <c r="AA32" s="10"/>
      <c r="AB32" s="10"/>
    </row>
    <row r="33" ht="14.25" customHeight="1">
      <c r="A33" s="9"/>
      <c r="B33" s="9" t="s">
        <v>42</v>
      </c>
      <c r="C33" s="20">
        <f t="shared" ref="C33:G33" si="6">C26+(C32/100)*C27+C28*SQRT((C32/100))</f>
        <v>56.39345875</v>
      </c>
      <c r="D33" s="20">
        <f t="shared" si="6"/>
        <v>60.64155617</v>
      </c>
      <c r="E33" s="20">
        <f t="shared" si="6"/>
        <v>45.43046715</v>
      </c>
      <c r="F33" s="20">
        <f t="shared" si="6"/>
        <v>59.31868156</v>
      </c>
      <c r="G33" s="20">
        <f t="shared" si="6"/>
        <v>14.18530679</v>
      </c>
      <c r="H33" s="20"/>
      <c r="I33" s="9"/>
      <c r="J33" s="9"/>
      <c r="K33" s="50"/>
      <c r="L33" s="52"/>
      <c r="M33" s="52"/>
      <c r="N33" s="52"/>
      <c r="O33" s="52"/>
      <c r="P33" s="52"/>
      <c r="Q33" s="54"/>
      <c r="R33" s="10"/>
      <c r="S33" s="10"/>
      <c r="T33" s="10"/>
      <c r="U33" s="10"/>
      <c r="V33" s="10"/>
      <c r="W33" s="10"/>
      <c r="X33" s="10"/>
      <c r="Y33" s="10"/>
      <c r="Z33" s="10"/>
      <c r="AA33" s="10"/>
      <c r="AB33" s="10"/>
    </row>
    <row r="34" ht="14.25" customHeight="1">
      <c r="A34" s="9"/>
      <c r="B34" s="9" t="s">
        <v>43</v>
      </c>
      <c r="C34" s="20">
        <f t="shared" ref="C34:G34" si="7">(C33/10000)*C31*C24</f>
        <v>202.3503495</v>
      </c>
      <c r="D34" s="20">
        <f t="shared" si="7"/>
        <v>275.6026744</v>
      </c>
      <c r="E34" s="20">
        <f t="shared" si="7"/>
        <v>122.8115214</v>
      </c>
      <c r="F34" s="20">
        <f t="shared" si="7"/>
        <v>247.6422912</v>
      </c>
      <c r="G34" s="20">
        <f t="shared" si="7"/>
        <v>0.4255592037</v>
      </c>
      <c r="H34" s="20"/>
      <c r="I34" s="9"/>
      <c r="J34" s="9"/>
      <c r="K34" s="50"/>
      <c r="L34" s="52"/>
      <c r="M34" s="52"/>
      <c r="N34" s="52"/>
      <c r="O34" s="52"/>
      <c r="P34" s="52"/>
      <c r="Q34" s="54"/>
      <c r="R34" s="10"/>
      <c r="S34" s="10"/>
      <c r="T34" s="10"/>
      <c r="U34" s="10"/>
      <c r="V34" s="10"/>
      <c r="W34" s="10"/>
      <c r="X34" s="10"/>
      <c r="Y34" s="10"/>
      <c r="Z34" s="10"/>
      <c r="AA34" s="10"/>
      <c r="AB34" s="10"/>
    </row>
    <row r="35" ht="14.25" customHeight="1">
      <c r="A35" s="9"/>
      <c r="B35" s="9" t="s">
        <v>44</v>
      </c>
      <c r="C35" s="20">
        <f t="shared" ref="C35:G35" si="8">12*100*C34/(C19*1000)</f>
        <v>1.943340691</v>
      </c>
      <c r="D35" s="20">
        <f t="shared" si="8"/>
        <v>3.229088159</v>
      </c>
      <c r="E35" s="20">
        <f t="shared" si="8"/>
        <v>5.578116035</v>
      </c>
      <c r="F35" s="20">
        <f t="shared" si="8"/>
        <v>6.351159423</v>
      </c>
      <c r="G35" s="20">
        <f t="shared" si="8"/>
        <v>5.106710444</v>
      </c>
      <c r="H35" s="20"/>
      <c r="I35" s="9"/>
      <c r="J35" s="9"/>
      <c r="K35" s="50"/>
      <c r="L35" s="52"/>
      <c r="M35" s="52"/>
      <c r="N35" s="52"/>
      <c r="O35" s="52"/>
      <c r="P35" s="52"/>
      <c r="Q35" s="54"/>
      <c r="R35" s="10"/>
      <c r="S35" s="10"/>
      <c r="T35" s="10"/>
      <c r="U35" s="10"/>
      <c r="V35" s="10"/>
      <c r="W35" s="10"/>
      <c r="X35" s="10"/>
      <c r="Y35" s="10"/>
      <c r="Z35" s="10"/>
      <c r="AA35" s="10"/>
      <c r="AB35" s="10"/>
    </row>
    <row r="36" ht="14.25" customHeight="1">
      <c r="A36" s="9"/>
      <c r="B36" s="9"/>
      <c r="C36" s="9"/>
      <c r="D36" s="9"/>
      <c r="E36" s="9"/>
      <c r="F36" s="9"/>
      <c r="G36" s="9"/>
      <c r="H36" s="9"/>
      <c r="I36" s="9"/>
      <c r="J36" s="54"/>
      <c r="K36" s="50"/>
      <c r="L36" s="55"/>
      <c r="M36" s="55"/>
      <c r="N36" s="55"/>
      <c r="O36" s="55"/>
      <c r="P36" s="55"/>
      <c r="Q36" s="9"/>
      <c r="R36" s="10"/>
      <c r="S36" s="10"/>
      <c r="T36" s="10"/>
      <c r="U36" s="10"/>
      <c r="V36" s="10"/>
      <c r="W36" s="10"/>
      <c r="X36" s="10"/>
      <c r="Y36" s="10"/>
      <c r="Z36" s="10"/>
      <c r="AA36" s="10"/>
      <c r="AB36" s="10"/>
    </row>
    <row r="37" ht="14.25" customHeight="1">
      <c r="A37" s="9"/>
      <c r="B37" s="9" t="s">
        <v>45</v>
      </c>
      <c r="C37" s="56">
        <f t="shared" ref="C37:G37" si="9">C22-C35</f>
        <v>1.006659309</v>
      </c>
      <c r="D37" s="56">
        <f t="shared" si="9"/>
        <v>1.720911841</v>
      </c>
      <c r="E37" s="56">
        <f t="shared" si="9"/>
        <v>2.624983965</v>
      </c>
      <c r="F37" s="56">
        <f t="shared" si="9"/>
        <v>3.356990577</v>
      </c>
      <c r="G37" s="56">
        <f t="shared" si="9"/>
        <v>0.5432895558</v>
      </c>
      <c r="H37" s="20"/>
      <c r="I37" s="9"/>
      <c r="J37" s="54"/>
      <c r="K37" s="54"/>
      <c r="L37" s="52"/>
      <c r="M37" s="52"/>
      <c r="N37" s="52"/>
      <c r="O37" s="52"/>
      <c r="P37" s="52"/>
      <c r="Q37" s="9"/>
      <c r="R37" s="10"/>
      <c r="S37" s="10"/>
      <c r="T37" s="10"/>
      <c r="U37" s="10"/>
      <c r="V37" s="10"/>
      <c r="W37" s="10"/>
      <c r="X37" s="10"/>
      <c r="Y37" s="10"/>
      <c r="Z37" s="10"/>
      <c r="AA37" s="10"/>
      <c r="AB37" s="10"/>
    </row>
    <row r="38" ht="14.25" customHeight="1">
      <c r="A38" s="9"/>
      <c r="B38" s="38" t="s">
        <v>46</v>
      </c>
      <c r="C38" s="57">
        <f t="shared" ref="C38:G38" si="10">C37/100*C19*1000</f>
        <v>1257.820806</v>
      </c>
      <c r="D38" s="57">
        <f t="shared" si="10"/>
        <v>1762.557907</v>
      </c>
      <c r="E38" s="57">
        <f t="shared" si="10"/>
        <v>693.5207634</v>
      </c>
      <c r="F38" s="57">
        <f t="shared" si="10"/>
        <v>1570.735891</v>
      </c>
      <c r="G38" s="57">
        <f t="shared" si="10"/>
        <v>0.5432895558</v>
      </c>
      <c r="H38" s="71" t="s">
        <v>65</v>
      </c>
      <c r="I38" s="9"/>
      <c r="J38" s="54"/>
      <c r="K38" s="50"/>
      <c r="L38" s="55"/>
      <c r="M38" s="55"/>
      <c r="N38" s="55"/>
      <c r="O38" s="55"/>
      <c r="P38" s="55"/>
      <c r="Q38" s="9"/>
      <c r="R38" s="10"/>
      <c r="S38" s="10"/>
      <c r="T38" s="10"/>
      <c r="U38" s="10"/>
      <c r="V38" s="10"/>
      <c r="W38" s="10"/>
      <c r="X38" s="10"/>
      <c r="Y38" s="10"/>
      <c r="Z38" s="10"/>
      <c r="AA38" s="10"/>
      <c r="AB38" s="10"/>
    </row>
    <row r="39" ht="14.25" customHeight="1">
      <c r="A39" s="10"/>
      <c r="B39" s="10"/>
      <c r="C39" s="10"/>
      <c r="D39" s="10"/>
      <c r="E39" s="10"/>
      <c r="F39" s="10"/>
      <c r="G39" s="10"/>
      <c r="H39" s="10"/>
      <c r="I39" s="10"/>
      <c r="J39" s="54"/>
      <c r="K39" s="54"/>
      <c r="L39" s="52"/>
      <c r="M39" s="52"/>
      <c r="N39" s="52"/>
      <c r="O39" s="52"/>
      <c r="P39" s="52"/>
      <c r="Q39" s="10"/>
      <c r="R39" s="10"/>
      <c r="S39" s="10"/>
      <c r="T39" s="10"/>
      <c r="U39" s="10"/>
      <c r="V39" s="10"/>
      <c r="W39" s="10"/>
      <c r="X39" s="10"/>
      <c r="Y39" s="10"/>
      <c r="Z39" s="10"/>
      <c r="AA39" s="10"/>
      <c r="AB39" s="10"/>
    </row>
    <row r="40" ht="14.25" customHeight="1">
      <c r="A40" s="10"/>
      <c r="B40" s="10"/>
      <c r="C40" s="10"/>
      <c r="D40" s="10"/>
      <c r="E40" s="10"/>
      <c r="F40" s="10"/>
      <c r="G40" s="10"/>
      <c r="H40" s="10"/>
      <c r="I40" s="10"/>
      <c r="J40" s="54"/>
      <c r="K40" s="50"/>
      <c r="L40" s="55"/>
      <c r="M40" s="55"/>
      <c r="N40" s="55"/>
      <c r="O40" s="55"/>
      <c r="P40" s="55"/>
      <c r="Q40" s="10"/>
      <c r="R40" s="10"/>
      <c r="S40" s="10"/>
      <c r="T40" s="10"/>
      <c r="U40" s="10"/>
      <c r="V40" s="10"/>
      <c r="W40" s="10"/>
      <c r="X40" s="10"/>
      <c r="Y40" s="10"/>
      <c r="Z40" s="10"/>
      <c r="AA40" s="10"/>
      <c r="AB40" s="10"/>
    </row>
    <row r="41" ht="14.25" customHeight="1">
      <c r="A41" s="10"/>
      <c r="B41" s="10"/>
      <c r="C41" s="10"/>
      <c r="D41" s="10"/>
      <c r="E41" s="10"/>
      <c r="F41" s="10"/>
      <c r="G41" s="10"/>
      <c r="H41" s="10"/>
      <c r="I41" s="10"/>
      <c r="J41" s="54"/>
      <c r="K41" s="54"/>
      <c r="L41" s="52"/>
      <c r="M41" s="52"/>
      <c r="N41" s="52"/>
      <c r="O41" s="52"/>
      <c r="P41" s="52"/>
      <c r="Q41" s="10"/>
      <c r="R41" s="10"/>
      <c r="S41" s="10"/>
      <c r="T41" s="10"/>
      <c r="U41" s="10"/>
      <c r="V41" s="10"/>
      <c r="W41" s="10"/>
      <c r="X41" s="10"/>
      <c r="Y41" s="10"/>
      <c r="Z41" s="10"/>
      <c r="AA41" s="10"/>
      <c r="AB41" s="10"/>
    </row>
    <row r="42" ht="14.25" customHeight="1">
      <c r="A42" s="10"/>
      <c r="B42" s="10"/>
      <c r="C42" s="10"/>
      <c r="D42" s="10"/>
      <c r="E42" s="10"/>
      <c r="F42" s="10"/>
      <c r="G42" s="10"/>
      <c r="H42" s="10"/>
      <c r="I42" s="10"/>
      <c r="J42" s="54"/>
      <c r="K42" s="50"/>
      <c r="L42" s="55"/>
      <c r="M42" s="55"/>
      <c r="N42" s="55"/>
      <c r="O42" s="55"/>
      <c r="P42" s="55"/>
      <c r="Q42" s="10"/>
      <c r="R42" s="10"/>
      <c r="S42" s="10"/>
      <c r="T42" s="10"/>
      <c r="U42" s="10"/>
      <c r="V42" s="10"/>
      <c r="W42" s="10"/>
      <c r="X42" s="10"/>
      <c r="Y42" s="10"/>
      <c r="Z42" s="10"/>
      <c r="AA42" s="10"/>
      <c r="AB42" s="10"/>
    </row>
    <row r="43" ht="14.25" customHeight="1">
      <c r="A43" s="10"/>
      <c r="B43" s="10"/>
      <c r="C43" s="10"/>
      <c r="D43" s="10"/>
      <c r="E43" s="10"/>
      <c r="F43" s="10"/>
      <c r="G43" s="10"/>
      <c r="H43" s="10"/>
      <c r="I43" s="10"/>
      <c r="J43" s="54"/>
      <c r="K43" s="54"/>
      <c r="L43" s="52"/>
      <c r="M43" s="52"/>
      <c r="N43" s="52"/>
      <c r="O43" s="52"/>
      <c r="P43" s="52"/>
      <c r="Q43" s="10"/>
      <c r="R43" s="10"/>
      <c r="S43" s="10"/>
      <c r="T43" s="10"/>
      <c r="U43" s="10"/>
      <c r="V43" s="10"/>
      <c r="W43" s="10"/>
      <c r="X43" s="10"/>
      <c r="Y43" s="10"/>
      <c r="Z43" s="10"/>
      <c r="AA43" s="10"/>
      <c r="AB43" s="10"/>
    </row>
    <row r="44" ht="14.2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ht="14.2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ht="14.2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ht="14.2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ht="14.2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ht="14.2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ht="14.2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ht="14.2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ht="14.2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ht="14.2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ht="14.2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ht="14.2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ht="14.2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ht="14.2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ht="14.2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ht="14.2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ht="14.2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ht="14.2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ht="14.2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ht="14.2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ht="14.2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ht="14.2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ht="14.2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ht="14.2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ht="14.2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ht="14.2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C2:E2"/>
    <mergeCell ref="L2:P2"/>
    <mergeCell ref="Q2:U2"/>
    <mergeCell ref="B15:G15"/>
    <mergeCell ref="C16:G16"/>
  </mergeCells>
  <conditionalFormatting sqref="C37:G37">
    <cfRule type="expression" dxfId="0" priority="1">
      <formula>ABS(#REF!)&gt;=1.96</formula>
    </cfRule>
  </conditionalFormatting>
  <conditionalFormatting sqref="C22">
    <cfRule type="expression" dxfId="0" priority="2">
      <formula>ABS(#REF!)&gt;=1.96</formula>
    </cfRule>
  </conditionalFormatting>
  <conditionalFormatting sqref="H37">
    <cfRule type="expression" dxfId="0" priority="3">
      <formula>ABS(#REF!)&gt;=1.96</formula>
    </cfRule>
  </conditionalFormatting>
  <conditionalFormatting sqref="C21:G21">
    <cfRule type="expression" dxfId="0" priority="4">
      <formula>ABS(#REF!)&gt;=1.96</formula>
    </cfRule>
  </conditionalFormatting>
  <conditionalFormatting sqref="G37">
    <cfRule type="expression" dxfId="0" priority="5">
      <formula>ABS(#REF!)&gt;=1.96</formula>
    </cfRule>
  </conditionalFormatting>
  <conditionalFormatting sqref="M4:O4">
    <cfRule type="expression" dxfId="0" priority="6">
      <formula>ABS(#REF!)&gt;=1.96</formula>
    </cfRule>
  </conditionalFormatting>
  <conditionalFormatting sqref="L4">
    <cfRule type="expression" dxfId="0" priority="7">
      <formula>ABS(#REF!)&gt;=1.96</formula>
    </cfRule>
  </conditionalFormatting>
  <conditionalFormatting sqref="R4:T4">
    <cfRule type="expression" dxfId="0" priority="8">
      <formula>ABS(#REF!)&gt;=1.96</formula>
    </cfRule>
  </conditionalFormatting>
  <conditionalFormatting sqref="Q4">
    <cfRule type="expression" dxfId="0" priority="9">
      <formula>ABS(#REF!)&gt;=1.96</formula>
    </cfRule>
  </conditionalFormatting>
  <conditionalFormatting sqref="C38:G38">
    <cfRule type="expression" dxfId="0" priority="10">
      <formula>ABS(#REF!)&gt;=1.96</formula>
    </cfRule>
  </conditionalFormatting>
  <conditionalFormatting sqref="G38">
    <cfRule type="expression" dxfId="0" priority="11">
      <formula>ABS(#REF!)&gt;=1.96</formula>
    </cfRule>
  </conditionalFormatting>
  <conditionalFormatting sqref="E38">
    <cfRule type="expression" dxfId="0" priority="12">
      <formula>ABS(#REF!)&gt;=1.96</formula>
    </cfRule>
  </conditionalFormatting>
  <conditionalFormatting sqref="F38">
    <cfRule type="expression" dxfId="0" priority="13">
      <formula>ABS(#REF!)&gt;=1.96</formula>
    </cfRule>
  </conditionalFormatting>
  <conditionalFormatting sqref="D37">
    <cfRule type="expression" dxfId="0" priority="14">
      <formula>ABS(#REF!)&gt;=1.96</formula>
    </cfRule>
  </conditionalFormatting>
  <conditionalFormatting sqref="D38">
    <cfRule type="expression" dxfId="0" priority="15">
      <formula>ABS(#REF!)&gt;=1.96</formula>
    </cfRule>
  </conditionalFormatting>
  <conditionalFormatting sqref="D22:G22">
    <cfRule type="expression" dxfId="0" priority="16">
      <formula>ABS(#REF!)&gt;=1.96</formula>
    </cfRule>
  </conditionalFormatting>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63"/>
    <col customWidth="1" min="2" max="2" width="24.13"/>
    <col customWidth="1" min="3" max="7" width="7.63"/>
    <col customWidth="1" min="8" max="8" width="8.88"/>
    <col customWidth="1" min="9" max="9" width="25.5"/>
    <col customWidth="1" min="10" max="10" width="7.63"/>
    <col customWidth="1" min="11" max="11" width="17.63"/>
    <col customWidth="1" min="12" max="15" width="7.88"/>
    <col customWidth="1" min="16" max="16" width="8.25"/>
    <col customWidth="1" min="17" max="28" width="7.63"/>
  </cols>
  <sheetData>
    <row r="1" ht="14.25" customHeight="1">
      <c r="A1" s="9"/>
      <c r="B1" s="9"/>
      <c r="C1" s="9"/>
      <c r="D1" s="9"/>
      <c r="E1" s="9"/>
      <c r="F1" s="9"/>
      <c r="G1" s="9"/>
      <c r="H1" s="9"/>
      <c r="I1" s="9"/>
      <c r="J1" s="9"/>
      <c r="K1" s="9"/>
      <c r="L1" s="9"/>
      <c r="M1" s="9"/>
      <c r="N1" s="9"/>
      <c r="O1" s="9"/>
      <c r="P1" s="9"/>
      <c r="Q1" s="9"/>
      <c r="R1" s="10"/>
      <c r="S1" s="10"/>
      <c r="T1" s="10"/>
      <c r="U1" s="10"/>
      <c r="V1" s="10"/>
      <c r="W1" s="10"/>
      <c r="X1" s="10"/>
      <c r="Y1" s="10"/>
      <c r="Z1" s="10"/>
      <c r="AA1" s="10"/>
      <c r="AB1" s="10"/>
    </row>
    <row r="2" ht="14.25" customHeight="1">
      <c r="A2" s="9"/>
      <c r="B2" s="9"/>
      <c r="C2" s="11" t="s">
        <v>12</v>
      </c>
      <c r="D2" s="12"/>
      <c r="E2" s="13"/>
      <c r="F2" s="9"/>
      <c r="G2" s="9"/>
      <c r="H2" s="9"/>
      <c r="I2" s="9"/>
      <c r="J2" s="9"/>
      <c r="K2" s="9"/>
      <c r="L2" s="14" t="s">
        <v>13</v>
      </c>
      <c r="M2" s="12"/>
      <c r="N2" s="12"/>
      <c r="O2" s="12"/>
      <c r="P2" s="13"/>
      <c r="Q2" s="15" t="s">
        <v>14</v>
      </c>
      <c r="R2" s="12"/>
      <c r="S2" s="12"/>
      <c r="T2" s="12"/>
      <c r="U2" s="13"/>
      <c r="V2" s="10"/>
      <c r="W2" s="10"/>
      <c r="X2" s="10"/>
      <c r="Y2" s="10"/>
      <c r="Z2" s="10"/>
      <c r="AA2" s="10"/>
      <c r="AB2" s="10"/>
    </row>
    <row r="3" ht="14.25" customHeight="1">
      <c r="A3" s="9"/>
      <c r="B3" s="9"/>
      <c r="C3" s="16" t="s">
        <v>15</v>
      </c>
      <c r="D3" s="16"/>
      <c r="E3" s="16"/>
      <c r="F3" s="9"/>
      <c r="G3" s="9"/>
      <c r="H3" s="9"/>
      <c r="I3" s="9"/>
      <c r="J3" s="9"/>
      <c r="K3" s="9"/>
      <c r="L3" s="17" t="s">
        <v>16</v>
      </c>
      <c r="M3" s="17" t="s">
        <v>17</v>
      </c>
      <c r="N3" s="17" t="s">
        <v>18</v>
      </c>
      <c r="O3" s="17" t="s">
        <v>19</v>
      </c>
      <c r="P3" s="17" t="s">
        <v>20</v>
      </c>
      <c r="Q3" s="17" t="s">
        <v>16</v>
      </c>
      <c r="R3" s="17" t="s">
        <v>17</v>
      </c>
      <c r="S3" s="17" t="s">
        <v>18</v>
      </c>
      <c r="T3" s="17" t="s">
        <v>19</v>
      </c>
      <c r="U3" s="17" t="s">
        <v>20</v>
      </c>
      <c r="V3" s="10"/>
      <c r="W3" s="10"/>
      <c r="X3" s="10"/>
      <c r="Y3" s="10"/>
      <c r="Z3" s="10"/>
      <c r="AA3" s="10"/>
      <c r="AB3" s="10"/>
    </row>
    <row r="4" ht="14.25" customHeight="1">
      <c r="A4" s="9"/>
      <c r="B4" s="9"/>
      <c r="C4" s="18" t="s">
        <v>21</v>
      </c>
      <c r="D4" s="18">
        <v>1.0</v>
      </c>
      <c r="E4" s="18"/>
      <c r="F4" s="9"/>
      <c r="G4" s="9"/>
      <c r="H4" s="9"/>
      <c r="I4" s="9"/>
      <c r="J4" s="9"/>
      <c r="K4" s="19"/>
      <c r="L4" s="20">
        <v>2.95</v>
      </c>
      <c r="M4" s="20">
        <v>4.95</v>
      </c>
      <c r="N4" s="20">
        <v>8.2031</v>
      </c>
      <c r="O4" s="20">
        <v>9.70815</v>
      </c>
      <c r="P4" s="21">
        <v>5.65</v>
      </c>
      <c r="Q4" s="20">
        <v>1.7550865671641793</v>
      </c>
      <c r="R4" s="20">
        <v>4.046068656716418</v>
      </c>
      <c r="S4" s="20">
        <v>5.596032835820896</v>
      </c>
      <c r="T4" s="20">
        <v>6.90257910447761</v>
      </c>
      <c r="U4" s="19">
        <f>2.93</f>
        <v>2.93</v>
      </c>
      <c r="V4" s="10"/>
      <c r="W4" s="10"/>
      <c r="X4" s="10"/>
      <c r="Y4" s="10"/>
      <c r="Z4" s="10"/>
      <c r="AA4" s="10"/>
      <c r="AB4" s="10"/>
    </row>
    <row r="5" ht="14.25" customHeight="1">
      <c r="A5" s="9"/>
      <c r="B5" s="9"/>
      <c r="C5" s="16" t="s">
        <v>22</v>
      </c>
      <c r="D5" s="22">
        <v>11.261309452</v>
      </c>
      <c r="E5" s="22">
        <f t="shared" ref="E5:E7" si="1">D5*$D$4</f>
        <v>11.26130945</v>
      </c>
      <c r="F5" s="9"/>
      <c r="G5" s="9"/>
      <c r="H5" s="9"/>
      <c r="I5" s="9"/>
      <c r="J5" s="9"/>
      <c r="K5" s="19"/>
      <c r="L5" s="20"/>
      <c r="M5" s="20"/>
      <c r="N5" s="20"/>
      <c r="O5" s="20"/>
      <c r="P5" s="20"/>
      <c r="Q5" s="9"/>
      <c r="R5" s="10"/>
      <c r="S5" s="10"/>
      <c r="T5" s="10"/>
      <c r="U5" s="10"/>
      <c r="V5" s="10"/>
      <c r="W5" s="10"/>
      <c r="X5" s="10"/>
      <c r="Y5" s="10"/>
      <c r="Z5" s="10"/>
      <c r="AA5" s="10"/>
      <c r="AB5" s="10"/>
    </row>
    <row r="6" ht="14.25" customHeight="1">
      <c r="A6" s="9"/>
      <c r="B6" s="9"/>
      <c r="C6" s="16" t="s">
        <v>23</v>
      </c>
      <c r="D6" s="22">
        <v>79.9276</v>
      </c>
      <c r="E6" s="22">
        <f t="shared" si="1"/>
        <v>79.9276</v>
      </c>
      <c r="F6" s="9"/>
      <c r="G6" s="9"/>
      <c r="H6" s="9"/>
      <c r="I6" s="20"/>
      <c r="J6" s="9"/>
      <c r="K6" s="19"/>
      <c r="L6" s="20"/>
      <c r="M6" s="20"/>
      <c r="N6" s="20"/>
      <c r="O6" s="20"/>
      <c r="P6" s="20"/>
      <c r="Q6" s="9"/>
      <c r="R6" s="10"/>
      <c r="S6" s="10"/>
      <c r="T6" s="10"/>
      <c r="U6" s="10"/>
      <c r="V6" s="10"/>
      <c r="W6" s="10"/>
      <c r="X6" s="10"/>
      <c r="Y6" s="10"/>
      <c r="Z6" s="10"/>
      <c r="AA6" s="10"/>
      <c r="AB6" s="10"/>
    </row>
    <row r="7" ht="14.25" customHeight="1">
      <c r="A7" s="9"/>
      <c r="B7" s="9"/>
      <c r="C7" s="23" t="s">
        <v>24</v>
      </c>
      <c r="D7" s="24">
        <v>78.07882000000001</v>
      </c>
      <c r="E7" s="24">
        <f t="shared" si="1"/>
        <v>78.07882</v>
      </c>
      <c r="F7" s="9"/>
      <c r="G7" s="9"/>
      <c r="H7" s="9"/>
      <c r="I7" s="82" t="s">
        <v>66</v>
      </c>
      <c r="J7" s="9"/>
      <c r="K7" s="19"/>
      <c r="L7" s="20"/>
      <c r="M7" s="20"/>
      <c r="N7" s="20"/>
      <c r="O7" s="20"/>
      <c r="P7" s="20"/>
      <c r="Q7" s="9"/>
      <c r="R7" s="10"/>
      <c r="S7" s="10"/>
      <c r="T7" s="10"/>
      <c r="U7" s="10"/>
      <c r="V7" s="10"/>
      <c r="W7" s="10"/>
      <c r="X7" s="10"/>
      <c r="Y7" s="10"/>
      <c r="Z7" s="10"/>
      <c r="AA7" s="10"/>
      <c r="AB7" s="10"/>
    </row>
    <row r="8" ht="14.25" customHeight="1">
      <c r="A8" s="9"/>
      <c r="B8" s="9"/>
      <c r="C8" s="9"/>
      <c r="D8" s="9"/>
      <c r="E8" s="9"/>
      <c r="F8" s="9"/>
      <c r="G8" s="9"/>
      <c r="H8" s="9"/>
      <c r="I8" s="83" t="s">
        <v>67</v>
      </c>
      <c r="J8" s="9"/>
      <c r="K8" s="19"/>
      <c r="L8" s="20"/>
      <c r="M8" s="20"/>
      <c r="N8" s="20"/>
      <c r="O8" s="20"/>
      <c r="P8" s="20"/>
      <c r="Q8" s="9"/>
      <c r="R8" s="10"/>
      <c r="S8" s="10"/>
      <c r="T8" s="10"/>
      <c r="U8" s="10"/>
      <c r="V8" s="10"/>
      <c r="W8" s="10"/>
      <c r="X8" s="10"/>
      <c r="Y8" s="10"/>
      <c r="Z8" s="10"/>
      <c r="AA8" s="10"/>
      <c r="AB8" s="10"/>
    </row>
    <row r="9" ht="14.25" customHeight="1">
      <c r="A9" s="9"/>
      <c r="B9" s="9"/>
      <c r="C9" s="9"/>
      <c r="D9" s="9"/>
      <c r="E9" s="9"/>
      <c r="F9" s="9"/>
      <c r="G9" s="9"/>
      <c r="H9" s="9"/>
      <c r="J9" s="9"/>
      <c r="K9" s="19"/>
      <c r="L9" s="20"/>
      <c r="M9" s="20"/>
      <c r="N9" s="20"/>
      <c r="O9" s="20"/>
      <c r="P9" s="20"/>
      <c r="Q9" s="9"/>
      <c r="R9" s="10"/>
      <c r="S9" s="10"/>
      <c r="T9" s="10"/>
      <c r="U9" s="10"/>
      <c r="V9" s="10"/>
      <c r="W9" s="10"/>
      <c r="X9" s="10"/>
      <c r="Y9" s="10"/>
      <c r="Z9" s="10"/>
      <c r="AA9" s="10"/>
      <c r="AB9" s="10"/>
    </row>
    <row r="10" ht="14.25" customHeight="1">
      <c r="A10" s="9"/>
      <c r="B10" s="9"/>
      <c r="C10" s="9"/>
      <c r="D10" s="9"/>
      <c r="E10" s="9"/>
      <c r="F10" s="9"/>
      <c r="G10" s="9"/>
      <c r="H10" s="9"/>
      <c r="I10" s="73" t="s">
        <v>68</v>
      </c>
      <c r="J10" s="9"/>
      <c r="K10" s="9"/>
      <c r="L10" s="9"/>
      <c r="M10" s="9"/>
      <c r="N10" s="9"/>
      <c r="O10" s="20"/>
      <c r="P10" s="9"/>
      <c r="Q10" s="9"/>
      <c r="R10" s="10"/>
      <c r="S10" s="10"/>
      <c r="T10" s="10"/>
      <c r="U10" s="10"/>
      <c r="V10" s="10"/>
      <c r="W10" s="10"/>
      <c r="X10" s="10"/>
      <c r="Y10" s="10"/>
      <c r="Z10" s="10"/>
      <c r="AA10" s="10"/>
      <c r="AB10" s="10"/>
    </row>
    <row r="11" ht="14.25" customHeight="1">
      <c r="A11" s="9"/>
      <c r="B11" s="9"/>
      <c r="C11" s="9"/>
      <c r="D11" s="9"/>
      <c r="E11" s="9"/>
      <c r="F11" s="9"/>
      <c r="G11" s="9"/>
      <c r="H11" s="9"/>
      <c r="I11" s="83" t="s">
        <v>69</v>
      </c>
      <c r="J11" s="9"/>
      <c r="K11" s="9"/>
      <c r="L11" s="9"/>
      <c r="M11" s="9"/>
      <c r="N11" s="9"/>
      <c r="O11" s="20"/>
      <c r="P11" s="9"/>
      <c r="Q11" s="9"/>
      <c r="R11" s="10"/>
      <c r="S11" s="10"/>
      <c r="T11" s="10"/>
      <c r="U11" s="10"/>
      <c r="V11" s="10"/>
      <c r="W11" s="10"/>
      <c r="X11" s="10"/>
      <c r="Y11" s="10"/>
      <c r="Z11" s="10"/>
      <c r="AA11" s="10"/>
      <c r="AB11" s="10"/>
    </row>
    <row r="12" ht="14.25" customHeight="1">
      <c r="A12" s="9"/>
      <c r="B12" s="9"/>
      <c r="C12" s="9"/>
      <c r="D12" s="9"/>
      <c r="E12" s="9"/>
      <c r="F12" s="9"/>
      <c r="G12" s="9"/>
      <c r="H12" s="9"/>
      <c r="I12" s="66" t="s">
        <v>70</v>
      </c>
      <c r="J12" s="9"/>
      <c r="K12" s="9"/>
      <c r="L12" s="25"/>
      <c r="M12" s="25"/>
      <c r="N12" s="25"/>
      <c r="O12" s="25"/>
      <c r="P12" s="9"/>
      <c r="Q12" s="9"/>
      <c r="R12" s="10"/>
      <c r="S12" s="10"/>
      <c r="T12" s="10"/>
      <c r="U12" s="10"/>
      <c r="V12" s="10"/>
      <c r="W12" s="10"/>
      <c r="X12" s="10"/>
      <c r="Y12" s="10"/>
      <c r="Z12" s="10"/>
      <c r="AA12" s="10"/>
      <c r="AB12" s="10"/>
    </row>
    <row r="13" ht="14.25" customHeight="1">
      <c r="A13" s="9"/>
      <c r="B13" s="9"/>
      <c r="C13" s="9"/>
      <c r="D13" s="9"/>
      <c r="E13" s="9"/>
      <c r="F13" s="9"/>
      <c r="G13" s="9"/>
      <c r="H13" s="9"/>
      <c r="I13" s="83" t="s">
        <v>71</v>
      </c>
      <c r="J13" s="9"/>
      <c r="K13" s="19"/>
      <c r="L13" s="20"/>
      <c r="M13" s="20"/>
      <c r="N13" s="20"/>
      <c r="O13" s="20"/>
      <c r="P13" s="20"/>
      <c r="Q13" s="9"/>
      <c r="R13" s="10"/>
      <c r="S13" s="10"/>
      <c r="T13" s="10"/>
      <c r="U13" s="10"/>
      <c r="V13" s="10"/>
      <c r="W13" s="10"/>
      <c r="X13" s="10"/>
      <c r="Y13" s="10"/>
      <c r="Z13" s="10"/>
      <c r="AA13" s="10"/>
      <c r="AB13" s="10"/>
    </row>
    <row r="14" ht="14.25" customHeight="1">
      <c r="A14" s="9"/>
      <c r="B14" s="82" t="s">
        <v>72</v>
      </c>
      <c r="C14" s="20"/>
      <c r="D14" s="20"/>
      <c r="E14" s="20"/>
      <c r="F14" s="20"/>
      <c r="G14" s="9"/>
      <c r="H14" s="20"/>
      <c r="I14" s="20"/>
      <c r="J14" s="20"/>
      <c r="K14" s="19"/>
      <c r="L14" s="20"/>
      <c r="M14" s="20"/>
      <c r="N14" s="20"/>
      <c r="O14" s="20"/>
      <c r="P14" s="20"/>
      <c r="Q14" s="9"/>
      <c r="R14" s="10"/>
      <c r="S14" s="10"/>
      <c r="T14" s="10"/>
      <c r="U14" s="10"/>
      <c r="V14" s="10"/>
      <c r="W14" s="10"/>
      <c r="X14" s="10"/>
      <c r="Y14" s="10"/>
      <c r="Z14" s="10"/>
      <c r="AA14" s="10"/>
      <c r="AB14" s="10"/>
    </row>
    <row r="15" ht="14.25" customHeight="1">
      <c r="A15" s="9"/>
      <c r="B15" s="26"/>
      <c r="C15" s="27"/>
      <c r="D15" s="27"/>
      <c r="E15" s="27"/>
      <c r="F15" s="27"/>
      <c r="G15" s="28"/>
      <c r="H15" s="9"/>
      <c r="I15" s="83" t="s">
        <v>73</v>
      </c>
      <c r="J15" s="9"/>
      <c r="K15" s="19"/>
      <c r="L15" s="20"/>
      <c r="M15" s="20"/>
      <c r="N15" s="20"/>
      <c r="O15" s="20"/>
      <c r="P15" s="20"/>
      <c r="Q15" s="9"/>
      <c r="R15" s="10"/>
      <c r="S15" s="10"/>
      <c r="T15" s="10"/>
      <c r="U15" s="10"/>
      <c r="V15" s="10"/>
      <c r="W15" s="10"/>
      <c r="X15" s="10"/>
      <c r="Y15" s="10"/>
      <c r="Z15" s="10"/>
      <c r="AA15" s="10"/>
      <c r="AB15" s="10"/>
    </row>
    <row r="16" ht="14.25" customHeight="1">
      <c r="A16" s="9"/>
      <c r="B16" s="29" t="s">
        <v>25</v>
      </c>
      <c r="C16" s="30" t="s">
        <v>26</v>
      </c>
      <c r="D16" s="31"/>
      <c r="E16" s="31"/>
      <c r="F16" s="31"/>
      <c r="G16" s="32"/>
      <c r="H16" s="9"/>
      <c r="I16" s="29" t="s">
        <v>25</v>
      </c>
      <c r="J16" s="30" t="s">
        <v>26</v>
      </c>
      <c r="K16" s="31"/>
      <c r="L16" s="31"/>
      <c r="M16" s="31"/>
      <c r="N16" s="32"/>
      <c r="O16" s="20"/>
      <c r="P16" s="20"/>
      <c r="Q16" s="9"/>
      <c r="R16" s="10"/>
      <c r="S16" s="10"/>
      <c r="T16" s="10"/>
      <c r="U16" s="10"/>
      <c r="V16" s="10"/>
      <c r="W16" s="10"/>
      <c r="X16" s="10"/>
      <c r="Y16" s="10"/>
      <c r="Z16" s="10"/>
      <c r="AA16" s="10"/>
      <c r="AB16" s="10"/>
    </row>
    <row r="17" ht="14.25" customHeight="1">
      <c r="A17" s="9"/>
      <c r="B17" s="33"/>
      <c r="C17" s="34"/>
      <c r="D17" s="34"/>
      <c r="E17" s="34"/>
      <c r="F17" s="34"/>
      <c r="G17" s="9"/>
      <c r="H17" s="9"/>
      <c r="I17" s="33"/>
      <c r="J17" s="34"/>
      <c r="K17" s="34"/>
      <c r="L17" s="34"/>
      <c r="M17" s="34"/>
      <c r="N17" s="9"/>
      <c r="O17" s="20"/>
      <c r="P17" s="20"/>
      <c r="Q17" s="9"/>
      <c r="R17" s="10"/>
      <c r="S17" s="10"/>
      <c r="T17" s="10"/>
      <c r="U17" s="10"/>
      <c r="V17" s="10"/>
      <c r="W17" s="10"/>
      <c r="X17" s="10"/>
      <c r="Y17" s="10"/>
      <c r="Z17" s="10"/>
      <c r="AA17" s="10"/>
      <c r="AB17" s="10"/>
    </row>
    <row r="18" ht="14.25" customHeight="1">
      <c r="A18" s="9"/>
      <c r="B18" s="9"/>
      <c r="C18" s="17" t="s">
        <v>16</v>
      </c>
      <c r="D18" s="17" t="s">
        <v>17</v>
      </c>
      <c r="E18" s="17" t="s">
        <v>18</v>
      </c>
      <c r="F18" s="17" t="s">
        <v>19</v>
      </c>
      <c r="G18" s="17" t="s">
        <v>20</v>
      </c>
      <c r="H18" s="25"/>
      <c r="I18" s="9"/>
      <c r="J18" s="17" t="s">
        <v>16</v>
      </c>
      <c r="K18" s="17" t="s">
        <v>17</v>
      </c>
      <c r="L18" s="17" t="s">
        <v>18</v>
      </c>
      <c r="M18" s="17" t="s">
        <v>19</v>
      </c>
      <c r="N18" s="17" t="s">
        <v>20</v>
      </c>
      <c r="O18" s="20"/>
      <c r="P18" s="20"/>
      <c r="Q18" s="9"/>
      <c r="R18" s="10"/>
      <c r="S18" s="10"/>
      <c r="T18" s="10"/>
      <c r="U18" s="10"/>
      <c r="V18" s="10"/>
      <c r="W18" s="10"/>
      <c r="X18" s="10"/>
      <c r="Y18" s="10"/>
      <c r="Z18" s="10"/>
      <c r="AA18" s="10"/>
      <c r="AB18" s="10"/>
    </row>
    <row r="19" ht="14.25" customHeight="1">
      <c r="A19" s="9"/>
      <c r="B19" s="35" t="s">
        <v>27</v>
      </c>
      <c r="C19" s="63">
        <v>1.0</v>
      </c>
      <c r="D19" s="63">
        <v>1.0</v>
      </c>
      <c r="E19" s="63">
        <v>1.0</v>
      </c>
      <c r="F19" s="63">
        <v>1.0</v>
      </c>
      <c r="G19" s="63">
        <v>1.0</v>
      </c>
      <c r="H19" s="71"/>
      <c r="I19" s="35" t="s">
        <v>27</v>
      </c>
      <c r="J19" s="63">
        <v>1.0</v>
      </c>
      <c r="K19" s="63">
        <v>1.0</v>
      </c>
      <c r="L19" s="63">
        <v>1.0</v>
      </c>
      <c r="M19" s="63">
        <v>1.0</v>
      </c>
      <c r="N19" s="63">
        <v>1.0</v>
      </c>
      <c r="O19" s="20"/>
      <c r="P19" s="9"/>
      <c r="Q19" s="9"/>
      <c r="R19" s="10"/>
      <c r="S19" s="10"/>
      <c r="T19" s="10"/>
      <c r="U19" s="10"/>
      <c r="V19" s="10"/>
      <c r="W19" s="10"/>
      <c r="X19" s="10"/>
      <c r="Y19" s="10"/>
      <c r="Z19" s="10"/>
      <c r="AA19" s="10"/>
      <c r="AB19" s="10"/>
    </row>
    <row r="20" ht="14.25" customHeight="1">
      <c r="A20" s="9"/>
      <c r="B20" s="38" t="s">
        <v>28</v>
      </c>
      <c r="C20" s="38"/>
      <c r="D20" s="38"/>
      <c r="E20" s="38"/>
      <c r="F20" s="38"/>
      <c r="G20" s="38"/>
      <c r="H20" s="9"/>
      <c r="I20" s="38" t="s">
        <v>28</v>
      </c>
      <c r="J20" s="38"/>
      <c r="K20" s="38"/>
      <c r="L20" s="38"/>
      <c r="M20" s="38"/>
      <c r="N20" s="38"/>
      <c r="O20" s="20"/>
      <c r="P20" s="9"/>
      <c r="Q20" s="9"/>
      <c r="R20" s="10"/>
      <c r="S20" s="10"/>
      <c r="T20" s="10"/>
      <c r="U20" s="10"/>
      <c r="V20" s="10"/>
      <c r="W20" s="10"/>
      <c r="X20" s="10"/>
      <c r="Y20" s="10"/>
      <c r="Z20" s="10"/>
      <c r="AA20" s="10"/>
      <c r="AB20" s="10"/>
    </row>
    <row r="21" ht="14.25" customHeight="1">
      <c r="A21" s="9"/>
      <c r="B21" s="39" t="s">
        <v>29</v>
      </c>
      <c r="C21" s="40">
        <f t="shared" ref="C21:G21" si="2">L4</f>
        <v>2.95</v>
      </c>
      <c r="D21" s="40">
        <f t="shared" si="2"/>
        <v>4.95</v>
      </c>
      <c r="E21" s="40">
        <f t="shared" si="2"/>
        <v>8.2031</v>
      </c>
      <c r="F21" s="40">
        <f t="shared" si="2"/>
        <v>9.70815</v>
      </c>
      <c r="G21" s="40">
        <f t="shared" si="2"/>
        <v>5.65</v>
      </c>
      <c r="H21" s="37"/>
      <c r="I21" s="39" t="s">
        <v>29</v>
      </c>
      <c r="J21" s="40">
        <f t="shared" ref="J21:N21" si="3">C21</f>
        <v>2.95</v>
      </c>
      <c r="K21" s="40">
        <f t="shared" si="3"/>
        <v>4.95</v>
      </c>
      <c r="L21" s="40">
        <f t="shared" si="3"/>
        <v>8.2031</v>
      </c>
      <c r="M21" s="40">
        <f t="shared" si="3"/>
        <v>9.70815</v>
      </c>
      <c r="N21" s="40">
        <f t="shared" si="3"/>
        <v>5.65</v>
      </c>
      <c r="O21" s="20"/>
      <c r="P21" s="9"/>
      <c r="Q21" s="9"/>
      <c r="R21" s="10"/>
      <c r="S21" s="10"/>
      <c r="T21" s="10"/>
      <c r="U21" s="10"/>
      <c r="V21" s="10"/>
      <c r="W21" s="10"/>
      <c r="X21" s="10"/>
      <c r="Y21" s="10"/>
      <c r="Z21" s="10"/>
      <c r="AA21" s="10"/>
      <c r="AB21" s="10"/>
    </row>
    <row r="22" ht="14.25" customHeight="1">
      <c r="A22" s="25" t="s">
        <v>30</v>
      </c>
      <c r="B22" s="41" t="s">
        <v>31</v>
      </c>
      <c r="C22" s="42">
        <f t="shared" ref="C22:G22" si="4">C21</f>
        <v>2.95</v>
      </c>
      <c r="D22" s="42">
        <f t="shared" si="4"/>
        <v>4.95</v>
      </c>
      <c r="E22" s="42">
        <f t="shared" si="4"/>
        <v>8.2031</v>
      </c>
      <c r="F22" s="42">
        <f t="shared" si="4"/>
        <v>9.70815</v>
      </c>
      <c r="G22" s="42">
        <f t="shared" si="4"/>
        <v>5.65</v>
      </c>
      <c r="H22" s="37"/>
      <c r="I22" s="41" t="s">
        <v>31</v>
      </c>
      <c r="J22" s="42">
        <f t="shared" ref="J22:N22" si="5">J21</f>
        <v>2.95</v>
      </c>
      <c r="K22" s="42">
        <f t="shared" si="5"/>
        <v>4.95</v>
      </c>
      <c r="L22" s="42">
        <f t="shared" si="5"/>
        <v>8.2031</v>
      </c>
      <c r="M22" s="42">
        <f t="shared" si="5"/>
        <v>9.70815</v>
      </c>
      <c r="N22" s="42">
        <f t="shared" si="5"/>
        <v>5.65</v>
      </c>
      <c r="O22" s="10"/>
      <c r="P22" s="10"/>
      <c r="Q22" s="10"/>
      <c r="R22" s="10"/>
      <c r="S22" s="10"/>
      <c r="T22" s="10"/>
      <c r="U22" s="10"/>
      <c r="V22" s="10"/>
      <c r="W22" s="10"/>
      <c r="X22" s="10"/>
      <c r="Y22" s="10"/>
      <c r="Z22" s="10"/>
      <c r="AA22" s="10"/>
      <c r="AB22" s="10"/>
    </row>
    <row r="23" ht="14.25" customHeight="1">
      <c r="A23" s="9"/>
      <c r="B23" s="43" t="s">
        <v>32</v>
      </c>
      <c r="C23" s="44">
        <f>0.287169932835821</f>
        <v>0.2871699328</v>
      </c>
      <c r="D23" s="44">
        <v>0.443739733830845</v>
      </c>
      <c r="E23" s="44">
        <v>1.02319661691542</v>
      </c>
      <c r="F23" s="44">
        <v>0.89223710199005</v>
      </c>
      <c r="G23" s="44">
        <v>3.0</v>
      </c>
      <c r="H23" s="45"/>
      <c r="I23" s="43" t="s">
        <v>32</v>
      </c>
      <c r="J23" s="44">
        <f t="shared" ref="J23:N23" si="6">C23*(1-0.25)</f>
        <v>0.2153774496</v>
      </c>
      <c r="K23" s="44">
        <f t="shared" si="6"/>
        <v>0.3328048004</v>
      </c>
      <c r="L23" s="44">
        <f t="shared" si="6"/>
        <v>0.7673974627</v>
      </c>
      <c r="M23" s="44">
        <f t="shared" si="6"/>
        <v>0.6691778265</v>
      </c>
      <c r="N23" s="44">
        <f t="shared" si="6"/>
        <v>2.25</v>
      </c>
      <c r="O23" s="10"/>
      <c r="P23" s="10"/>
      <c r="Q23" s="10"/>
      <c r="R23" s="10"/>
      <c r="S23" s="10"/>
      <c r="T23" s="10"/>
      <c r="U23" s="10"/>
      <c r="V23" s="10"/>
      <c r="W23" s="10"/>
      <c r="X23" s="10"/>
      <c r="Y23" s="10"/>
      <c r="Z23" s="10"/>
      <c r="AA23" s="10"/>
      <c r="AB23" s="10"/>
    </row>
    <row r="24" ht="14.25" customHeight="1">
      <c r="A24" s="9"/>
      <c r="B24" s="46" t="s">
        <v>33</v>
      </c>
      <c r="C24" s="47">
        <v>2000.0</v>
      </c>
      <c r="D24" s="47">
        <v>2000.0</v>
      </c>
      <c r="E24" s="47">
        <v>2000.0</v>
      </c>
      <c r="F24" s="47">
        <v>2000.0</v>
      </c>
      <c r="G24" s="47">
        <v>2000.0</v>
      </c>
      <c r="H24" s="48"/>
      <c r="I24" s="46" t="s">
        <v>33</v>
      </c>
      <c r="J24" s="47">
        <v>2000.0</v>
      </c>
      <c r="K24" s="47">
        <v>2000.0</v>
      </c>
      <c r="L24" s="47">
        <v>2000.0</v>
      </c>
      <c r="M24" s="47">
        <v>2000.0</v>
      </c>
      <c r="N24" s="47">
        <v>2000.0</v>
      </c>
      <c r="O24" s="10"/>
      <c r="P24" s="10"/>
      <c r="Q24" s="10"/>
      <c r="R24" s="10"/>
      <c r="S24" s="10"/>
      <c r="T24" s="10"/>
      <c r="U24" s="10"/>
      <c r="V24" s="10"/>
      <c r="W24" s="10"/>
      <c r="X24" s="10"/>
      <c r="Y24" s="10"/>
      <c r="Z24" s="10"/>
      <c r="AA24" s="10"/>
      <c r="AB24" s="10"/>
    </row>
    <row r="25" ht="14.25" customHeight="1">
      <c r="A25" s="9"/>
      <c r="B25" s="38" t="s">
        <v>34</v>
      </c>
      <c r="C25" s="38"/>
      <c r="D25" s="38"/>
      <c r="E25" s="38"/>
      <c r="F25" s="38"/>
      <c r="G25" s="38"/>
      <c r="H25" s="9"/>
      <c r="I25" s="38" t="s">
        <v>34</v>
      </c>
      <c r="J25" s="38"/>
      <c r="K25" s="38"/>
      <c r="L25" s="38"/>
      <c r="M25" s="38"/>
      <c r="N25" s="38"/>
      <c r="O25" s="49"/>
      <c r="P25" s="49"/>
      <c r="Q25" s="9"/>
      <c r="R25" s="10"/>
      <c r="S25" s="10"/>
      <c r="T25" s="10"/>
      <c r="U25" s="10"/>
      <c r="V25" s="10"/>
      <c r="W25" s="10"/>
      <c r="X25" s="10"/>
      <c r="Y25" s="10"/>
      <c r="Z25" s="10"/>
      <c r="AA25" s="10"/>
      <c r="AB25" s="10"/>
    </row>
    <row r="26" ht="14.25" customHeight="1">
      <c r="A26" s="9"/>
      <c r="B26" s="9" t="s">
        <v>35</v>
      </c>
      <c r="C26" s="20">
        <f t="array" ref="C26:C28">$E$5:$E$7</f>
        <v>11.26130945</v>
      </c>
      <c r="D26" s="20">
        <f t="array" ref="D26:D28">$E$5:$E$7</f>
        <v>11.26130945</v>
      </c>
      <c r="E26" s="20">
        <f t="array" ref="E26:E28">$E$5:$E$7</f>
        <v>11.26130945</v>
      </c>
      <c r="F26" s="20">
        <f t="array" ref="F26:F28">$E$5:$E$7</f>
        <v>11.26130945</v>
      </c>
      <c r="G26" s="20">
        <f t="array" ref="G26:G28">$E$5:$E$7</f>
        <v>11.26130945</v>
      </c>
      <c r="H26" s="20"/>
      <c r="I26" s="9" t="s">
        <v>35</v>
      </c>
      <c r="J26" s="20">
        <f t="array" ref="J26:J28">$E$5:$E$7</f>
        <v>11.26130945</v>
      </c>
      <c r="K26" s="20">
        <f t="array" ref="K26:K28">$E$5:$E$7</f>
        <v>11.26130945</v>
      </c>
      <c r="L26" s="20">
        <f t="array" ref="L26:L28">$E$5:$E$7</f>
        <v>11.26130945</v>
      </c>
      <c r="M26" s="20">
        <f t="array" ref="M26:M28">$E$5:$E$7</f>
        <v>11.26130945</v>
      </c>
      <c r="N26" s="20">
        <f t="array" ref="N26:N28">$E$5:$E$7</f>
        <v>11.26130945</v>
      </c>
      <c r="O26" s="51"/>
      <c r="P26" s="51"/>
      <c r="Q26" s="9"/>
      <c r="R26" s="10"/>
      <c r="S26" s="10"/>
      <c r="T26" s="10"/>
      <c r="U26" s="10"/>
      <c r="V26" s="10"/>
      <c r="W26" s="10"/>
      <c r="X26" s="10"/>
      <c r="Y26" s="10"/>
      <c r="Z26" s="10"/>
      <c r="AA26" s="10"/>
      <c r="AB26" s="10"/>
    </row>
    <row r="27" ht="14.25" customHeight="1">
      <c r="A27" s="9"/>
      <c r="B27" s="9" t="s">
        <v>36</v>
      </c>
      <c r="C27" s="20">
        <v>79.9276</v>
      </c>
      <c r="D27" s="20">
        <v>79.9276</v>
      </c>
      <c r="E27" s="20">
        <v>79.9276</v>
      </c>
      <c r="F27" s="20">
        <v>79.9276</v>
      </c>
      <c r="G27" s="20">
        <v>79.9276</v>
      </c>
      <c r="H27" s="20"/>
      <c r="I27" s="9" t="s">
        <v>36</v>
      </c>
      <c r="J27" s="20">
        <v>79.9276</v>
      </c>
      <c r="K27" s="20">
        <v>79.9276</v>
      </c>
      <c r="L27" s="20">
        <v>79.9276</v>
      </c>
      <c r="M27" s="20">
        <v>79.9276</v>
      </c>
      <c r="N27" s="20">
        <v>79.9276</v>
      </c>
      <c r="O27" s="51"/>
      <c r="P27" s="51"/>
      <c r="Q27" s="9"/>
      <c r="R27" s="10"/>
      <c r="S27" s="10"/>
      <c r="T27" s="10"/>
      <c r="U27" s="10"/>
      <c r="V27" s="10"/>
      <c r="W27" s="10"/>
      <c r="X27" s="10"/>
      <c r="Y27" s="10"/>
      <c r="Z27" s="10"/>
      <c r="AA27" s="10"/>
      <c r="AB27" s="10"/>
    </row>
    <row r="28" ht="14.25" customHeight="1">
      <c r="A28" s="9"/>
      <c r="B28" s="9" t="s">
        <v>37</v>
      </c>
      <c r="C28" s="20">
        <v>78.07882000000001</v>
      </c>
      <c r="D28" s="20">
        <v>78.07882000000001</v>
      </c>
      <c r="E28" s="20">
        <v>78.07882000000001</v>
      </c>
      <c r="F28" s="20">
        <v>78.07882000000001</v>
      </c>
      <c r="G28" s="20">
        <v>78.07882000000001</v>
      </c>
      <c r="H28" s="20"/>
      <c r="I28" s="9" t="s">
        <v>37</v>
      </c>
      <c r="J28" s="20">
        <v>78.07882000000001</v>
      </c>
      <c r="K28" s="20">
        <v>78.07882000000001</v>
      </c>
      <c r="L28" s="20">
        <v>78.07882000000001</v>
      </c>
      <c r="M28" s="20">
        <v>78.07882000000001</v>
      </c>
      <c r="N28" s="20">
        <v>78.07882000000001</v>
      </c>
      <c r="O28" s="52"/>
      <c r="P28" s="52"/>
      <c r="Q28" s="9"/>
      <c r="R28" s="10"/>
      <c r="S28" s="10"/>
      <c r="T28" s="10"/>
      <c r="U28" s="10"/>
      <c r="V28" s="10"/>
      <c r="W28" s="10"/>
      <c r="X28" s="10"/>
      <c r="Y28" s="10"/>
      <c r="Z28" s="10"/>
      <c r="AA28" s="10"/>
      <c r="AB28" s="10"/>
    </row>
    <row r="29" ht="14.25" customHeight="1">
      <c r="A29" s="9"/>
      <c r="B29" s="43" t="s">
        <v>38</v>
      </c>
      <c r="C29" s="53">
        <f>107.884</f>
        <v>107.884</v>
      </c>
      <c r="D29" s="53">
        <f>119.007</f>
        <v>119.007</v>
      </c>
      <c r="E29" s="53">
        <f>125.869</f>
        <v>125.869</v>
      </c>
      <c r="F29" s="53">
        <f>113.957</f>
        <v>113.957</v>
      </c>
      <c r="G29" s="53">
        <v>115.01</v>
      </c>
      <c r="H29" s="49"/>
      <c r="I29" s="43" t="s">
        <v>38</v>
      </c>
      <c r="J29" s="53">
        <f>107.884</f>
        <v>107.884</v>
      </c>
      <c r="K29" s="53">
        <f>119.007</f>
        <v>119.007</v>
      </c>
      <c r="L29" s="53">
        <f>125.869</f>
        <v>125.869</v>
      </c>
      <c r="M29" s="53">
        <f>113.957</f>
        <v>113.957</v>
      </c>
      <c r="N29" s="53">
        <v>115.01</v>
      </c>
      <c r="O29" s="51"/>
      <c r="P29" s="51"/>
      <c r="Q29" s="9"/>
      <c r="R29" s="10"/>
      <c r="S29" s="10"/>
      <c r="T29" s="10"/>
      <c r="U29" s="10"/>
      <c r="V29" s="10"/>
      <c r="W29" s="10"/>
      <c r="X29" s="10"/>
      <c r="Y29" s="10"/>
      <c r="Z29" s="10"/>
      <c r="AA29" s="10"/>
      <c r="AB29" s="10"/>
    </row>
    <row r="30" ht="14.25" customHeight="1">
      <c r="A30" s="9"/>
      <c r="B30" s="38" t="s">
        <v>39</v>
      </c>
      <c r="C30" s="38"/>
      <c r="D30" s="38"/>
      <c r="E30" s="38"/>
      <c r="F30" s="38"/>
      <c r="G30" s="38"/>
      <c r="H30" s="9"/>
      <c r="I30" s="38" t="s">
        <v>39</v>
      </c>
      <c r="J30" s="38"/>
      <c r="K30" s="38"/>
      <c r="L30" s="38"/>
      <c r="M30" s="38"/>
      <c r="N30" s="38"/>
      <c r="O30" s="51"/>
      <c r="P30" s="51"/>
      <c r="Q30" s="9"/>
      <c r="R30" s="10"/>
      <c r="S30" s="10"/>
      <c r="T30" s="10"/>
      <c r="U30" s="10"/>
      <c r="V30" s="10"/>
      <c r="W30" s="10"/>
      <c r="X30" s="10"/>
      <c r="Y30" s="10"/>
      <c r="Z30" s="10"/>
      <c r="AA30" s="10"/>
      <c r="AB30" s="10"/>
    </row>
    <row r="31" ht="14.25" customHeight="1">
      <c r="A31" s="9"/>
      <c r="B31" s="9" t="s">
        <v>40</v>
      </c>
      <c r="C31" s="20">
        <f t="shared" ref="C31:G31" si="7">1000*C23*C19/C24</f>
        <v>0.1435849664</v>
      </c>
      <c r="D31" s="20">
        <f t="shared" si="7"/>
        <v>0.2218698669</v>
      </c>
      <c r="E31" s="20">
        <f t="shared" si="7"/>
        <v>0.5115983085</v>
      </c>
      <c r="F31" s="20">
        <f t="shared" si="7"/>
        <v>0.446118551</v>
      </c>
      <c r="G31" s="20">
        <f t="shared" si="7"/>
        <v>1.5</v>
      </c>
      <c r="H31" s="20"/>
      <c r="I31" s="9" t="s">
        <v>40</v>
      </c>
      <c r="J31" s="20">
        <f t="shared" ref="J31:N31" si="8">1000*J23*J19/J24</f>
        <v>0.1076887248</v>
      </c>
      <c r="K31" s="20">
        <f t="shared" si="8"/>
        <v>0.1664024002</v>
      </c>
      <c r="L31" s="20">
        <f t="shared" si="8"/>
        <v>0.3836987313</v>
      </c>
      <c r="M31" s="20">
        <f t="shared" si="8"/>
        <v>0.3345889132</v>
      </c>
      <c r="N31" s="20">
        <f t="shared" si="8"/>
        <v>1.125</v>
      </c>
      <c r="O31" s="52"/>
      <c r="P31" s="52"/>
      <c r="Q31" s="9"/>
      <c r="R31" s="10"/>
      <c r="S31" s="10"/>
      <c r="T31" s="10"/>
      <c r="U31" s="10"/>
      <c r="V31" s="10"/>
      <c r="W31" s="10"/>
      <c r="X31" s="10"/>
      <c r="Y31" s="10"/>
      <c r="Z31" s="10"/>
      <c r="AA31" s="10"/>
      <c r="AB31" s="10"/>
    </row>
    <row r="32" ht="14.25" customHeight="1">
      <c r="A32" s="9"/>
      <c r="B32" s="9" t="s">
        <v>41</v>
      </c>
      <c r="C32" s="20">
        <f t="shared" ref="C32:G32" si="9">100*C31/(C29)</f>
        <v>0.1330919936</v>
      </c>
      <c r="D32" s="20">
        <f t="shared" si="9"/>
        <v>0.1864342996</v>
      </c>
      <c r="E32" s="20">
        <f t="shared" si="9"/>
        <v>0.4064529856</v>
      </c>
      <c r="F32" s="20">
        <f t="shared" si="9"/>
        <v>0.3914797257</v>
      </c>
      <c r="G32" s="20">
        <f t="shared" si="9"/>
        <v>1.304234414</v>
      </c>
      <c r="H32" s="20"/>
      <c r="I32" s="9" t="s">
        <v>41</v>
      </c>
      <c r="J32" s="20">
        <f t="shared" ref="J32:N32" si="10">100*J31/(J29)</f>
        <v>0.09981899523</v>
      </c>
      <c r="K32" s="20">
        <f t="shared" si="10"/>
        <v>0.1398257247</v>
      </c>
      <c r="L32" s="20">
        <f t="shared" si="10"/>
        <v>0.3048397392</v>
      </c>
      <c r="M32" s="20">
        <f t="shared" si="10"/>
        <v>0.2936097943</v>
      </c>
      <c r="N32" s="20">
        <f t="shared" si="10"/>
        <v>0.9781758108</v>
      </c>
      <c r="O32" s="52"/>
      <c r="P32" s="52"/>
      <c r="Q32" s="54"/>
      <c r="R32" s="10"/>
      <c r="S32" s="10"/>
      <c r="T32" s="10"/>
      <c r="U32" s="10"/>
      <c r="V32" s="10"/>
      <c r="W32" s="10"/>
      <c r="X32" s="10"/>
      <c r="Y32" s="10"/>
      <c r="Z32" s="10"/>
      <c r="AA32" s="10"/>
      <c r="AB32" s="10"/>
    </row>
    <row r="33" ht="14.25" customHeight="1">
      <c r="A33" s="9"/>
      <c r="B33" s="9" t="s">
        <v>42</v>
      </c>
      <c r="C33" s="20">
        <f t="shared" ref="C33:G33" si="11">C26+(C32/100)*C27+C28*SQRT((C32/100))</f>
        <v>14.21614066</v>
      </c>
      <c r="D33" s="20">
        <f t="shared" si="11"/>
        <v>14.7816122</v>
      </c>
      <c r="E33" s="20">
        <f t="shared" si="11"/>
        <v>16.56398854</v>
      </c>
      <c r="F33" s="20">
        <f t="shared" si="11"/>
        <v>16.45947201</v>
      </c>
      <c r="G33" s="20">
        <f t="shared" si="11"/>
        <v>21.22059467</v>
      </c>
      <c r="H33" s="20"/>
      <c r="I33" s="9" t="s">
        <v>42</v>
      </c>
      <c r="J33" s="20">
        <f t="shared" ref="J33:N33" si="12">J26+(J32/100)*J27+J28*SQRT((J32/100))</f>
        <v>13.80792588</v>
      </c>
      <c r="K33" s="20">
        <f t="shared" si="12"/>
        <v>14.29269183</v>
      </c>
      <c r="L33" s="20">
        <f t="shared" si="12"/>
        <v>15.81587129</v>
      </c>
      <c r="M33" s="20">
        <f t="shared" si="12"/>
        <v>15.72674589</v>
      </c>
      <c r="N33" s="20">
        <f t="shared" si="12"/>
        <v>19.76535355</v>
      </c>
      <c r="O33" s="52"/>
      <c r="P33" s="52"/>
      <c r="Q33" s="54"/>
      <c r="R33" s="10"/>
      <c r="S33" s="10"/>
      <c r="T33" s="10"/>
      <c r="U33" s="10"/>
      <c r="V33" s="10"/>
      <c r="W33" s="10"/>
      <c r="X33" s="10"/>
      <c r="Y33" s="10"/>
      <c r="Z33" s="10"/>
      <c r="AA33" s="10"/>
      <c r="AB33" s="10"/>
    </row>
    <row r="34" ht="14.25" customHeight="1">
      <c r="A34" s="9"/>
      <c r="B34" s="9" t="s">
        <v>43</v>
      </c>
      <c r="C34" s="20">
        <f t="shared" ref="C34:G34" si="13">(C33/10000)*C31*C24</f>
        <v>0.4082448159</v>
      </c>
      <c r="D34" s="20">
        <f t="shared" si="13"/>
        <v>0.6559188662</v>
      </c>
      <c r="E34" s="20">
        <f t="shared" si="13"/>
        <v>1.694821703</v>
      </c>
      <c r="F34" s="20">
        <f t="shared" si="13"/>
        <v>1.468575161</v>
      </c>
      <c r="G34" s="20">
        <f t="shared" si="13"/>
        <v>6.366178401</v>
      </c>
      <c r="H34" s="20"/>
      <c r="I34" s="9" t="s">
        <v>43</v>
      </c>
      <c r="J34" s="20">
        <f t="shared" ref="J34:N34" si="14">(J33/10000)*J31*J24</f>
        <v>0.2973915861</v>
      </c>
      <c r="K34" s="20">
        <f t="shared" si="14"/>
        <v>0.4756676451</v>
      </c>
      <c r="L34" s="20">
        <f t="shared" si="14"/>
        <v>1.21370595</v>
      </c>
      <c r="M34" s="20">
        <f t="shared" si="14"/>
        <v>1.052398963</v>
      </c>
      <c r="N34" s="20">
        <f t="shared" si="14"/>
        <v>4.44720455</v>
      </c>
      <c r="O34" s="52"/>
      <c r="P34" s="52"/>
      <c r="Q34" s="54"/>
      <c r="R34" s="10"/>
      <c r="S34" s="10"/>
      <c r="T34" s="10"/>
      <c r="U34" s="10"/>
      <c r="V34" s="10"/>
      <c r="W34" s="10"/>
      <c r="X34" s="10"/>
      <c r="Y34" s="10"/>
      <c r="Z34" s="10"/>
      <c r="AA34" s="10"/>
      <c r="AB34" s="10"/>
    </row>
    <row r="35" ht="14.25" customHeight="1">
      <c r="A35" s="9"/>
      <c r="B35" s="9" t="s">
        <v>44</v>
      </c>
      <c r="C35" s="20">
        <f t="shared" ref="C35:G35" si="15">12*100*C34/(C19*1000)</f>
        <v>0.4898937791</v>
      </c>
      <c r="D35" s="20">
        <f t="shared" si="15"/>
        <v>0.7871026395</v>
      </c>
      <c r="E35" s="20">
        <f t="shared" si="15"/>
        <v>2.033786044</v>
      </c>
      <c r="F35" s="20">
        <f t="shared" si="15"/>
        <v>1.762290193</v>
      </c>
      <c r="G35" s="20">
        <f t="shared" si="15"/>
        <v>7.639414082</v>
      </c>
      <c r="H35" s="20"/>
      <c r="I35" s="9" t="s">
        <v>44</v>
      </c>
      <c r="J35" s="20">
        <f t="shared" ref="J35:N35" si="16">12*100*J34/(J19*1000)</f>
        <v>0.3568699034</v>
      </c>
      <c r="K35" s="20">
        <f t="shared" si="16"/>
        <v>0.5708011741</v>
      </c>
      <c r="L35" s="20">
        <f t="shared" si="16"/>
        <v>1.45644714</v>
      </c>
      <c r="M35" s="20">
        <f t="shared" si="16"/>
        <v>1.262878756</v>
      </c>
      <c r="N35" s="20">
        <f t="shared" si="16"/>
        <v>5.33664546</v>
      </c>
      <c r="O35" s="52"/>
      <c r="P35" s="52"/>
      <c r="Q35" s="54"/>
      <c r="R35" s="10"/>
      <c r="S35" s="10"/>
      <c r="T35" s="10"/>
      <c r="U35" s="10"/>
      <c r="V35" s="10"/>
      <c r="W35" s="10"/>
      <c r="X35" s="10"/>
      <c r="Y35" s="10"/>
      <c r="Z35" s="10"/>
      <c r="AA35" s="10"/>
      <c r="AB35" s="10"/>
    </row>
    <row r="36" ht="14.25" customHeight="1">
      <c r="A36" s="9"/>
      <c r="B36" s="9"/>
      <c r="C36" s="9"/>
      <c r="D36" s="9"/>
      <c r="E36" s="9"/>
      <c r="F36" s="9"/>
      <c r="G36" s="9"/>
      <c r="H36" s="9"/>
      <c r="I36" s="9"/>
      <c r="J36" s="9"/>
      <c r="K36" s="9"/>
      <c r="L36" s="9"/>
      <c r="M36" s="9"/>
      <c r="N36" s="9"/>
      <c r="O36" s="55"/>
      <c r="P36" s="55"/>
      <c r="Q36" s="9"/>
      <c r="R36" s="10"/>
      <c r="S36" s="10"/>
      <c r="T36" s="10"/>
      <c r="U36" s="10"/>
      <c r="V36" s="10"/>
      <c r="W36" s="10"/>
      <c r="X36" s="10"/>
      <c r="Y36" s="10"/>
      <c r="Z36" s="10"/>
      <c r="AA36" s="10"/>
      <c r="AB36" s="10"/>
    </row>
    <row r="37" ht="14.25" customHeight="1">
      <c r="A37" s="9"/>
      <c r="B37" s="9" t="s">
        <v>45</v>
      </c>
      <c r="C37" s="56">
        <f t="shared" ref="C37:G37" si="17">C22-C35</f>
        <v>2.460106221</v>
      </c>
      <c r="D37" s="56">
        <f t="shared" si="17"/>
        <v>4.162897361</v>
      </c>
      <c r="E37" s="56">
        <f t="shared" si="17"/>
        <v>6.169313956</v>
      </c>
      <c r="F37" s="56">
        <f t="shared" si="17"/>
        <v>7.945859807</v>
      </c>
      <c r="G37" s="56">
        <f t="shared" si="17"/>
        <v>-1.989414082</v>
      </c>
      <c r="H37" s="20"/>
      <c r="I37" s="9" t="s">
        <v>45</v>
      </c>
      <c r="J37" s="56">
        <f t="shared" ref="J37:N37" si="18">J22-J35</f>
        <v>2.593130097</v>
      </c>
      <c r="K37" s="56">
        <f t="shared" si="18"/>
        <v>4.379198826</v>
      </c>
      <c r="L37" s="56">
        <f t="shared" si="18"/>
        <v>6.74665286</v>
      </c>
      <c r="M37" s="56">
        <f t="shared" si="18"/>
        <v>8.445271244</v>
      </c>
      <c r="N37" s="56">
        <f t="shared" si="18"/>
        <v>0.3133545403</v>
      </c>
      <c r="O37" s="52"/>
      <c r="P37" s="52"/>
      <c r="Q37" s="9"/>
      <c r="R37" s="10"/>
      <c r="S37" s="10"/>
      <c r="T37" s="10"/>
      <c r="U37" s="10"/>
      <c r="V37" s="10"/>
      <c r="W37" s="10"/>
      <c r="X37" s="10"/>
      <c r="Y37" s="10"/>
      <c r="Z37" s="10"/>
      <c r="AA37" s="10"/>
      <c r="AB37" s="10"/>
    </row>
    <row r="38" ht="14.25" customHeight="1">
      <c r="A38" s="9"/>
      <c r="B38" s="38" t="s">
        <v>46</v>
      </c>
      <c r="C38" s="57">
        <f t="shared" ref="C38:G38" si="19">C37/100*C19*1000</f>
        <v>24.60106221</v>
      </c>
      <c r="D38" s="57">
        <f t="shared" si="19"/>
        <v>41.62897361</v>
      </c>
      <c r="E38" s="57">
        <f t="shared" si="19"/>
        <v>61.69313956</v>
      </c>
      <c r="F38" s="57">
        <f t="shared" si="19"/>
        <v>79.45859807</v>
      </c>
      <c r="G38" s="57">
        <f t="shared" si="19"/>
        <v>-19.89414082</v>
      </c>
      <c r="H38" s="71"/>
      <c r="I38" s="38" t="s">
        <v>46</v>
      </c>
      <c r="J38" s="57">
        <f t="shared" ref="J38:N38" si="20">J37/100*J19*1000</f>
        <v>25.93130097</v>
      </c>
      <c r="K38" s="57">
        <f t="shared" si="20"/>
        <v>43.79198826</v>
      </c>
      <c r="L38" s="57">
        <f t="shared" si="20"/>
        <v>67.4665286</v>
      </c>
      <c r="M38" s="57">
        <f t="shared" si="20"/>
        <v>84.45271244</v>
      </c>
      <c r="N38" s="57">
        <f t="shared" si="20"/>
        <v>3.133545403</v>
      </c>
      <c r="O38" s="55"/>
      <c r="P38" s="55"/>
      <c r="Q38" s="9"/>
      <c r="R38" s="10"/>
      <c r="S38" s="10"/>
      <c r="T38" s="10"/>
      <c r="U38" s="10"/>
      <c r="V38" s="10"/>
      <c r="W38" s="10"/>
      <c r="X38" s="10"/>
      <c r="Y38" s="10"/>
      <c r="Z38" s="10"/>
      <c r="AA38" s="10"/>
      <c r="AB38" s="10"/>
    </row>
    <row r="39" ht="14.25" customHeight="1">
      <c r="A39" s="10"/>
      <c r="B39" s="10"/>
      <c r="C39" s="10"/>
      <c r="D39" s="10"/>
      <c r="E39" s="10"/>
      <c r="F39" s="10"/>
      <c r="G39" s="10"/>
      <c r="H39" s="10"/>
      <c r="I39" s="84"/>
      <c r="J39" s="85"/>
      <c r="K39" s="85"/>
      <c r="L39" s="86"/>
      <c r="M39" s="86"/>
      <c r="N39" s="86"/>
      <c r="O39" s="52"/>
      <c r="P39" s="52"/>
      <c r="Q39" s="10"/>
      <c r="R39" s="10"/>
      <c r="S39" s="10"/>
      <c r="T39" s="10"/>
      <c r="U39" s="10"/>
      <c r="V39" s="10"/>
      <c r="W39" s="10"/>
      <c r="X39" s="10"/>
      <c r="Y39" s="10"/>
      <c r="Z39" s="10"/>
      <c r="AA39" s="10"/>
      <c r="AB39" s="10"/>
    </row>
    <row r="40" ht="14.25" customHeight="1">
      <c r="A40" s="10"/>
      <c r="B40" s="10"/>
      <c r="C40" s="10"/>
      <c r="D40" s="10"/>
      <c r="E40" s="10"/>
      <c r="F40" s="10"/>
      <c r="G40" s="10"/>
      <c r="H40" s="87"/>
      <c r="I40" s="88" t="s">
        <v>74</v>
      </c>
      <c r="J40" s="89">
        <f t="shared" ref="J40:N40" si="21">J38-C38</f>
        <v>1.330238758</v>
      </c>
      <c r="K40" s="89">
        <f t="shared" si="21"/>
        <v>2.163014654</v>
      </c>
      <c r="L40" s="89">
        <f t="shared" si="21"/>
        <v>5.773389039</v>
      </c>
      <c r="M40" s="89">
        <f t="shared" si="21"/>
        <v>4.994114369</v>
      </c>
      <c r="N40" s="90">
        <f t="shared" si="21"/>
        <v>23.02768622</v>
      </c>
      <c r="O40" s="91"/>
      <c r="P40" s="55"/>
      <c r="Q40" s="10"/>
      <c r="R40" s="10"/>
      <c r="S40" s="10"/>
      <c r="T40" s="10"/>
      <c r="U40" s="10"/>
      <c r="V40" s="10"/>
      <c r="W40" s="10"/>
      <c r="X40" s="10"/>
      <c r="Y40" s="10"/>
      <c r="Z40" s="10"/>
      <c r="AA40" s="10"/>
      <c r="AB40" s="10"/>
    </row>
    <row r="41" ht="14.25" customHeight="1">
      <c r="A41" s="10"/>
      <c r="B41" s="10"/>
      <c r="C41" s="10"/>
      <c r="D41" s="10"/>
      <c r="E41" s="10"/>
      <c r="F41" s="10"/>
      <c r="G41" s="10"/>
      <c r="H41" s="10"/>
      <c r="I41" s="92"/>
      <c r="J41" s="93"/>
      <c r="K41" s="93"/>
      <c r="L41" s="94"/>
      <c r="M41" s="94"/>
      <c r="N41" s="94"/>
      <c r="O41" s="52"/>
      <c r="P41" s="52"/>
      <c r="Q41" s="10"/>
      <c r="R41" s="10"/>
      <c r="S41" s="10"/>
      <c r="T41" s="10"/>
      <c r="U41" s="10"/>
      <c r="V41" s="10"/>
      <c r="W41" s="10"/>
      <c r="X41" s="10"/>
      <c r="Y41" s="10"/>
      <c r="Z41" s="10"/>
      <c r="AA41" s="10"/>
      <c r="AB41" s="10"/>
    </row>
    <row r="42" ht="14.25" customHeight="1">
      <c r="A42" s="10"/>
      <c r="B42" s="82" t="s">
        <v>75</v>
      </c>
      <c r="C42" s="20"/>
      <c r="D42" s="20"/>
      <c r="E42" s="20"/>
      <c r="F42" s="20"/>
      <c r="G42" s="9"/>
      <c r="H42" s="20"/>
      <c r="I42" s="20"/>
      <c r="J42" s="20"/>
      <c r="K42" s="19"/>
      <c r="L42" s="20"/>
      <c r="M42" s="20"/>
      <c r="N42" s="20"/>
      <c r="O42" s="55"/>
      <c r="P42" s="55"/>
      <c r="Q42" s="10"/>
      <c r="R42" s="10"/>
      <c r="S42" s="10"/>
      <c r="T42" s="10"/>
      <c r="U42" s="10"/>
      <c r="V42" s="10"/>
      <c r="W42" s="10"/>
      <c r="X42" s="10"/>
      <c r="Y42" s="10"/>
      <c r="Z42" s="10"/>
      <c r="AA42" s="10"/>
      <c r="AB42" s="10"/>
    </row>
    <row r="43" ht="14.25" customHeight="1">
      <c r="A43" s="10"/>
      <c r="B43" s="26"/>
      <c r="C43" s="27"/>
      <c r="D43" s="27"/>
      <c r="E43" s="27"/>
      <c r="F43" s="27"/>
      <c r="G43" s="28"/>
      <c r="H43" s="9"/>
      <c r="I43" s="83" t="s">
        <v>73</v>
      </c>
      <c r="J43" s="9"/>
      <c r="K43" s="19"/>
      <c r="L43" s="20"/>
      <c r="M43" s="20"/>
      <c r="N43" s="20"/>
      <c r="O43" s="52"/>
      <c r="P43" s="52"/>
      <c r="Q43" s="10"/>
      <c r="R43" s="10"/>
      <c r="S43" s="10"/>
      <c r="T43" s="10"/>
      <c r="U43" s="10"/>
      <c r="V43" s="10"/>
      <c r="W43" s="10"/>
      <c r="X43" s="10"/>
      <c r="Y43" s="10"/>
      <c r="Z43" s="10"/>
      <c r="AA43" s="10"/>
      <c r="AB43" s="10"/>
    </row>
    <row r="44" ht="14.25" customHeight="1">
      <c r="A44" s="10"/>
      <c r="B44" s="29" t="s">
        <v>25</v>
      </c>
      <c r="C44" s="30" t="s">
        <v>26</v>
      </c>
      <c r="D44" s="31"/>
      <c r="E44" s="31"/>
      <c r="F44" s="31"/>
      <c r="G44" s="32"/>
      <c r="H44" s="9"/>
      <c r="I44" s="29" t="s">
        <v>25</v>
      </c>
      <c r="J44" s="30" t="s">
        <v>26</v>
      </c>
      <c r="K44" s="31"/>
      <c r="L44" s="31"/>
      <c r="M44" s="31"/>
      <c r="N44" s="32"/>
      <c r="O44" s="10"/>
      <c r="P44" s="10"/>
      <c r="Q44" s="10"/>
      <c r="R44" s="10"/>
      <c r="S44" s="10"/>
      <c r="T44" s="10"/>
      <c r="U44" s="10"/>
      <c r="V44" s="10"/>
      <c r="W44" s="10"/>
      <c r="X44" s="10"/>
      <c r="Y44" s="10"/>
      <c r="Z44" s="10"/>
      <c r="AA44" s="10"/>
      <c r="AB44" s="10"/>
    </row>
    <row r="45" ht="14.25" customHeight="1">
      <c r="A45" s="10"/>
      <c r="B45" s="33"/>
      <c r="C45" s="34"/>
      <c r="D45" s="34"/>
      <c r="E45" s="34"/>
      <c r="F45" s="34"/>
      <c r="G45" s="9"/>
      <c r="H45" s="9"/>
      <c r="I45" s="33"/>
      <c r="J45" s="34"/>
      <c r="K45" s="34"/>
      <c r="L45" s="34"/>
      <c r="M45" s="34"/>
      <c r="N45" s="9"/>
      <c r="O45" s="10"/>
      <c r="P45" s="10"/>
      <c r="Q45" s="10"/>
      <c r="R45" s="10"/>
      <c r="S45" s="10"/>
      <c r="T45" s="10"/>
      <c r="U45" s="10"/>
      <c r="V45" s="10"/>
      <c r="W45" s="10"/>
      <c r="X45" s="10"/>
      <c r="Y45" s="10"/>
      <c r="Z45" s="10"/>
      <c r="AA45" s="10"/>
      <c r="AB45" s="10"/>
    </row>
    <row r="46" ht="14.25" customHeight="1">
      <c r="A46" s="10"/>
      <c r="B46" s="9"/>
      <c r="C46" s="17" t="s">
        <v>16</v>
      </c>
      <c r="D46" s="17" t="s">
        <v>17</v>
      </c>
      <c r="E46" s="17" t="s">
        <v>18</v>
      </c>
      <c r="F46" s="17" t="s">
        <v>19</v>
      </c>
      <c r="G46" s="17" t="s">
        <v>20</v>
      </c>
      <c r="H46" s="25"/>
      <c r="I46" s="9"/>
      <c r="J46" s="17" t="s">
        <v>16</v>
      </c>
      <c r="K46" s="17" t="s">
        <v>17</v>
      </c>
      <c r="L46" s="17" t="s">
        <v>18</v>
      </c>
      <c r="M46" s="17" t="s">
        <v>19</v>
      </c>
      <c r="N46" s="17" t="s">
        <v>20</v>
      </c>
      <c r="O46" s="10"/>
      <c r="P46" s="10"/>
      <c r="Q46" s="10"/>
      <c r="R46" s="10"/>
      <c r="S46" s="10"/>
      <c r="T46" s="10"/>
      <c r="U46" s="10"/>
      <c r="V46" s="10"/>
      <c r="W46" s="10"/>
      <c r="X46" s="10"/>
      <c r="Y46" s="10"/>
      <c r="Z46" s="10"/>
      <c r="AA46" s="10"/>
      <c r="AB46" s="10"/>
    </row>
    <row r="47" ht="14.25" customHeight="1">
      <c r="A47" s="10"/>
      <c r="B47" s="35" t="s">
        <v>27</v>
      </c>
      <c r="C47" s="63">
        <v>263.89</v>
      </c>
      <c r="D47" s="63">
        <v>215.85</v>
      </c>
      <c r="E47" s="63">
        <v>56.15</v>
      </c>
      <c r="F47" s="63">
        <v>98.68</v>
      </c>
      <c r="G47" s="63">
        <v>0.22</v>
      </c>
      <c r="H47" s="71"/>
      <c r="I47" s="35" t="s">
        <v>27</v>
      </c>
      <c r="J47" s="63">
        <v>558.67</v>
      </c>
      <c r="K47" s="63">
        <v>452.54</v>
      </c>
      <c r="L47" s="63">
        <v>123.09</v>
      </c>
      <c r="M47" s="63">
        <v>207.48</v>
      </c>
      <c r="N47" s="63">
        <v>1.26</v>
      </c>
      <c r="O47" s="10"/>
      <c r="P47" s="10"/>
      <c r="Q47" s="10"/>
      <c r="R47" s="10"/>
      <c r="S47" s="10"/>
      <c r="T47" s="10"/>
      <c r="U47" s="10"/>
      <c r="V47" s="10"/>
      <c r="W47" s="10"/>
      <c r="X47" s="10"/>
      <c r="Y47" s="10"/>
      <c r="Z47" s="10"/>
      <c r="AA47" s="10"/>
      <c r="AB47" s="10"/>
    </row>
    <row r="48" ht="14.25" customHeight="1">
      <c r="A48" s="10"/>
      <c r="B48" s="38" t="s">
        <v>28</v>
      </c>
      <c r="C48" s="38"/>
      <c r="D48" s="38"/>
      <c r="E48" s="38"/>
      <c r="F48" s="38"/>
      <c r="G48" s="38"/>
      <c r="H48" s="9"/>
      <c r="I48" s="38" t="s">
        <v>28</v>
      </c>
      <c r="J48" s="38"/>
      <c r="K48" s="38"/>
      <c r="L48" s="38"/>
      <c r="M48" s="38"/>
      <c r="N48" s="38"/>
      <c r="O48" s="10"/>
      <c r="P48" s="10"/>
      <c r="Q48" s="10"/>
      <c r="R48" s="10"/>
      <c r="S48" s="10"/>
      <c r="T48" s="10"/>
      <c r="U48" s="10"/>
      <c r="V48" s="10"/>
      <c r="W48" s="10"/>
      <c r="X48" s="10"/>
      <c r="Y48" s="10"/>
      <c r="Z48" s="10"/>
      <c r="AA48" s="10"/>
      <c r="AB48" s="10"/>
    </row>
    <row r="49" ht="14.25" customHeight="1">
      <c r="A49" s="10"/>
      <c r="B49" s="39" t="s">
        <v>29</v>
      </c>
      <c r="C49" s="40">
        <f t="shared" ref="C49:G49" si="22">C21</f>
        <v>2.95</v>
      </c>
      <c r="D49" s="40">
        <f t="shared" si="22"/>
        <v>4.95</v>
      </c>
      <c r="E49" s="40">
        <f t="shared" si="22"/>
        <v>8.2031</v>
      </c>
      <c r="F49" s="40">
        <f t="shared" si="22"/>
        <v>9.70815</v>
      </c>
      <c r="G49" s="40">
        <f t="shared" si="22"/>
        <v>5.65</v>
      </c>
      <c r="H49" s="37"/>
      <c r="I49" s="39" t="s">
        <v>29</v>
      </c>
      <c r="J49" s="40">
        <f t="shared" ref="J49:N49" si="23">C49</f>
        <v>2.95</v>
      </c>
      <c r="K49" s="40">
        <f t="shared" si="23"/>
        <v>4.95</v>
      </c>
      <c r="L49" s="40">
        <f t="shared" si="23"/>
        <v>8.2031</v>
      </c>
      <c r="M49" s="40">
        <f t="shared" si="23"/>
        <v>9.70815</v>
      </c>
      <c r="N49" s="40">
        <f t="shared" si="23"/>
        <v>5.65</v>
      </c>
      <c r="O49" s="10"/>
      <c r="P49" s="10"/>
      <c r="Q49" s="10"/>
      <c r="R49" s="10"/>
      <c r="S49" s="10"/>
      <c r="T49" s="10"/>
      <c r="U49" s="10"/>
      <c r="V49" s="10"/>
      <c r="W49" s="10"/>
      <c r="X49" s="10"/>
      <c r="Y49" s="10"/>
      <c r="Z49" s="10"/>
      <c r="AA49" s="10"/>
      <c r="AB49" s="10"/>
    </row>
    <row r="50" ht="14.25" customHeight="1">
      <c r="A50" s="10"/>
      <c r="B50" s="41" t="s">
        <v>31</v>
      </c>
      <c r="C50" s="42">
        <f t="shared" ref="C50:G50" si="24">C49</f>
        <v>2.95</v>
      </c>
      <c r="D50" s="42">
        <f t="shared" si="24"/>
        <v>4.95</v>
      </c>
      <c r="E50" s="42">
        <f t="shared" si="24"/>
        <v>8.2031</v>
      </c>
      <c r="F50" s="42">
        <f t="shared" si="24"/>
        <v>9.70815</v>
      </c>
      <c r="G50" s="42">
        <f t="shared" si="24"/>
        <v>5.65</v>
      </c>
      <c r="H50" s="37"/>
      <c r="I50" s="41" t="s">
        <v>31</v>
      </c>
      <c r="J50" s="42">
        <f t="shared" ref="J50:N50" si="25">J49</f>
        <v>2.95</v>
      </c>
      <c r="K50" s="42">
        <f t="shared" si="25"/>
        <v>4.95</v>
      </c>
      <c r="L50" s="42">
        <f t="shared" si="25"/>
        <v>8.2031</v>
      </c>
      <c r="M50" s="42">
        <f t="shared" si="25"/>
        <v>9.70815</v>
      </c>
      <c r="N50" s="42">
        <f t="shared" si="25"/>
        <v>5.65</v>
      </c>
      <c r="O50" s="10"/>
      <c r="P50" s="10"/>
      <c r="Q50" s="10"/>
      <c r="R50" s="10"/>
      <c r="S50" s="10"/>
      <c r="T50" s="10"/>
      <c r="U50" s="10"/>
      <c r="V50" s="10"/>
      <c r="W50" s="10"/>
      <c r="X50" s="10"/>
      <c r="Y50" s="10"/>
      <c r="Z50" s="10"/>
      <c r="AA50" s="10"/>
      <c r="AB50" s="10"/>
    </row>
    <row r="51" ht="14.25" customHeight="1">
      <c r="A51" s="10"/>
      <c r="B51" s="43" t="s">
        <v>32</v>
      </c>
      <c r="C51" s="44">
        <f>0.287169932835821</f>
        <v>0.2871699328</v>
      </c>
      <c r="D51" s="44">
        <v>0.443739733830845</v>
      </c>
      <c r="E51" s="44">
        <v>1.02319661691542</v>
      </c>
      <c r="F51" s="44">
        <v>0.89223710199005</v>
      </c>
      <c r="G51" s="44">
        <v>3.0</v>
      </c>
      <c r="H51" s="45"/>
      <c r="I51" s="43" t="s">
        <v>32</v>
      </c>
      <c r="J51" s="44">
        <f t="shared" ref="J51:N51" si="26">C51*(1-0.25)</f>
        <v>0.2153774496</v>
      </c>
      <c r="K51" s="44">
        <f t="shared" si="26"/>
        <v>0.3328048004</v>
      </c>
      <c r="L51" s="44">
        <f t="shared" si="26"/>
        <v>0.7673974627</v>
      </c>
      <c r="M51" s="44">
        <f t="shared" si="26"/>
        <v>0.6691778265</v>
      </c>
      <c r="N51" s="44">
        <f t="shared" si="26"/>
        <v>2.25</v>
      </c>
      <c r="O51" s="10"/>
      <c r="P51" s="10"/>
      <c r="Q51" s="10"/>
      <c r="R51" s="10"/>
      <c r="S51" s="10"/>
      <c r="T51" s="10"/>
      <c r="U51" s="10"/>
      <c r="V51" s="10"/>
      <c r="W51" s="10"/>
      <c r="X51" s="10"/>
      <c r="Y51" s="10"/>
      <c r="Z51" s="10"/>
      <c r="AA51" s="10"/>
      <c r="AB51" s="10"/>
    </row>
    <row r="52" ht="14.25" customHeight="1">
      <c r="A52" s="10"/>
      <c r="B52" s="46" t="s">
        <v>33</v>
      </c>
      <c r="C52" s="47">
        <v>2000.0</v>
      </c>
      <c r="D52" s="47">
        <v>2000.0</v>
      </c>
      <c r="E52" s="47">
        <v>2000.0</v>
      </c>
      <c r="F52" s="47">
        <v>2000.0</v>
      </c>
      <c r="G52" s="47">
        <v>2000.0</v>
      </c>
      <c r="H52" s="48"/>
      <c r="I52" s="46" t="s">
        <v>33</v>
      </c>
      <c r="J52" s="47">
        <v>2000.0</v>
      </c>
      <c r="K52" s="47">
        <v>2000.0</v>
      </c>
      <c r="L52" s="47">
        <v>2000.0</v>
      </c>
      <c r="M52" s="47">
        <v>2000.0</v>
      </c>
      <c r="N52" s="47">
        <v>2000.0</v>
      </c>
      <c r="O52" s="10"/>
      <c r="P52" s="10"/>
      <c r="Q52" s="10"/>
      <c r="R52" s="10"/>
      <c r="S52" s="10"/>
      <c r="T52" s="10"/>
      <c r="U52" s="10"/>
      <c r="V52" s="10"/>
      <c r="W52" s="10"/>
      <c r="X52" s="10"/>
      <c r="Y52" s="10"/>
      <c r="Z52" s="10"/>
      <c r="AA52" s="10"/>
      <c r="AB52" s="10"/>
    </row>
    <row r="53" ht="14.25" customHeight="1">
      <c r="A53" s="10"/>
      <c r="B53" s="38" t="s">
        <v>34</v>
      </c>
      <c r="C53" s="38"/>
      <c r="D53" s="38"/>
      <c r="E53" s="38"/>
      <c r="F53" s="38"/>
      <c r="G53" s="38"/>
      <c r="H53" s="9"/>
      <c r="I53" s="38" t="s">
        <v>34</v>
      </c>
      <c r="J53" s="38"/>
      <c r="K53" s="38"/>
      <c r="L53" s="38"/>
      <c r="M53" s="38"/>
      <c r="N53" s="38"/>
      <c r="O53" s="10"/>
      <c r="P53" s="10"/>
      <c r="Q53" s="10"/>
      <c r="R53" s="10"/>
      <c r="S53" s="10"/>
      <c r="T53" s="10"/>
      <c r="U53" s="10"/>
      <c r="V53" s="10"/>
      <c r="W53" s="10"/>
      <c r="X53" s="10"/>
      <c r="Y53" s="10"/>
      <c r="Z53" s="10"/>
      <c r="AA53" s="10"/>
      <c r="AB53" s="10"/>
    </row>
    <row r="54" ht="14.25" customHeight="1">
      <c r="A54" s="10"/>
      <c r="B54" s="9" t="s">
        <v>35</v>
      </c>
      <c r="C54" s="20">
        <f t="array" ref="C54:C56">$E$5:$E$7</f>
        <v>11.26130945</v>
      </c>
      <c r="D54" s="20">
        <f t="array" ref="D54:D56">$E$5:$E$7</f>
        <v>11.26130945</v>
      </c>
      <c r="E54" s="20">
        <f t="array" ref="E54:E56">$E$5:$E$7</f>
        <v>11.26130945</v>
      </c>
      <c r="F54" s="20">
        <f t="array" ref="F54:F56">$E$5:$E$7</f>
        <v>11.26130945</v>
      </c>
      <c r="G54" s="20">
        <f t="array" ref="G54:G56">$E$5:$E$7</f>
        <v>11.26130945</v>
      </c>
      <c r="H54" s="20"/>
      <c r="I54" s="9" t="s">
        <v>35</v>
      </c>
      <c r="J54" s="20">
        <f t="array" ref="J54:J56">$E$5:$E$7</f>
        <v>11.26130945</v>
      </c>
      <c r="K54" s="20">
        <f t="array" ref="K54:K56">$E$5:$E$7</f>
        <v>11.26130945</v>
      </c>
      <c r="L54" s="20">
        <f t="array" ref="L54:L56">$E$5:$E$7</f>
        <v>11.26130945</v>
      </c>
      <c r="M54" s="20">
        <f t="array" ref="M54:M56">$E$5:$E$7</f>
        <v>11.26130945</v>
      </c>
      <c r="N54" s="20">
        <f t="array" ref="N54:N56">$E$5:$E$7</f>
        <v>11.26130945</v>
      </c>
      <c r="O54" s="10"/>
      <c r="P54" s="10"/>
      <c r="Q54" s="10"/>
      <c r="R54" s="10"/>
      <c r="S54" s="10"/>
      <c r="T54" s="10"/>
      <c r="U54" s="10"/>
      <c r="V54" s="10"/>
      <c r="W54" s="10"/>
      <c r="X54" s="10"/>
      <c r="Y54" s="10"/>
      <c r="Z54" s="10"/>
      <c r="AA54" s="10"/>
      <c r="AB54" s="10"/>
    </row>
    <row r="55" ht="14.25" customHeight="1">
      <c r="A55" s="10"/>
      <c r="B55" s="9" t="s">
        <v>36</v>
      </c>
      <c r="C55" s="20">
        <v>79.9276</v>
      </c>
      <c r="D55" s="20">
        <v>79.9276</v>
      </c>
      <c r="E55" s="20">
        <v>79.9276</v>
      </c>
      <c r="F55" s="20">
        <v>79.9276</v>
      </c>
      <c r="G55" s="20">
        <v>79.9276</v>
      </c>
      <c r="H55" s="20"/>
      <c r="I55" s="9" t="s">
        <v>36</v>
      </c>
      <c r="J55" s="20">
        <v>79.9276</v>
      </c>
      <c r="K55" s="20">
        <v>79.9276</v>
      </c>
      <c r="L55" s="20">
        <v>79.9276</v>
      </c>
      <c r="M55" s="20">
        <v>79.9276</v>
      </c>
      <c r="N55" s="20">
        <v>79.9276</v>
      </c>
      <c r="O55" s="10"/>
      <c r="P55" s="10"/>
      <c r="Q55" s="10"/>
      <c r="R55" s="10"/>
      <c r="S55" s="10"/>
      <c r="T55" s="10"/>
      <c r="U55" s="10"/>
      <c r="V55" s="10"/>
      <c r="W55" s="10"/>
      <c r="X55" s="10"/>
      <c r="Y55" s="10"/>
      <c r="Z55" s="10"/>
      <c r="AA55" s="10"/>
      <c r="AB55" s="10"/>
    </row>
    <row r="56" ht="14.25" customHeight="1">
      <c r="A56" s="10"/>
      <c r="B56" s="9" t="s">
        <v>37</v>
      </c>
      <c r="C56" s="20">
        <v>78.07882000000001</v>
      </c>
      <c r="D56" s="20">
        <v>78.07882000000001</v>
      </c>
      <c r="E56" s="20">
        <v>78.07882000000001</v>
      </c>
      <c r="F56" s="20">
        <v>78.07882000000001</v>
      </c>
      <c r="G56" s="20">
        <v>78.07882000000001</v>
      </c>
      <c r="H56" s="20"/>
      <c r="I56" s="9" t="s">
        <v>37</v>
      </c>
      <c r="J56" s="20">
        <v>78.07882000000001</v>
      </c>
      <c r="K56" s="20">
        <v>78.07882000000001</v>
      </c>
      <c r="L56" s="20">
        <v>78.07882000000001</v>
      </c>
      <c r="M56" s="20">
        <v>78.07882000000001</v>
      </c>
      <c r="N56" s="20">
        <v>78.07882000000001</v>
      </c>
      <c r="O56" s="10"/>
      <c r="P56" s="10"/>
      <c r="Q56" s="10"/>
      <c r="R56" s="10"/>
      <c r="S56" s="10"/>
      <c r="T56" s="10"/>
      <c r="U56" s="10"/>
      <c r="V56" s="10"/>
      <c r="W56" s="10"/>
      <c r="X56" s="10"/>
      <c r="Y56" s="10"/>
      <c r="Z56" s="10"/>
      <c r="AA56" s="10"/>
      <c r="AB56" s="10"/>
    </row>
    <row r="57" ht="14.25" customHeight="1">
      <c r="A57" s="10"/>
      <c r="B57" s="43" t="s">
        <v>38</v>
      </c>
      <c r="C57" s="53">
        <f>107.884</f>
        <v>107.884</v>
      </c>
      <c r="D57" s="53">
        <f>119.007</f>
        <v>119.007</v>
      </c>
      <c r="E57" s="53">
        <f>125.869</f>
        <v>125.869</v>
      </c>
      <c r="F57" s="53">
        <f>113.957</f>
        <v>113.957</v>
      </c>
      <c r="G57" s="53">
        <v>115.01</v>
      </c>
      <c r="H57" s="49"/>
      <c r="I57" s="43" t="s">
        <v>38</v>
      </c>
      <c r="J57" s="53">
        <f>107.884</f>
        <v>107.884</v>
      </c>
      <c r="K57" s="53">
        <f>119.007</f>
        <v>119.007</v>
      </c>
      <c r="L57" s="53">
        <f>125.869</f>
        <v>125.869</v>
      </c>
      <c r="M57" s="53">
        <f>113.957</f>
        <v>113.957</v>
      </c>
      <c r="N57" s="53">
        <v>115.01</v>
      </c>
      <c r="O57" s="10"/>
      <c r="P57" s="10"/>
      <c r="Q57" s="10"/>
      <c r="R57" s="10"/>
      <c r="S57" s="10"/>
      <c r="T57" s="10"/>
      <c r="U57" s="10"/>
      <c r="V57" s="10"/>
      <c r="W57" s="10"/>
      <c r="X57" s="10"/>
      <c r="Y57" s="10"/>
      <c r="Z57" s="10"/>
      <c r="AA57" s="10"/>
      <c r="AB57" s="10"/>
    </row>
    <row r="58" ht="14.25" customHeight="1">
      <c r="A58" s="10"/>
      <c r="B58" s="38" t="s">
        <v>39</v>
      </c>
      <c r="C58" s="38"/>
      <c r="D58" s="38"/>
      <c r="E58" s="38"/>
      <c r="F58" s="38"/>
      <c r="G58" s="38"/>
      <c r="H58" s="9"/>
      <c r="I58" s="38" t="s">
        <v>39</v>
      </c>
      <c r="J58" s="38"/>
      <c r="K58" s="38"/>
      <c r="L58" s="38"/>
      <c r="M58" s="38"/>
      <c r="N58" s="38"/>
      <c r="O58" s="10"/>
      <c r="P58" s="10"/>
      <c r="Q58" s="10"/>
      <c r="R58" s="10"/>
      <c r="S58" s="10"/>
      <c r="T58" s="10"/>
      <c r="U58" s="10"/>
      <c r="V58" s="10"/>
      <c r="W58" s="10"/>
      <c r="X58" s="10"/>
      <c r="Y58" s="10"/>
      <c r="Z58" s="10"/>
      <c r="AA58" s="10"/>
      <c r="AB58" s="10"/>
    </row>
    <row r="59" ht="14.25" customHeight="1">
      <c r="A59" s="10"/>
      <c r="B59" s="9" t="s">
        <v>40</v>
      </c>
      <c r="C59" s="20">
        <f t="shared" ref="C59:G59" si="27">1000*C51*C47/C52</f>
        <v>37.89063679</v>
      </c>
      <c r="D59" s="20">
        <f t="shared" si="27"/>
        <v>47.89061077</v>
      </c>
      <c r="E59" s="20">
        <f t="shared" si="27"/>
        <v>28.72624502</v>
      </c>
      <c r="F59" s="20">
        <f t="shared" si="27"/>
        <v>44.02297861</v>
      </c>
      <c r="G59" s="20">
        <f t="shared" si="27"/>
        <v>0.33</v>
      </c>
      <c r="H59" s="20"/>
      <c r="I59" s="9" t="s">
        <v>40</v>
      </c>
      <c r="J59" s="20">
        <f t="shared" ref="J59:N59" si="28">1000*J51*J47/J52</f>
        <v>60.16245989</v>
      </c>
      <c r="K59" s="20">
        <f t="shared" si="28"/>
        <v>75.30374218</v>
      </c>
      <c r="L59" s="20">
        <f t="shared" si="28"/>
        <v>47.22947684</v>
      </c>
      <c r="M59" s="20">
        <f t="shared" si="28"/>
        <v>69.42050772</v>
      </c>
      <c r="N59" s="20">
        <f t="shared" si="28"/>
        <v>1.4175</v>
      </c>
      <c r="O59" s="10"/>
      <c r="P59" s="10"/>
      <c r="Q59" s="10"/>
      <c r="R59" s="10"/>
      <c r="S59" s="10"/>
      <c r="T59" s="10"/>
      <c r="U59" s="10"/>
      <c r="V59" s="10"/>
      <c r="W59" s="10"/>
      <c r="X59" s="10"/>
      <c r="Y59" s="10"/>
      <c r="Z59" s="10"/>
      <c r="AA59" s="10"/>
      <c r="AB59" s="10"/>
    </row>
    <row r="60" ht="14.25" customHeight="1">
      <c r="A60" s="10"/>
      <c r="B60" s="9" t="s">
        <v>41</v>
      </c>
      <c r="C60" s="20">
        <f t="shared" ref="C60:G60" si="29">100*C59/(C57)</f>
        <v>35.1216462</v>
      </c>
      <c r="D60" s="20">
        <f t="shared" si="29"/>
        <v>40.24184357</v>
      </c>
      <c r="E60" s="20">
        <f t="shared" si="29"/>
        <v>22.82233514</v>
      </c>
      <c r="F60" s="20">
        <f t="shared" si="29"/>
        <v>38.63121933</v>
      </c>
      <c r="G60" s="20">
        <f t="shared" si="29"/>
        <v>0.2869315712</v>
      </c>
      <c r="H60" s="20"/>
      <c r="I60" s="9" t="s">
        <v>41</v>
      </c>
      <c r="J60" s="20">
        <f t="shared" ref="J60:N60" si="30">100*J59/(J57)</f>
        <v>55.76587806</v>
      </c>
      <c r="K60" s="20">
        <f t="shared" si="30"/>
        <v>63.27673345</v>
      </c>
      <c r="L60" s="20">
        <f t="shared" si="30"/>
        <v>37.5227235</v>
      </c>
      <c r="M60" s="20">
        <f t="shared" si="30"/>
        <v>60.91816011</v>
      </c>
      <c r="N60" s="20">
        <f t="shared" si="30"/>
        <v>1.232501522</v>
      </c>
      <c r="O60" s="10"/>
      <c r="P60" s="10"/>
      <c r="Q60" s="10"/>
      <c r="R60" s="10"/>
      <c r="S60" s="10"/>
      <c r="T60" s="10"/>
      <c r="U60" s="10"/>
      <c r="V60" s="10"/>
      <c r="W60" s="10"/>
      <c r="X60" s="10"/>
      <c r="Y60" s="10"/>
      <c r="Z60" s="10"/>
      <c r="AA60" s="10"/>
      <c r="AB60" s="10"/>
    </row>
    <row r="61" ht="14.25" customHeight="1">
      <c r="A61" s="10"/>
      <c r="B61" s="9" t="s">
        <v>42</v>
      </c>
      <c r="C61" s="20">
        <f t="shared" ref="C61:G61" si="31">C54+(C60/100)*C55+C56*SQRT((C60/100))</f>
        <v>85.60545424</v>
      </c>
      <c r="D61" s="20">
        <f t="shared" si="31"/>
        <v>92.95608801</v>
      </c>
      <c r="E61" s="20">
        <f t="shared" si="31"/>
        <v>66.80303628</v>
      </c>
      <c r="F61" s="20">
        <f t="shared" si="31"/>
        <v>90.66743962</v>
      </c>
      <c r="G61" s="20">
        <f t="shared" si="31"/>
        <v>15.67301657</v>
      </c>
      <c r="H61" s="20"/>
      <c r="I61" s="9" t="s">
        <v>42</v>
      </c>
      <c r="J61" s="20">
        <f t="shared" ref="J61:N61" si="32">J54+(J60/100)*J55+J56*SQRT((J60/100))</f>
        <v>114.1402101</v>
      </c>
      <c r="K61" s="20">
        <f t="shared" si="32"/>
        <v>123.9459883</v>
      </c>
      <c r="L61" s="20">
        <f t="shared" si="32"/>
        <v>89.08012326</v>
      </c>
      <c r="M61" s="20">
        <f t="shared" si="32"/>
        <v>120.8923194</v>
      </c>
      <c r="N61" s="20">
        <f t="shared" si="32"/>
        <v>20.91457942</v>
      </c>
      <c r="O61" s="10"/>
      <c r="P61" s="10"/>
      <c r="Q61" s="10"/>
      <c r="R61" s="10"/>
      <c r="S61" s="10"/>
      <c r="T61" s="10"/>
      <c r="U61" s="10"/>
      <c r="V61" s="10"/>
      <c r="W61" s="10"/>
      <c r="X61" s="10"/>
      <c r="Y61" s="10"/>
      <c r="Z61" s="10"/>
      <c r="AA61" s="10"/>
      <c r="AB61" s="10"/>
    </row>
    <row r="62" ht="14.25" customHeight="1">
      <c r="A62" s="10"/>
      <c r="B62" s="9" t="s">
        <v>43</v>
      </c>
      <c r="C62" s="20">
        <f t="shared" ref="C62:G62" si="33">(C61/10000)*C59*C52</f>
        <v>648.7290348</v>
      </c>
      <c r="D62" s="20">
        <f t="shared" si="33"/>
        <v>890.344766</v>
      </c>
      <c r="E62" s="20">
        <f t="shared" si="33"/>
        <v>383.8000777</v>
      </c>
      <c r="F62" s="20">
        <f t="shared" si="33"/>
        <v>798.2901511</v>
      </c>
      <c r="G62" s="20">
        <f t="shared" si="33"/>
        <v>1.034419094</v>
      </c>
      <c r="H62" s="20"/>
      <c r="I62" s="9" t="s">
        <v>43</v>
      </c>
      <c r="J62" s="20">
        <f t="shared" ref="J62:N62" si="34">(J61/10000)*J59*J52</f>
        <v>1373.391162</v>
      </c>
      <c r="K62" s="20">
        <f t="shared" si="34"/>
        <v>1866.719349</v>
      </c>
      <c r="L62" s="20">
        <f t="shared" si="34"/>
        <v>841.4415237</v>
      </c>
      <c r="M62" s="20">
        <f t="shared" si="34"/>
        <v>1678.481238</v>
      </c>
      <c r="N62" s="20">
        <f t="shared" si="34"/>
        <v>5.929283266</v>
      </c>
      <c r="O62" s="10"/>
      <c r="P62" s="10"/>
      <c r="Q62" s="10"/>
      <c r="R62" s="10"/>
      <c r="S62" s="10"/>
      <c r="T62" s="10"/>
      <c r="U62" s="10"/>
      <c r="V62" s="10"/>
      <c r="W62" s="10"/>
      <c r="X62" s="10"/>
      <c r="Y62" s="10"/>
      <c r="Z62" s="10"/>
      <c r="AA62" s="10"/>
      <c r="AB62" s="10"/>
    </row>
    <row r="63" ht="14.25" customHeight="1">
      <c r="A63" s="10"/>
      <c r="B63" s="9" t="s">
        <v>44</v>
      </c>
      <c r="C63" s="20">
        <f t="shared" ref="C63:G63" si="35">12*100*C62/(C47*1000)</f>
        <v>2.949997505</v>
      </c>
      <c r="D63" s="20">
        <f t="shared" si="35"/>
        <v>4.94979717</v>
      </c>
      <c r="E63" s="20">
        <f t="shared" si="35"/>
        <v>8.202316887</v>
      </c>
      <c r="F63" s="20">
        <f t="shared" si="35"/>
        <v>9.707622429</v>
      </c>
      <c r="G63" s="20">
        <f t="shared" si="35"/>
        <v>5.642285966</v>
      </c>
      <c r="H63" s="20"/>
      <c r="I63" s="9" t="s">
        <v>44</v>
      </c>
      <c r="J63" s="20">
        <f t="shared" ref="J63:N63" si="36">12*100*J62/(J47*1000)</f>
        <v>2.949987281</v>
      </c>
      <c r="K63" s="20">
        <f t="shared" si="36"/>
        <v>4.949978386</v>
      </c>
      <c r="L63" s="20">
        <f t="shared" si="36"/>
        <v>8.203183268</v>
      </c>
      <c r="M63" s="20">
        <f t="shared" si="36"/>
        <v>9.707815143</v>
      </c>
      <c r="N63" s="20">
        <f t="shared" si="36"/>
        <v>5.646936443</v>
      </c>
      <c r="O63" s="10"/>
      <c r="P63" s="10"/>
      <c r="Q63" s="10"/>
      <c r="R63" s="10"/>
      <c r="S63" s="10"/>
      <c r="T63" s="10"/>
      <c r="U63" s="10"/>
      <c r="V63" s="10"/>
      <c r="W63" s="10"/>
      <c r="X63" s="10"/>
      <c r="Y63" s="10"/>
      <c r="Z63" s="10"/>
      <c r="AA63" s="10"/>
      <c r="AB63" s="10"/>
    </row>
    <row r="64" ht="14.25" customHeight="1">
      <c r="A64" s="10"/>
      <c r="B64" s="9"/>
      <c r="C64" s="9"/>
      <c r="D64" s="9"/>
      <c r="E64" s="9"/>
      <c r="F64" s="9"/>
      <c r="G64" s="9"/>
      <c r="H64" s="9"/>
      <c r="I64" s="9"/>
      <c r="J64" s="9"/>
      <c r="K64" s="9"/>
      <c r="L64" s="9"/>
      <c r="M64" s="9"/>
      <c r="N64" s="9"/>
      <c r="O64" s="10"/>
      <c r="P64" s="10"/>
      <c r="Q64" s="10"/>
      <c r="R64" s="10"/>
      <c r="S64" s="10"/>
      <c r="T64" s="10"/>
      <c r="U64" s="10"/>
      <c r="V64" s="10"/>
      <c r="W64" s="10"/>
      <c r="X64" s="10"/>
      <c r="Y64" s="10"/>
      <c r="Z64" s="10"/>
      <c r="AA64" s="10"/>
      <c r="AB64" s="10"/>
    </row>
    <row r="65" ht="14.25" customHeight="1">
      <c r="A65" s="10"/>
      <c r="B65" s="9" t="s">
        <v>45</v>
      </c>
      <c r="C65" s="56">
        <f t="shared" ref="C65:G65" si="37">C50-C63</f>
        <v>0.000002494501084</v>
      </c>
      <c r="D65" s="56">
        <f t="shared" si="37"/>
        <v>0.0002028298593</v>
      </c>
      <c r="E65" s="56">
        <f t="shared" si="37"/>
        <v>0.0007831129734</v>
      </c>
      <c r="F65" s="56">
        <f t="shared" si="37"/>
        <v>0.0005275712675</v>
      </c>
      <c r="G65" s="56">
        <f t="shared" si="37"/>
        <v>0.007714033717</v>
      </c>
      <c r="H65" s="20"/>
      <c r="I65" s="9" t="s">
        <v>45</v>
      </c>
      <c r="J65" s="56">
        <f t="shared" ref="J65:N65" si="38">J50-J63</f>
        <v>0.00001271903733</v>
      </c>
      <c r="K65" s="56">
        <f t="shared" si="38"/>
        <v>0.00002161393207</v>
      </c>
      <c r="L65" s="56">
        <f t="shared" si="38"/>
        <v>-0.00008326818143</v>
      </c>
      <c r="M65" s="56">
        <f t="shared" si="38"/>
        <v>0.000334856812</v>
      </c>
      <c r="N65" s="56">
        <f t="shared" si="38"/>
        <v>0.003063556512</v>
      </c>
      <c r="O65" s="10"/>
      <c r="P65" s="10"/>
      <c r="Q65" s="10"/>
      <c r="R65" s="10"/>
      <c r="S65" s="10"/>
      <c r="T65" s="10"/>
      <c r="U65" s="10"/>
      <c r="V65" s="10"/>
      <c r="W65" s="10"/>
      <c r="X65" s="10"/>
      <c r="Y65" s="10"/>
      <c r="Z65" s="10"/>
      <c r="AA65" s="10"/>
      <c r="AB65" s="10"/>
    </row>
    <row r="66" ht="14.25" customHeight="1">
      <c r="A66" s="10"/>
      <c r="B66" s="38" t="s">
        <v>46</v>
      </c>
      <c r="C66" s="57">
        <f t="shared" ref="C66:G66" si="39">C65/100*C47*1000</f>
        <v>0.00658273891</v>
      </c>
      <c r="D66" s="57">
        <f t="shared" si="39"/>
        <v>0.4378082512</v>
      </c>
      <c r="E66" s="57">
        <f t="shared" si="39"/>
        <v>0.4397179346</v>
      </c>
      <c r="F66" s="57">
        <f t="shared" si="39"/>
        <v>0.5206073267</v>
      </c>
      <c r="G66" s="57">
        <f t="shared" si="39"/>
        <v>0.01697087418</v>
      </c>
      <c r="H66" s="71"/>
      <c r="I66" s="38" t="s">
        <v>46</v>
      </c>
      <c r="J66" s="57">
        <f t="shared" ref="J66:N66" si="40">J65/100*J47*1000</f>
        <v>0.07105744588</v>
      </c>
      <c r="K66" s="57">
        <f t="shared" si="40"/>
        <v>0.0978116882</v>
      </c>
      <c r="L66" s="57">
        <f t="shared" si="40"/>
        <v>-0.1024948045</v>
      </c>
      <c r="M66" s="57">
        <f t="shared" si="40"/>
        <v>0.6947609135</v>
      </c>
      <c r="N66" s="57">
        <f t="shared" si="40"/>
        <v>0.03860081205</v>
      </c>
      <c r="O66" s="10"/>
      <c r="P66" s="10"/>
      <c r="Q66" s="10"/>
      <c r="R66" s="10"/>
      <c r="S66" s="10"/>
      <c r="T66" s="10"/>
      <c r="U66" s="10"/>
      <c r="V66" s="10"/>
      <c r="W66" s="10"/>
      <c r="X66" s="10"/>
      <c r="Y66" s="10"/>
      <c r="Z66" s="10"/>
      <c r="AA66" s="10"/>
      <c r="AB66" s="10"/>
    </row>
    <row r="67" ht="14.25" customHeight="1">
      <c r="A67" s="10"/>
      <c r="B67" s="10"/>
      <c r="C67" s="10"/>
      <c r="D67" s="10"/>
      <c r="E67" s="10"/>
      <c r="F67" s="10"/>
      <c r="G67" s="10"/>
      <c r="H67" s="10"/>
      <c r="I67" s="84"/>
      <c r="J67" s="85"/>
      <c r="K67" s="85"/>
      <c r="L67" s="86"/>
      <c r="M67" s="86"/>
      <c r="N67" s="86"/>
      <c r="O67" s="10"/>
      <c r="P67" s="10"/>
      <c r="Q67" s="10"/>
      <c r="R67" s="10"/>
      <c r="S67" s="10"/>
      <c r="T67" s="10"/>
      <c r="U67" s="10"/>
      <c r="V67" s="10"/>
      <c r="W67" s="10"/>
      <c r="X67" s="10"/>
      <c r="Y67" s="10"/>
      <c r="Z67" s="10"/>
      <c r="AA67" s="10"/>
      <c r="AB67" s="10"/>
    </row>
    <row r="68" ht="14.25" customHeight="1">
      <c r="A68" s="10"/>
      <c r="B68" s="10"/>
      <c r="C68" s="10"/>
      <c r="D68" s="10"/>
      <c r="E68" s="10"/>
      <c r="F68" s="10"/>
      <c r="G68" s="10"/>
      <c r="H68" s="87"/>
      <c r="I68" s="88" t="s">
        <v>76</v>
      </c>
      <c r="J68" s="89">
        <f t="shared" ref="J68:N68" si="41">J47-C47</f>
        <v>294.78</v>
      </c>
      <c r="K68" s="89">
        <f t="shared" si="41"/>
        <v>236.69</v>
      </c>
      <c r="L68" s="89">
        <f t="shared" si="41"/>
        <v>66.94</v>
      </c>
      <c r="M68" s="89">
        <f t="shared" si="41"/>
        <v>108.8</v>
      </c>
      <c r="N68" s="90">
        <f t="shared" si="41"/>
        <v>1.04</v>
      </c>
      <c r="O68" s="95"/>
      <c r="P68" s="10"/>
      <c r="Q68" s="10"/>
      <c r="R68" s="10"/>
      <c r="S68" s="10"/>
      <c r="T68" s="10"/>
      <c r="U68" s="10"/>
      <c r="V68" s="10"/>
      <c r="W68" s="10"/>
      <c r="X68" s="10"/>
      <c r="Y68" s="10"/>
      <c r="Z68" s="10"/>
      <c r="AA68" s="10"/>
      <c r="AB68" s="10"/>
    </row>
    <row r="69" ht="14.25" customHeight="1">
      <c r="A69" s="10"/>
      <c r="B69" s="10"/>
      <c r="C69" s="10"/>
      <c r="D69" s="10"/>
      <c r="E69" s="10"/>
      <c r="F69" s="10"/>
      <c r="G69" s="10"/>
      <c r="H69" s="10"/>
      <c r="I69" s="92"/>
      <c r="J69" s="92"/>
      <c r="K69" s="92"/>
      <c r="L69" s="92"/>
      <c r="M69" s="92"/>
      <c r="N69" s="92"/>
      <c r="O69" s="10"/>
      <c r="P69" s="10"/>
      <c r="Q69" s="10"/>
      <c r="R69" s="10"/>
      <c r="S69" s="10"/>
      <c r="T69" s="10"/>
      <c r="U69" s="10"/>
      <c r="V69" s="10"/>
      <c r="W69" s="10"/>
      <c r="X69" s="10"/>
      <c r="Y69" s="10"/>
      <c r="Z69" s="10"/>
      <c r="AA69" s="10"/>
      <c r="AB69" s="10"/>
    </row>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9">
    <mergeCell ref="C44:G44"/>
    <mergeCell ref="J44:N44"/>
    <mergeCell ref="C2:E2"/>
    <mergeCell ref="L2:P2"/>
    <mergeCell ref="Q2:U2"/>
    <mergeCell ref="B15:G15"/>
    <mergeCell ref="C16:G16"/>
    <mergeCell ref="J16:N16"/>
    <mergeCell ref="B43:G43"/>
  </mergeCells>
  <conditionalFormatting sqref="C37:G37 J37:N37 C65:G65 J65:N65">
    <cfRule type="expression" dxfId="0" priority="1">
      <formula>ABS(#REF!)&gt;=1.96</formula>
    </cfRule>
  </conditionalFormatting>
  <conditionalFormatting sqref="C22 J22 C50 J50">
    <cfRule type="expression" dxfId="0" priority="2">
      <formula>ABS(#REF!)&gt;=1.96</formula>
    </cfRule>
  </conditionalFormatting>
  <conditionalFormatting sqref="H37 H65">
    <cfRule type="expression" dxfId="0" priority="3">
      <formula>ABS(#REF!)&gt;=1.96</formula>
    </cfRule>
  </conditionalFormatting>
  <conditionalFormatting sqref="C21:G21 J21:N21 C49:G49 J49:N49">
    <cfRule type="expression" dxfId="0" priority="4">
      <formula>ABS(#REF!)&gt;=1.96</formula>
    </cfRule>
  </conditionalFormatting>
  <conditionalFormatting sqref="G37 N37 G65 N65">
    <cfRule type="expression" dxfId="0" priority="5">
      <formula>ABS(#REF!)&gt;=1.96</formula>
    </cfRule>
  </conditionalFormatting>
  <conditionalFormatting sqref="M4:O4">
    <cfRule type="expression" dxfId="0" priority="6">
      <formula>ABS(#REF!)&gt;=1.96</formula>
    </cfRule>
  </conditionalFormatting>
  <conditionalFormatting sqref="L4">
    <cfRule type="expression" dxfId="0" priority="7">
      <formula>ABS(#REF!)&gt;=1.96</formula>
    </cfRule>
  </conditionalFormatting>
  <conditionalFormatting sqref="R4:T4">
    <cfRule type="expression" dxfId="0" priority="8">
      <formula>ABS(#REF!)&gt;=1.96</formula>
    </cfRule>
  </conditionalFormatting>
  <conditionalFormatting sqref="Q4">
    <cfRule type="expression" dxfId="0" priority="9">
      <formula>ABS(#REF!)&gt;=1.96</formula>
    </cfRule>
  </conditionalFormatting>
  <conditionalFormatting sqref="C38:G38 J38:N38 C66:G66 J66:N66">
    <cfRule type="expression" dxfId="0" priority="10">
      <formula>ABS(#REF!)&gt;=1.96</formula>
    </cfRule>
  </conditionalFormatting>
  <conditionalFormatting sqref="G38 N38 G66 N66">
    <cfRule type="expression" dxfId="0" priority="11">
      <formula>ABS(#REF!)&gt;=1.96</formula>
    </cfRule>
  </conditionalFormatting>
  <conditionalFormatting sqref="E38 L38 E66 L66">
    <cfRule type="expression" dxfId="0" priority="12">
      <formula>ABS(#REF!)&gt;=1.96</formula>
    </cfRule>
  </conditionalFormatting>
  <conditionalFormatting sqref="F38 M38 F66 M66">
    <cfRule type="expression" dxfId="0" priority="13">
      <formula>ABS(#REF!)&gt;=1.96</formula>
    </cfRule>
  </conditionalFormatting>
  <conditionalFormatting sqref="D37 K37 D65 K65">
    <cfRule type="expression" dxfId="0" priority="14">
      <formula>ABS(#REF!)&gt;=1.96</formula>
    </cfRule>
  </conditionalFormatting>
  <conditionalFormatting sqref="D38 K38 D66 K66">
    <cfRule type="expression" dxfId="0" priority="15">
      <formula>ABS(#REF!)&gt;=1.96</formula>
    </cfRule>
  </conditionalFormatting>
  <conditionalFormatting sqref="D22:G22 K22:N22 D50:G50 K50:N50">
    <cfRule type="expression" dxfId="0" priority="16">
      <formula>ABS(#REF!)&gt;=1.96</formula>
    </cfRule>
  </conditionalFormatting>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63"/>
    <col customWidth="1" min="2" max="2" width="24.13"/>
    <col customWidth="1" min="3" max="7" width="7.63"/>
    <col customWidth="1" min="8" max="8" width="8.88"/>
    <col customWidth="1" min="9" max="9" width="25.5"/>
    <col customWidth="1" min="10" max="10" width="7.63"/>
    <col customWidth="1" min="11" max="11" width="17.63"/>
    <col customWidth="1" min="12" max="15" width="7.88"/>
    <col customWidth="1" min="16" max="16" width="8.25"/>
    <col customWidth="1" min="17" max="28" width="7.63"/>
  </cols>
  <sheetData>
    <row r="1" ht="14.25" customHeight="1">
      <c r="A1" s="9"/>
      <c r="B1" s="9"/>
      <c r="C1" s="9"/>
      <c r="D1" s="9"/>
      <c r="E1" s="9"/>
      <c r="F1" s="9"/>
      <c r="G1" s="9"/>
      <c r="H1" s="9"/>
      <c r="I1" s="9"/>
      <c r="J1" s="9"/>
      <c r="K1" s="9"/>
      <c r="L1" s="9"/>
      <c r="M1" s="9"/>
      <c r="N1" s="9"/>
      <c r="O1" s="9"/>
      <c r="P1" s="9"/>
      <c r="Q1" s="9"/>
      <c r="R1" s="10"/>
      <c r="S1" s="10"/>
      <c r="T1" s="10"/>
      <c r="U1" s="10"/>
      <c r="V1" s="10"/>
      <c r="W1" s="10"/>
      <c r="X1" s="10"/>
      <c r="Y1" s="10"/>
      <c r="Z1" s="10"/>
      <c r="AA1" s="10"/>
      <c r="AB1" s="10"/>
    </row>
    <row r="2" ht="14.25" customHeight="1">
      <c r="A2" s="9"/>
      <c r="B2" s="9"/>
      <c r="C2" s="11" t="s">
        <v>12</v>
      </c>
      <c r="D2" s="12"/>
      <c r="E2" s="13"/>
      <c r="F2" s="9"/>
      <c r="G2" s="9"/>
      <c r="H2" s="9"/>
      <c r="I2" s="9"/>
      <c r="J2" s="9"/>
      <c r="K2" s="9"/>
      <c r="L2" s="14" t="s">
        <v>13</v>
      </c>
      <c r="M2" s="12"/>
      <c r="N2" s="12"/>
      <c r="O2" s="12"/>
      <c r="P2" s="13"/>
      <c r="Q2" s="15" t="s">
        <v>14</v>
      </c>
      <c r="R2" s="12"/>
      <c r="S2" s="12"/>
      <c r="T2" s="12"/>
      <c r="U2" s="13"/>
      <c r="V2" s="10"/>
      <c r="W2" s="10"/>
      <c r="X2" s="10"/>
      <c r="Y2" s="10"/>
      <c r="Z2" s="10"/>
      <c r="AA2" s="10"/>
      <c r="AB2" s="10"/>
    </row>
    <row r="3" ht="14.25" customHeight="1">
      <c r="A3" s="9"/>
      <c r="B3" s="9"/>
      <c r="C3" s="16" t="s">
        <v>15</v>
      </c>
      <c r="D3" s="16"/>
      <c r="E3" s="16"/>
      <c r="F3" s="9"/>
      <c r="G3" s="9"/>
      <c r="H3" s="9"/>
      <c r="I3" s="9"/>
      <c r="J3" s="9"/>
      <c r="K3" s="9"/>
      <c r="L3" s="17" t="s">
        <v>16</v>
      </c>
      <c r="M3" s="17" t="s">
        <v>17</v>
      </c>
      <c r="N3" s="17" t="s">
        <v>18</v>
      </c>
      <c r="O3" s="17" t="s">
        <v>19</v>
      </c>
      <c r="P3" s="17" t="s">
        <v>20</v>
      </c>
      <c r="Q3" s="17" t="s">
        <v>16</v>
      </c>
      <c r="R3" s="17" t="s">
        <v>17</v>
      </c>
      <c r="S3" s="17" t="s">
        <v>18</v>
      </c>
      <c r="T3" s="17" t="s">
        <v>19</v>
      </c>
      <c r="U3" s="17" t="s">
        <v>20</v>
      </c>
      <c r="V3" s="10"/>
      <c r="W3" s="10"/>
      <c r="X3" s="10"/>
      <c r="Y3" s="10"/>
      <c r="Z3" s="10"/>
      <c r="AA3" s="10"/>
      <c r="AB3" s="10"/>
    </row>
    <row r="4" ht="14.25" customHeight="1">
      <c r="A4" s="9"/>
      <c r="B4" s="9"/>
      <c r="C4" s="18" t="s">
        <v>21</v>
      </c>
      <c r="D4" s="18">
        <v>1.0</v>
      </c>
      <c r="E4" s="18"/>
      <c r="F4" s="9"/>
      <c r="G4" s="9"/>
      <c r="H4" s="9"/>
      <c r="I4" s="9"/>
      <c r="J4" s="9"/>
      <c r="K4" s="19"/>
      <c r="L4" s="20">
        <v>2.95</v>
      </c>
      <c r="M4" s="20">
        <v>4.95</v>
      </c>
      <c r="N4" s="20">
        <v>8.2031</v>
      </c>
      <c r="O4" s="20">
        <v>9.70815</v>
      </c>
      <c r="P4" s="21">
        <v>5.65</v>
      </c>
      <c r="Q4" s="20">
        <v>1.7550865671641793</v>
      </c>
      <c r="R4" s="20">
        <v>4.046068656716418</v>
      </c>
      <c r="S4" s="20">
        <v>5.596032835820896</v>
      </c>
      <c r="T4" s="20">
        <v>6.90257910447761</v>
      </c>
      <c r="U4" s="19">
        <f>2.93</f>
        <v>2.93</v>
      </c>
      <c r="V4" s="10"/>
      <c r="W4" s="10"/>
      <c r="X4" s="10"/>
      <c r="Y4" s="10"/>
      <c r="Z4" s="10"/>
      <c r="AA4" s="10"/>
      <c r="AB4" s="10"/>
    </row>
    <row r="5" ht="14.25" customHeight="1">
      <c r="A5" s="9"/>
      <c r="B5" s="9"/>
      <c r="C5" s="16" t="s">
        <v>22</v>
      </c>
      <c r="D5" s="22">
        <v>11.261309452</v>
      </c>
      <c r="E5" s="22">
        <f t="shared" ref="E5:E7" si="1">D5*$D$4</f>
        <v>11.26130945</v>
      </c>
      <c r="F5" s="9"/>
      <c r="G5" s="9"/>
      <c r="H5" s="9"/>
      <c r="I5" s="9"/>
      <c r="J5" s="9"/>
      <c r="K5" s="19"/>
      <c r="L5" s="20"/>
      <c r="M5" s="20"/>
      <c r="N5" s="20"/>
      <c r="O5" s="20"/>
      <c r="P5" s="20"/>
      <c r="Q5" s="9"/>
      <c r="R5" s="10"/>
      <c r="S5" s="10"/>
      <c r="T5" s="10"/>
      <c r="U5" s="10"/>
      <c r="V5" s="10"/>
      <c r="W5" s="10"/>
      <c r="X5" s="10"/>
      <c r="Y5" s="10"/>
      <c r="Z5" s="10"/>
      <c r="AA5" s="10"/>
      <c r="AB5" s="10"/>
    </row>
    <row r="6" ht="14.25" customHeight="1">
      <c r="A6" s="9"/>
      <c r="B6" s="9"/>
      <c r="C6" s="16" t="s">
        <v>23</v>
      </c>
      <c r="D6" s="22">
        <v>79.9276</v>
      </c>
      <c r="E6" s="22">
        <f t="shared" si="1"/>
        <v>79.9276</v>
      </c>
      <c r="F6" s="9"/>
      <c r="G6" s="9"/>
      <c r="H6" s="9"/>
      <c r="I6" s="82" t="s">
        <v>77</v>
      </c>
      <c r="J6" s="9"/>
      <c r="K6" s="19"/>
      <c r="L6" s="20"/>
      <c r="M6" s="20"/>
      <c r="N6" s="20"/>
      <c r="O6" s="20"/>
      <c r="P6" s="20"/>
      <c r="Q6" s="9"/>
      <c r="R6" s="10"/>
      <c r="S6" s="10"/>
      <c r="T6" s="10"/>
      <c r="U6" s="10"/>
      <c r="V6" s="10"/>
      <c r="W6" s="10"/>
      <c r="X6" s="10"/>
      <c r="Y6" s="10"/>
      <c r="Z6" s="10"/>
      <c r="AA6" s="10"/>
      <c r="AB6" s="10"/>
    </row>
    <row r="7" ht="14.25" customHeight="1">
      <c r="A7" s="9"/>
      <c r="B7" s="9"/>
      <c r="C7" s="23" t="s">
        <v>24</v>
      </c>
      <c r="D7" s="24">
        <v>78.07882000000001</v>
      </c>
      <c r="E7" s="24">
        <f t="shared" si="1"/>
        <v>78.07882</v>
      </c>
      <c r="F7" s="9"/>
      <c r="G7" s="9"/>
      <c r="H7" s="9"/>
      <c r="I7" s="83" t="s">
        <v>78</v>
      </c>
      <c r="J7" s="9"/>
      <c r="K7" s="19"/>
      <c r="L7" s="20"/>
      <c r="M7" s="20"/>
      <c r="N7" s="20"/>
      <c r="O7" s="20"/>
      <c r="P7" s="20"/>
      <c r="Q7" s="9"/>
      <c r="R7" s="10"/>
      <c r="S7" s="10"/>
      <c r="T7" s="10"/>
      <c r="U7" s="10"/>
      <c r="V7" s="10"/>
      <c r="W7" s="10"/>
      <c r="X7" s="10"/>
      <c r="Y7" s="10"/>
      <c r="Z7" s="10"/>
      <c r="AA7" s="10"/>
      <c r="AB7" s="10"/>
    </row>
    <row r="8" ht="14.25" customHeight="1">
      <c r="A8" s="9"/>
      <c r="B8" s="9"/>
      <c r="C8" s="9"/>
      <c r="D8" s="9"/>
      <c r="E8" s="9"/>
      <c r="F8" s="9"/>
      <c r="G8" s="9"/>
      <c r="H8" s="9"/>
      <c r="I8" s="96" t="s">
        <v>79</v>
      </c>
      <c r="J8" s="9"/>
      <c r="K8" s="19"/>
      <c r="L8" s="20"/>
      <c r="M8" s="19"/>
      <c r="N8" s="20"/>
      <c r="O8" s="20"/>
      <c r="P8" s="20"/>
      <c r="Q8" s="9"/>
      <c r="R8" s="10"/>
      <c r="S8" s="10"/>
      <c r="T8" s="10"/>
      <c r="U8" s="10"/>
      <c r="V8" s="10"/>
      <c r="W8" s="10"/>
      <c r="X8" s="10"/>
      <c r="Y8" s="10"/>
      <c r="Z8" s="10"/>
      <c r="AA8" s="10"/>
      <c r="AB8" s="10"/>
    </row>
    <row r="9" ht="14.25" customHeight="1">
      <c r="A9" s="9"/>
      <c r="B9" s="9"/>
      <c r="C9" s="9"/>
      <c r="D9" s="9"/>
      <c r="E9" s="9"/>
      <c r="F9" s="9"/>
      <c r="G9" s="9"/>
      <c r="H9" s="9"/>
      <c r="I9" s="19"/>
      <c r="J9" s="20"/>
      <c r="K9" s="19"/>
      <c r="L9" s="20"/>
      <c r="M9" s="19"/>
      <c r="N9" s="20"/>
      <c r="O9" s="20"/>
      <c r="P9" s="20"/>
      <c r="Q9" s="9"/>
      <c r="R9" s="10"/>
      <c r="S9" s="10"/>
      <c r="T9" s="10"/>
      <c r="U9" s="10"/>
      <c r="V9" s="10"/>
      <c r="W9" s="10"/>
      <c r="X9" s="10"/>
      <c r="Y9" s="10"/>
      <c r="Z9" s="10"/>
      <c r="AA9" s="10"/>
      <c r="AB9" s="10"/>
    </row>
    <row r="10" ht="14.25" customHeight="1">
      <c r="A10" s="9"/>
      <c r="B10" s="9"/>
      <c r="C10" s="9"/>
      <c r="D10" s="9"/>
      <c r="E10" s="9"/>
      <c r="F10" s="9"/>
      <c r="G10" s="9"/>
      <c r="H10" s="9"/>
      <c r="I10" s="82" t="s">
        <v>80</v>
      </c>
      <c r="J10" s="20"/>
      <c r="K10" s="19"/>
      <c r="L10" s="20"/>
      <c r="M10" s="19"/>
      <c r="N10" s="20"/>
      <c r="O10" s="20"/>
      <c r="P10" s="9"/>
      <c r="Q10" s="9"/>
      <c r="R10" s="10"/>
      <c r="S10" s="10"/>
      <c r="T10" s="10"/>
      <c r="U10" s="10"/>
      <c r="V10" s="10"/>
      <c r="W10" s="10"/>
      <c r="X10" s="10"/>
      <c r="Y10" s="10"/>
      <c r="Z10" s="10"/>
      <c r="AA10" s="10"/>
      <c r="AB10" s="10"/>
    </row>
    <row r="11" ht="14.25" customHeight="1">
      <c r="A11" s="9"/>
      <c r="B11" s="9"/>
      <c r="C11" s="9"/>
      <c r="D11" s="9"/>
      <c r="E11" s="9"/>
      <c r="F11" s="9"/>
      <c r="G11" s="9"/>
      <c r="H11" s="9"/>
      <c r="J11" s="20"/>
      <c r="K11" s="81"/>
      <c r="L11" s="81"/>
      <c r="M11" s="81"/>
      <c r="N11" s="81"/>
      <c r="O11" s="20"/>
      <c r="P11" s="9"/>
      <c r="Q11" s="9"/>
      <c r="R11" s="10"/>
      <c r="S11" s="10"/>
      <c r="T11" s="10"/>
      <c r="U11" s="10"/>
      <c r="V11" s="10"/>
      <c r="W11" s="10"/>
      <c r="X11" s="10"/>
      <c r="Y11" s="10"/>
      <c r="Z11" s="10"/>
      <c r="AA11" s="10"/>
      <c r="AB11" s="10"/>
    </row>
    <row r="12" ht="14.25" customHeight="1">
      <c r="A12" s="9"/>
      <c r="B12" s="9"/>
      <c r="C12" s="9"/>
      <c r="D12" s="9"/>
      <c r="E12" s="9"/>
      <c r="F12" s="9"/>
      <c r="G12" s="9"/>
      <c r="H12" s="9"/>
      <c r="I12" s="72" t="s">
        <v>81</v>
      </c>
      <c r="J12" s="9"/>
      <c r="K12" s="9"/>
      <c r="L12" s="25"/>
      <c r="M12" s="25"/>
      <c r="N12" s="25"/>
      <c r="O12" s="25"/>
      <c r="P12" s="9"/>
      <c r="Q12" s="9"/>
      <c r="R12" s="10"/>
      <c r="S12" s="10"/>
      <c r="T12" s="10"/>
      <c r="U12" s="10"/>
      <c r="V12" s="10"/>
      <c r="W12" s="10"/>
      <c r="X12" s="10"/>
      <c r="Y12" s="10"/>
      <c r="Z12" s="10"/>
      <c r="AA12" s="10"/>
      <c r="AB12" s="10"/>
    </row>
    <row r="13" ht="14.25" customHeight="1">
      <c r="A13" s="9"/>
      <c r="B13" s="9"/>
      <c r="C13" s="9"/>
      <c r="D13" s="9"/>
      <c r="E13" s="9"/>
      <c r="F13" s="9"/>
      <c r="G13" s="9"/>
      <c r="H13" s="9"/>
      <c r="I13" s="83"/>
      <c r="J13" s="9"/>
      <c r="K13" s="19"/>
      <c r="L13" s="20"/>
      <c r="M13" s="20"/>
      <c r="N13" s="20"/>
      <c r="O13" s="20"/>
      <c r="P13" s="20"/>
      <c r="Q13" s="9"/>
      <c r="R13" s="10"/>
      <c r="S13" s="10"/>
      <c r="T13" s="10"/>
      <c r="U13" s="10"/>
      <c r="V13" s="10"/>
      <c r="W13" s="10"/>
      <c r="X13" s="10"/>
      <c r="Y13" s="10"/>
      <c r="Z13" s="10"/>
      <c r="AA13" s="10"/>
      <c r="AB13" s="10"/>
    </row>
    <row r="14" ht="14.25" customHeight="1">
      <c r="A14" s="9"/>
      <c r="B14" s="82" t="s">
        <v>72</v>
      </c>
      <c r="C14" s="20"/>
      <c r="D14" s="20"/>
      <c r="E14" s="20"/>
      <c r="F14" s="20"/>
      <c r="G14" s="9"/>
      <c r="H14" s="20"/>
      <c r="I14" s="20"/>
      <c r="J14" s="20"/>
      <c r="K14" s="19"/>
      <c r="L14" s="20"/>
      <c r="M14" s="20"/>
      <c r="N14" s="20"/>
      <c r="O14" s="20"/>
      <c r="P14" s="20"/>
      <c r="Q14" s="9"/>
      <c r="R14" s="10"/>
      <c r="S14" s="10"/>
      <c r="T14" s="10"/>
      <c r="U14" s="10"/>
      <c r="V14" s="10"/>
      <c r="W14" s="10"/>
      <c r="X14" s="10"/>
      <c r="Y14" s="10"/>
      <c r="Z14" s="10"/>
      <c r="AA14" s="10"/>
      <c r="AB14" s="10"/>
    </row>
    <row r="15" ht="14.25" customHeight="1">
      <c r="A15" s="9"/>
      <c r="B15" s="26"/>
      <c r="C15" s="27"/>
      <c r="D15" s="27"/>
      <c r="E15" s="27"/>
      <c r="F15" s="27"/>
      <c r="G15" s="28"/>
      <c r="H15" s="9"/>
      <c r="I15" s="83" t="s">
        <v>82</v>
      </c>
      <c r="J15" s="9"/>
      <c r="K15" s="19"/>
      <c r="L15" s="20"/>
      <c r="M15" s="20"/>
      <c r="N15" s="20"/>
      <c r="O15" s="20"/>
      <c r="P15" s="20"/>
      <c r="Q15" s="9"/>
      <c r="R15" s="10"/>
      <c r="S15" s="10"/>
      <c r="T15" s="10"/>
      <c r="U15" s="10"/>
      <c r="V15" s="10"/>
      <c r="W15" s="10"/>
      <c r="X15" s="10"/>
      <c r="Y15" s="10"/>
      <c r="Z15" s="10"/>
      <c r="AA15" s="10"/>
      <c r="AB15" s="10"/>
    </row>
    <row r="16" ht="14.25" customHeight="1">
      <c r="A16" s="9"/>
      <c r="B16" s="29" t="s">
        <v>25</v>
      </c>
      <c r="C16" s="30" t="s">
        <v>26</v>
      </c>
      <c r="D16" s="31"/>
      <c r="E16" s="31"/>
      <c r="F16" s="31"/>
      <c r="G16" s="32"/>
      <c r="H16" s="9"/>
      <c r="I16" s="29" t="s">
        <v>25</v>
      </c>
      <c r="J16" s="30" t="s">
        <v>26</v>
      </c>
      <c r="K16" s="31"/>
      <c r="L16" s="31"/>
      <c r="M16" s="31"/>
      <c r="N16" s="32"/>
      <c r="O16" s="20"/>
      <c r="P16" s="20"/>
      <c r="Q16" s="9"/>
      <c r="R16" s="10"/>
      <c r="S16" s="10"/>
      <c r="T16" s="10"/>
      <c r="U16" s="10"/>
      <c r="V16" s="10"/>
      <c r="W16" s="10"/>
      <c r="X16" s="10"/>
      <c r="Y16" s="10"/>
      <c r="Z16" s="10"/>
      <c r="AA16" s="10"/>
      <c r="AB16" s="10"/>
    </row>
    <row r="17" ht="14.25" customHeight="1">
      <c r="A17" s="9"/>
      <c r="B17" s="33"/>
      <c r="C17" s="34"/>
      <c r="D17" s="34"/>
      <c r="E17" s="34"/>
      <c r="F17" s="34"/>
      <c r="G17" s="9"/>
      <c r="H17" s="9"/>
      <c r="I17" s="33"/>
      <c r="J17" s="34"/>
      <c r="K17" s="34"/>
      <c r="L17" s="34"/>
      <c r="M17" s="34"/>
      <c r="N17" s="9"/>
      <c r="O17" s="20"/>
      <c r="P17" s="20"/>
      <c r="Q17" s="9"/>
      <c r="R17" s="10"/>
      <c r="S17" s="10"/>
      <c r="T17" s="10"/>
      <c r="U17" s="10"/>
      <c r="V17" s="10"/>
      <c r="W17" s="10"/>
      <c r="X17" s="10"/>
      <c r="Y17" s="10"/>
      <c r="Z17" s="10"/>
      <c r="AA17" s="10"/>
      <c r="AB17" s="10"/>
    </row>
    <row r="18" ht="14.25" customHeight="1">
      <c r="A18" s="9"/>
      <c r="B18" s="9"/>
      <c r="C18" s="17" t="s">
        <v>16</v>
      </c>
      <c r="D18" s="17" t="s">
        <v>17</v>
      </c>
      <c r="E18" s="17" t="s">
        <v>18</v>
      </c>
      <c r="F18" s="17" t="s">
        <v>19</v>
      </c>
      <c r="G18" s="17" t="s">
        <v>20</v>
      </c>
      <c r="H18" s="25"/>
      <c r="I18" s="9"/>
      <c r="J18" s="17" t="s">
        <v>16</v>
      </c>
      <c r="K18" s="17" t="s">
        <v>17</v>
      </c>
      <c r="L18" s="17" t="s">
        <v>18</v>
      </c>
      <c r="M18" s="17" t="s">
        <v>19</v>
      </c>
      <c r="N18" s="17" t="s">
        <v>20</v>
      </c>
      <c r="O18" s="20"/>
      <c r="P18" s="20"/>
      <c r="Q18" s="9"/>
      <c r="R18" s="10"/>
      <c r="S18" s="10"/>
      <c r="T18" s="10"/>
      <c r="U18" s="10"/>
      <c r="V18" s="10"/>
      <c r="W18" s="10"/>
      <c r="X18" s="10"/>
      <c r="Y18" s="10"/>
      <c r="Z18" s="10"/>
      <c r="AA18" s="10"/>
      <c r="AB18" s="10"/>
    </row>
    <row r="19" ht="14.25" customHeight="1">
      <c r="A19" s="9"/>
      <c r="B19" s="35" t="s">
        <v>27</v>
      </c>
      <c r="C19" s="63">
        <v>1.0</v>
      </c>
      <c r="D19" s="63">
        <v>1.0</v>
      </c>
      <c r="E19" s="63">
        <v>1.0</v>
      </c>
      <c r="F19" s="63">
        <v>1.0</v>
      </c>
      <c r="G19" s="63">
        <v>1.0</v>
      </c>
      <c r="H19" s="71"/>
      <c r="I19" s="35" t="s">
        <v>27</v>
      </c>
      <c r="J19" s="63">
        <v>1.0</v>
      </c>
      <c r="K19" s="63">
        <v>1.0</v>
      </c>
      <c r="L19" s="63">
        <v>1.0</v>
      </c>
      <c r="M19" s="63">
        <v>1.0</v>
      </c>
      <c r="N19" s="63">
        <v>1.0</v>
      </c>
      <c r="O19" s="20"/>
      <c r="P19" s="9"/>
      <c r="Q19" s="9"/>
      <c r="R19" s="10"/>
      <c r="S19" s="10"/>
      <c r="T19" s="10"/>
      <c r="U19" s="10"/>
      <c r="V19" s="10"/>
      <c r="W19" s="10"/>
      <c r="X19" s="10"/>
      <c r="Y19" s="10"/>
      <c r="Z19" s="10"/>
      <c r="AA19" s="10"/>
      <c r="AB19" s="10"/>
    </row>
    <row r="20" ht="14.25" customHeight="1">
      <c r="A20" s="9"/>
      <c r="B20" s="38" t="s">
        <v>28</v>
      </c>
      <c r="C20" s="38"/>
      <c r="D20" s="38"/>
      <c r="E20" s="38"/>
      <c r="F20" s="38"/>
      <c r="G20" s="38"/>
      <c r="H20" s="9"/>
      <c r="I20" s="38" t="s">
        <v>28</v>
      </c>
      <c r="J20" s="38"/>
      <c r="K20" s="38"/>
      <c r="L20" s="38"/>
      <c r="M20" s="38"/>
      <c r="N20" s="38"/>
      <c r="O20" s="20"/>
      <c r="P20" s="9"/>
      <c r="Q20" s="9"/>
      <c r="R20" s="10"/>
      <c r="S20" s="10"/>
      <c r="T20" s="10"/>
      <c r="U20" s="10"/>
      <c r="V20" s="10"/>
      <c r="W20" s="10"/>
      <c r="X20" s="10"/>
      <c r="Y20" s="10"/>
      <c r="Z20" s="10"/>
      <c r="AA20" s="10"/>
      <c r="AB20" s="10"/>
    </row>
    <row r="21" ht="14.25" customHeight="1">
      <c r="A21" s="9"/>
      <c r="B21" s="39" t="s">
        <v>29</v>
      </c>
      <c r="C21" s="40">
        <f t="shared" ref="C21:G21" si="2">L4</f>
        <v>2.95</v>
      </c>
      <c r="D21" s="40">
        <f t="shared" si="2"/>
        <v>4.95</v>
      </c>
      <c r="E21" s="40">
        <f t="shared" si="2"/>
        <v>8.2031</v>
      </c>
      <c r="F21" s="40">
        <f t="shared" si="2"/>
        <v>9.70815</v>
      </c>
      <c r="G21" s="40">
        <f t="shared" si="2"/>
        <v>5.65</v>
      </c>
      <c r="H21" s="37"/>
      <c r="I21" s="39" t="s">
        <v>29</v>
      </c>
      <c r="J21" s="40">
        <f t="shared" ref="J21:N21" si="3">C21-0.25*C23</f>
        <v>2.878207517</v>
      </c>
      <c r="K21" s="40">
        <f t="shared" si="3"/>
        <v>4.839065067</v>
      </c>
      <c r="L21" s="40">
        <f t="shared" si="3"/>
        <v>7.947300846</v>
      </c>
      <c r="M21" s="40">
        <f t="shared" si="3"/>
        <v>9.485090725</v>
      </c>
      <c r="N21" s="40">
        <f t="shared" si="3"/>
        <v>4.9</v>
      </c>
      <c r="O21" s="20"/>
      <c r="P21" s="9"/>
      <c r="Q21" s="9"/>
      <c r="R21" s="10"/>
      <c r="S21" s="10"/>
      <c r="T21" s="10"/>
      <c r="U21" s="10"/>
      <c r="V21" s="10"/>
      <c r="W21" s="10"/>
      <c r="X21" s="10"/>
      <c r="Y21" s="10"/>
      <c r="Z21" s="10"/>
      <c r="AA21" s="10"/>
      <c r="AB21" s="10"/>
    </row>
    <row r="22" ht="14.25" customHeight="1">
      <c r="A22" s="25" t="s">
        <v>30</v>
      </c>
      <c r="B22" s="41" t="s">
        <v>31</v>
      </c>
      <c r="C22" s="42">
        <f t="shared" ref="C22:G22" si="4">C21</f>
        <v>2.95</v>
      </c>
      <c r="D22" s="42">
        <f t="shared" si="4"/>
        <v>4.95</v>
      </c>
      <c r="E22" s="42">
        <f t="shared" si="4"/>
        <v>8.2031</v>
      </c>
      <c r="F22" s="42">
        <f t="shared" si="4"/>
        <v>9.70815</v>
      </c>
      <c r="G22" s="42">
        <f t="shared" si="4"/>
        <v>5.65</v>
      </c>
      <c r="H22" s="37"/>
      <c r="I22" s="41" t="s">
        <v>31</v>
      </c>
      <c r="J22" s="42">
        <f t="shared" ref="J22:N22" si="5">J21</f>
        <v>2.878207517</v>
      </c>
      <c r="K22" s="42">
        <f t="shared" si="5"/>
        <v>4.839065067</v>
      </c>
      <c r="L22" s="42">
        <f t="shared" si="5"/>
        <v>7.947300846</v>
      </c>
      <c r="M22" s="42">
        <f t="shared" si="5"/>
        <v>9.485090725</v>
      </c>
      <c r="N22" s="42">
        <f t="shared" si="5"/>
        <v>4.9</v>
      </c>
      <c r="O22" s="10"/>
      <c r="P22" s="10"/>
      <c r="Q22" s="10"/>
      <c r="R22" s="10"/>
      <c r="S22" s="10"/>
      <c r="T22" s="10"/>
      <c r="U22" s="10"/>
      <c r="V22" s="10"/>
      <c r="W22" s="10"/>
      <c r="X22" s="10"/>
      <c r="Y22" s="10"/>
      <c r="Z22" s="10"/>
      <c r="AA22" s="10"/>
      <c r="AB22" s="10"/>
    </row>
    <row r="23" ht="14.25" customHeight="1">
      <c r="A23" s="9"/>
      <c r="B23" s="43" t="s">
        <v>32</v>
      </c>
      <c r="C23" s="44">
        <f>0.287169932835821</f>
        <v>0.2871699328</v>
      </c>
      <c r="D23" s="44">
        <v>0.443739733830845</v>
      </c>
      <c r="E23" s="44">
        <v>1.02319661691542</v>
      </c>
      <c r="F23" s="44">
        <v>0.89223710199005</v>
      </c>
      <c r="G23" s="44">
        <v>3.0</v>
      </c>
      <c r="H23" s="45"/>
      <c r="I23" s="43" t="s">
        <v>32</v>
      </c>
      <c r="J23" s="44">
        <f t="shared" ref="J23:N23" si="6">C23*(1-0.25)</f>
        <v>0.2153774496</v>
      </c>
      <c r="K23" s="44">
        <f t="shared" si="6"/>
        <v>0.3328048004</v>
      </c>
      <c r="L23" s="44">
        <f t="shared" si="6"/>
        <v>0.7673974627</v>
      </c>
      <c r="M23" s="44">
        <f t="shared" si="6"/>
        <v>0.6691778265</v>
      </c>
      <c r="N23" s="44">
        <f t="shared" si="6"/>
        <v>2.25</v>
      </c>
      <c r="O23" s="10"/>
      <c r="P23" s="10"/>
      <c r="Q23" s="10"/>
      <c r="R23" s="10"/>
      <c r="S23" s="10"/>
      <c r="T23" s="10"/>
      <c r="U23" s="10"/>
      <c r="V23" s="10"/>
      <c r="W23" s="10"/>
      <c r="X23" s="10"/>
      <c r="Y23" s="10"/>
      <c r="Z23" s="10"/>
      <c r="AA23" s="10"/>
      <c r="AB23" s="10"/>
    </row>
    <row r="24" ht="14.25" customHeight="1">
      <c r="A24" s="9"/>
      <c r="B24" s="46" t="s">
        <v>33</v>
      </c>
      <c r="C24" s="47">
        <v>2000.0</v>
      </c>
      <c r="D24" s="47">
        <v>2000.0</v>
      </c>
      <c r="E24" s="47">
        <v>2000.0</v>
      </c>
      <c r="F24" s="47">
        <v>2000.0</v>
      </c>
      <c r="G24" s="47">
        <v>2000.0</v>
      </c>
      <c r="H24" s="48"/>
      <c r="I24" s="46" t="s">
        <v>33</v>
      </c>
      <c r="J24" s="47">
        <v>2000.0</v>
      </c>
      <c r="K24" s="47">
        <v>2000.0</v>
      </c>
      <c r="L24" s="47">
        <v>2000.0</v>
      </c>
      <c r="M24" s="47">
        <v>2000.0</v>
      </c>
      <c r="N24" s="47">
        <v>2000.0</v>
      </c>
      <c r="O24" s="10"/>
      <c r="P24" s="10"/>
      <c r="Q24" s="10"/>
      <c r="R24" s="10"/>
      <c r="S24" s="10"/>
      <c r="T24" s="10"/>
      <c r="U24" s="10"/>
      <c r="V24" s="10"/>
      <c r="W24" s="10"/>
      <c r="X24" s="10"/>
      <c r="Y24" s="10"/>
      <c r="Z24" s="10"/>
      <c r="AA24" s="10"/>
      <c r="AB24" s="10"/>
    </row>
    <row r="25" ht="14.25" customHeight="1">
      <c r="A25" s="9"/>
      <c r="B25" s="38" t="s">
        <v>34</v>
      </c>
      <c r="C25" s="38"/>
      <c r="D25" s="38"/>
      <c r="E25" s="38"/>
      <c r="F25" s="38"/>
      <c r="G25" s="38"/>
      <c r="H25" s="9"/>
      <c r="I25" s="38" t="s">
        <v>34</v>
      </c>
      <c r="J25" s="38"/>
      <c r="K25" s="38"/>
      <c r="L25" s="38"/>
      <c r="M25" s="38"/>
      <c r="N25" s="38"/>
      <c r="O25" s="49"/>
      <c r="P25" s="49"/>
      <c r="Q25" s="9"/>
      <c r="R25" s="10"/>
      <c r="S25" s="10"/>
      <c r="T25" s="10"/>
      <c r="U25" s="10"/>
      <c r="V25" s="10"/>
      <c r="W25" s="10"/>
      <c r="X25" s="10"/>
      <c r="Y25" s="10"/>
      <c r="Z25" s="10"/>
      <c r="AA25" s="10"/>
      <c r="AB25" s="10"/>
    </row>
    <row r="26" ht="14.25" customHeight="1">
      <c r="A26" s="9"/>
      <c r="B26" s="9" t="s">
        <v>35</v>
      </c>
      <c r="C26" s="20">
        <f t="array" ref="C26:C28">$E$5:$E$7</f>
        <v>11.26130945</v>
      </c>
      <c r="D26" s="20">
        <f t="array" ref="D26:D28">$E$5:$E$7</f>
        <v>11.26130945</v>
      </c>
      <c r="E26" s="20">
        <f t="array" ref="E26:E28">$E$5:$E$7</f>
        <v>11.26130945</v>
      </c>
      <c r="F26" s="20">
        <f t="array" ref="F26:F28">$E$5:$E$7</f>
        <v>11.26130945</v>
      </c>
      <c r="G26" s="20">
        <f t="array" ref="G26:G28">$E$5:$E$7</f>
        <v>11.26130945</v>
      </c>
      <c r="H26" s="20"/>
      <c r="I26" s="9" t="s">
        <v>35</v>
      </c>
      <c r="J26" s="20">
        <f t="array" ref="J26:J28">$E$5:$E$7</f>
        <v>11.26130945</v>
      </c>
      <c r="K26" s="20">
        <f t="array" ref="K26:K28">$E$5:$E$7</f>
        <v>11.26130945</v>
      </c>
      <c r="L26" s="20">
        <f t="array" ref="L26:L28">$E$5:$E$7</f>
        <v>11.26130945</v>
      </c>
      <c r="M26" s="20">
        <f t="array" ref="M26:M28">$E$5:$E$7</f>
        <v>11.26130945</v>
      </c>
      <c r="N26" s="20">
        <f t="array" ref="N26:N28">$E$5:$E$7</f>
        <v>11.26130945</v>
      </c>
      <c r="O26" s="51"/>
      <c r="P26" s="51"/>
      <c r="Q26" s="9"/>
      <c r="R26" s="10"/>
      <c r="S26" s="10"/>
      <c r="T26" s="10"/>
      <c r="U26" s="10"/>
      <c r="V26" s="10"/>
      <c r="W26" s="10"/>
      <c r="X26" s="10"/>
      <c r="Y26" s="10"/>
      <c r="Z26" s="10"/>
      <c r="AA26" s="10"/>
      <c r="AB26" s="10"/>
    </row>
    <row r="27" ht="14.25" customHeight="1">
      <c r="A27" s="9"/>
      <c r="B27" s="9" t="s">
        <v>36</v>
      </c>
      <c r="C27" s="20">
        <v>79.9276</v>
      </c>
      <c r="D27" s="20">
        <v>79.9276</v>
      </c>
      <c r="E27" s="20">
        <v>79.9276</v>
      </c>
      <c r="F27" s="20">
        <v>79.9276</v>
      </c>
      <c r="G27" s="20">
        <v>79.9276</v>
      </c>
      <c r="H27" s="20"/>
      <c r="I27" s="9" t="s">
        <v>36</v>
      </c>
      <c r="J27" s="20">
        <v>79.9276</v>
      </c>
      <c r="K27" s="20">
        <v>79.9276</v>
      </c>
      <c r="L27" s="20">
        <v>79.9276</v>
      </c>
      <c r="M27" s="20">
        <v>79.9276</v>
      </c>
      <c r="N27" s="20">
        <v>79.9276</v>
      </c>
      <c r="O27" s="51"/>
      <c r="P27" s="51"/>
      <c r="Q27" s="9"/>
      <c r="R27" s="10"/>
      <c r="S27" s="10"/>
      <c r="T27" s="10"/>
      <c r="U27" s="10"/>
      <c r="V27" s="10"/>
      <c r="W27" s="10"/>
      <c r="X27" s="10"/>
      <c r="Y27" s="10"/>
      <c r="Z27" s="10"/>
      <c r="AA27" s="10"/>
      <c r="AB27" s="10"/>
    </row>
    <row r="28" ht="14.25" customHeight="1">
      <c r="A28" s="9"/>
      <c r="B28" s="9" t="s">
        <v>37</v>
      </c>
      <c r="C28" s="20">
        <v>78.07882000000001</v>
      </c>
      <c r="D28" s="20">
        <v>78.07882000000001</v>
      </c>
      <c r="E28" s="20">
        <v>78.07882000000001</v>
      </c>
      <c r="F28" s="20">
        <v>78.07882000000001</v>
      </c>
      <c r="G28" s="20">
        <v>78.07882000000001</v>
      </c>
      <c r="H28" s="20"/>
      <c r="I28" s="9" t="s">
        <v>37</v>
      </c>
      <c r="J28" s="20">
        <v>78.07882000000001</v>
      </c>
      <c r="K28" s="20">
        <v>78.07882000000001</v>
      </c>
      <c r="L28" s="20">
        <v>78.07882000000001</v>
      </c>
      <c r="M28" s="20">
        <v>78.07882000000001</v>
      </c>
      <c r="N28" s="20">
        <v>78.07882000000001</v>
      </c>
      <c r="O28" s="52"/>
      <c r="P28" s="52"/>
      <c r="Q28" s="9"/>
      <c r="R28" s="10"/>
      <c r="S28" s="10"/>
      <c r="T28" s="10"/>
      <c r="U28" s="10"/>
      <c r="V28" s="10"/>
      <c r="W28" s="10"/>
      <c r="X28" s="10"/>
      <c r="Y28" s="10"/>
      <c r="Z28" s="10"/>
      <c r="AA28" s="10"/>
      <c r="AB28" s="10"/>
    </row>
    <row r="29" ht="14.25" customHeight="1">
      <c r="A29" s="9"/>
      <c r="B29" s="43" t="s">
        <v>38</v>
      </c>
      <c r="C29" s="53">
        <f>107.884</f>
        <v>107.884</v>
      </c>
      <c r="D29" s="53">
        <f>119.007</f>
        <v>119.007</v>
      </c>
      <c r="E29" s="53">
        <f>125.869</f>
        <v>125.869</v>
      </c>
      <c r="F29" s="53">
        <f>113.957</f>
        <v>113.957</v>
      </c>
      <c r="G29" s="53">
        <v>115.01</v>
      </c>
      <c r="H29" s="49"/>
      <c r="I29" s="43" t="s">
        <v>38</v>
      </c>
      <c r="J29" s="53">
        <f>107.884</f>
        <v>107.884</v>
      </c>
      <c r="K29" s="53">
        <f>119.007</f>
        <v>119.007</v>
      </c>
      <c r="L29" s="53">
        <f>125.869</f>
        <v>125.869</v>
      </c>
      <c r="M29" s="53">
        <f>113.957</f>
        <v>113.957</v>
      </c>
      <c r="N29" s="53">
        <v>115.01</v>
      </c>
      <c r="O29" s="51"/>
      <c r="P29" s="51"/>
      <c r="Q29" s="9"/>
      <c r="R29" s="10"/>
      <c r="S29" s="10"/>
      <c r="T29" s="10"/>
      <c r="U29" s="10"/>
      <c r="V29" s="10"/>
      <c r="W29" s="10"/>
      <c r="X29" s="10"/>
      <c r="Y29" s="10"/>
      <c r="Z29" s="10"/>
      <c r="AA29" s="10"/>
      <c r="AB29" s="10"/>
    </row>
    <row r="30" ht="14.25" customHeight="1">
      <c r="A30" s="9"/>
      <c r="B30" s="38" t="s">
        <v>39</v>
      </c>
      <c r="C30" s="38"/>
      <c r="D30" s="38"/>
      <c r="E30" s="38"/>
      <c r="F30" s="38"/>
      <c r="G30" s="38"/>
      <c r="H30" s="9"/>
      <c r="I30" s="38" t="s">
        <v>39</v>
      </c>
      <c r="J30" s="38"/>
      <c r="K30" s="38"/>
      <c r="L30" s="38"/>
      <c r="M30" s="38"/>
      <c r="N30" s="38"/>
      <c r="O30" s="51"/>
      <c r="P30" s="51"/>
      <c r="Q30" s="9"/>
      <c r="R30" s="10"/>
      <c r="S30" s="10"/>
      <c r="T30" s="10"/>
      <c r="U30" s="10"/>
      <c r="V30" s="10"/>
      <c r="W30" s="10"/>
      <c r="X30" s="10"/>
      <c r="Y30" s="10"/>
      <c r="Z30" s="10"/>
      <c r="AA30" s="10"/>
      <c r="AB30" s="10"/>
    </row>
    <row r="31" ht="14.25" customHeight="1">
      <c r="A31" s="9"/>
      <c r="B31" s="9" t="s">
        <v>40</v>
      </c>
      <c r="C31" s="20">
        <f t="shared" ref="C31:G31" si="7">1000*C23*C19/C24</f>
        <v>0.1435849664</v>
      </c>
      <c r="D31" s="20">
        <f t="shared" si="7"/>
        <v>0.2218698669</v>
      </c>
      <c r="E31" s="20">
        <f t="shared" si="7"/>
        <v>0.5115983085</v>
      </c>
      <c r="F31" s="20">
        <f t="shared" si="7"/>
        <v>0.446118551</v>
      </c>
      <c r="G31" s="20">
        <f t="shared" si="7"/>
        <v>1.5</v>
      </c>
      <c r="H31" s="20"/>
      <c r="I31" s="9" t="s">
        <v>40</v>
      </c>
      <c r="J31" s="20">
        <f t="shared" ref="J31:N31" si="8">1000*J23*J19/J24</f>
        <v>0.1076887248</v>
      </c>
      <c r="K31" s="20">
        <f t="shared" si="8"/>
        <v>0.1664024002</v>
      </c>
      <c r="L31" s="20">
        <f t="shared" si="8"/>
        <v>0.3836987313</v>
      </c>
      <c r="M31" s="20">
        <f t="shared" si="8"/>
        <v>0.3345889132</v>
      </c>
      <c r="N31" s="20">
        <f t="shared" si="8"/>
        <v>1.125</v>
      </c>
      <c r="O31" s="52"/>
      <c r="P31" s="52"/>
      <c r="Q31" s="9"/>
      <c r="R31" s="10"/>
      <c r="S31" s="10"/>
      <c r="T31" s="10"/>
      <c r="U31" s="10"/>
      <c r="V31" s="10"/>
      <c r="W31" s="10"/>
      <c r="X31" s="10"/>
      <c r="Y31" s="10"/>
      <c r="Z31" s="10"/>
      <c r="AA31" s="10"/>
      <c r="AB31" s="10"/>
    </row>
    <row r="32" ht="14.25" customHeight="1">
      <c r="A32" s="9"/>
      <c r="B32" s="9" t="s">
        <v>41</v>
      </c>
      <c r="C32" s="20">
        <f t="shared" ref="C32:G32" si="9">100*C31/(C29)</f>
        <v>0.1330919936</v>
      </c>
      <c r="D32" s="20">
        <f t="shared" si="9"/>
        <v>0.1864342996</v>
      </c>
      <c r="E32" s="20">
        <f t="shared" si="9"/>
        <v>0.4064529856</v>
      </c>
      <c r="F32" s="20">
        <f t="shared" si="9"/>
        <v>0.3914797257</v>
      </c>
      <c r="G32" s="20">
        <f t="shared" si="9"/>
        <v>1.304234414</v>
      </c>
      <c r="H32" s="20"/>
      <c r="I32" s="9" t="s">
        <v>41</v>
      </c>
      <c r="J32" s="20">
        <f t="shared" ref="J32:N32" si="10">100*J31/(J29)</f>
        <v>0.09981899523</v>
      </c>
      <c r="K32" s="20">
        <f t="shared" si="10"/>
        <v>0.1398257247</v>
      </c>
      <c r="L32" s="20">
        <f t="shared" si="10"/>
        <v>0.3048397392</v>
      </c>
      <c r="M32" s="20">
        <f t="shared" si="10"/>
        <v>0.2936097943</v>
      </c>
      <c r="N32" s="20">
        <f t="shared" si="10"/>
        <v>0.9781758108</v>
      </c>
      <c r="O32" s="52"/>
      <c r="P32" s="52"/>
      <c r="Q32" s="54"/>
      <c r="R32" s="10"/>
      <c r="S32" s="10"/>
      <c r="T32" s="10"/>
      <c r="U32" s="10"/>
      <c r="V32" s="10"/>
      <c r="W32" s="10"/>
      <c r="X32" s="10"/>
      <c r="Y32" s="10"/>
      <c r="Z32" s="10"/>
      <c r="AA32" s="10"/>
      <c r="AB32" s="10"/>
    </row>
    <row r="33" ht="14.25" customHeight="1">
      <c r="A33" s="9"/>
      <c r="B33" s="9" t="s">
        <v>42</v>
      </c>
      <c r="C33" s="20">
        <f t="shared" ref="C33:G33" si="11">C26+(C32/100)*C27+C28*SQRT((C32/100))</f>
        <v>14.21614066</v>
      </c>
      <c r="D33" s="20">
        <f t="shared" si="11"/>
        <v>14.7816122</v>
      </c>
      <c r="E33" s="20">
        <f t="shared" si="11"/>
        <v>16.56398854</v>
      </c>
      <c r="F33" s="20">
        <f t="shared" si="11"/>
        <v>16.45947201</v>
      </c>
      <c r="G33" s="20">
        <f t="shared" si="11"/>
        <v>21.22059467</v>
      </c>
      <c r="H33" s="20"/>
      <c r="I33" s="9" t="s">
        <v>42</v>
      </c>
      <c r="J33" s="20">
        <f t="shared" ref="J33:N33" si="12">J26+(J32/100)*J27+J28*SQRT((J32/100))</f>
        <v>13.80792588</v>
      </c>
      <c r="K33" s="20">
        <f t="shared" si="12"/>
        <v>14.29269183</v>
      </c>
      <c r="L33" s="20">
        <f t="shared" si="12"/>
        <v>15.81587129</v>
      </c>
      <c r="M33" s="20">
        <f t="shared" si="12"/>
        <v>15.72674589</v>
      </c>
      <c r="N33" s="20">
        <f t="shared" si="12"/>
        <v>19.76535355</v>
      </c>
      <c r="O33" s="52"/>
      <c r="P33" s="52"/>
      <c r="Q33" s="54"/>
      <c r="R33" s="10"/>
      <c r="S33" s="10"/>
      <c r="T33" s="10"/>
      <c r="U33" s="10"/>
      <c r="V33" s="10"/>
      <c r="W33" s="10"/>
      <c r="X33" s="10"/>
      <c r="Y33" s="10"/>
      <c r="Z33" s="10"/>
      <c r="AA33" s="10"/>
      <c r="AB33" s="10"/>
    </row>
    <row r="34" ht="14.25" customHeight="1">
      <c r="A34" s="9"/>
      <c r="B34" s="9" t="s">
        <v>43</v>
      </c>
      <c r="C34" s="20">
        <f t="shared" ref="C34:G34" si="13">(C33/10000)*C31*C24</f>
        <v>0.4082448159</v>
      </c>
      <c r="D34" s="20">
        <f t="shared" si="13"/>
        <v>0.6559188662</v>
      </c>
      <c r="E34" s="20">
        <f t="shared" si="13"/>
        <v>1.694821703</v>
      </c>
      <c r="F34" s="20">
        <f t="shared" si="13"/>
        <v>1.468575161</v>
      </c>
      <c r="G34" s="20">
        <f t="shared" si="13"/>
        <v>6.366178401</v>
      </c>
      <c r="H34" s="20"/>
      <c r="I34" s="9" t="s">
        <v>43</v>
      </c>
      <c r="J34" s="20">
        <f t="shared" ref="J34:N34" si="14">(J33/10000)*J31*J24</f>
        <v>0.2973915861</v>
      </c>
      <c r="K34" s="20">
        <f t="shared" si="14"/>
        <v>0.4756676451</v>
      </c>
      <c r="L34" s="20">
        <f t="shared" si="14"/>
        <v>1.21370595</v>
      </c>
      <c r="M34" s="20">
        <f t="shared" si="14"/>
        <v>1.052398963</v>
      </c>
      <c r="N34" s="20">
        <f t="shared" si="14"/>
        <v>4.44720455</v>
      </c>
      <c r="O34" s="52"/>
      <c r="P34" s="52"/>
      <c r="Q34" s="54"/>
      <c r="R34" s="10"/>
      <c r="S34" s="10"/>
      <c r="T34" s="10"/>
      <c r="U34" s="10"/>
      <c r="V34" s="10"/>
      <c r="W34" s="10"/>
      <c r="X34" s="10"/>
      <c r="Y34" s="10"/>
      <c r="Z34" s="10"/>
      <c r="AA34" s="10"/>
      <c r="AB34" s="10"/>
    </row>
    <row r="35" ht="14.25" customHeight="1">
      <c r="A35" s="9"/>
      <c r="B35" s="9" t="s">
        <v>44</v>
      </c>
      <c r="C35" s="20">
        <f t="shared" ref="C35:G35" si="15">12*100*C34/(C19*1000)</f>
        <v>0.4898937791</v>
      </c>
      <c r="D35" s="20">
        <f t="shared" si="15"/>
        <v>0.7871026395</v>
      </c>
      <c r="E35" s="20">
        <f t="shared" si="15"/>
        <v>2.033786044</v>
      </c>
      <c r="F35" s="20">
        <f t="shared" si="15"/>
        <v>1.762290193</v>
      </c>
      <c r="G35" s="20">
        <f t="shared" si="15"/>
        <v>7.639414082</v>
      </c>
      <c r="H35" s="20"/>
      <c r="I35" s="9" t="s">
        <v>44</v>
      </c>
      <c r="J35" s="20">
        <f t="shared" ref="J35:N35" si="16">12*100*J34/(J19*1000)</f>
        <v>0.3568699034</v>
      </c>
      <c r="K35" s="20">
        <f t="shared" si="16"/>
        <v>0.5708011741</v>
      </c>
      <c r="L35" s="20">
        <f t="shared" si="16"/>
        <v>1.45644714</v>
      </c>
      <c r="M35" s="20">
        <f t="shared" si="16"/>
        <v>1.262878756</v>
      </c>
      <c r="N35" s="20">
        <f t="shared" si="16"/>
        <v>5.33664546</v>
      </c>
      <c r="O35" s="52"/>
      <c r="P35" s="52"/>
      <c r="Q35" s="54"/>
      <c r="R35" s="10"/>
      <c r="S35" s="10"/>
      <c r="T35" s="10"/>
      <c r="U35" s="10"/>
      <c r="V35" s="10"/>
      <c r="W35" s="10"/>
      <c r="X35" s="10"/>
      <c r="Y35" s="10"/>
      <c r="Z35" s="10"/>
      <c r="AA35" s="10"/>
      <c r="AB35" s="10"/>
    </row>
    <row r="36" ht="14.25" customHeight="1">
      <c r="A36" s="9"/>
      <c r="B36" s="9"/>
      <c r="C36" s="9"/>
      <c r="D36" s="9"/>
      <c r="E36" s="9"/>
      <c r="F36" s="9"/>
      <c r="G36" s="9"/>
      <c r="H36" s="9"/>
      <c r="I36" s="9"/>
      <c r="J36" s="9"/>
      <c r="K36" s="9"/>
      <c r="L36" s="9"/>
      <c r="M36" s="9"/>
      <c r="N36" s="9"/>
      <c r="O36" s="55"/>
      <c r="P36" s="55"/>
      <c r="Q36" s="9"/>
      <c r="R36" s="10"/>
      <c r="S36" s="10"/>
      <c r="T36" s="10"/>
      <c r="U36" s="10"/>
      <c r="V36" s="10"/>
      <c r="W36" s="10"/>
      <c r="X36" s="10"/>
      <c r="Y36" s="10"/>
      <c r="Z36" s="10"/>
      <c r="AA36" s="10"/>
      <c r="AB36" s="10"/>
    </row>
    <row r="37" ht="14.25" customHeight="1">
      <c r="A37" s="9"/>
      <c r="B37" s="9" t="s">
        <v>45</v>
      </c>
      <c r="C37" s="56">
        <f t="shared" ref="C37:G37" si="17">C22-C35</f>
        <v>2.460106221</v>
      </c>
      <c r="D37" s="56">
        <f t="shared" si="17"/>
        <v>4.162897361</v>
      </c>
      <c r="E37" s="56">
        <f t="shared" si="17"/>
        <v>6.169313956</v>
      </c>
      <c r="F37" s="56">
        <f t="shared" si="17"/>
        <v>7.945859807</v>
      </c>
      <c r="G37" s="56">
        <f t="shared" si="17"/>
        <v>-1.989414082</v>
      </c>
      <c r="H37" s="20"/>
      <c r="I37" s="9" t="s">
        <v>45</v>
      </c>
      <c r="J37" s="56">
        <f t="shared" ref="J37:N37" si="18">J22-J35</f>
        <v>2.521337613</v>
      </c>
      <c r="K37" s="56">
        <f t="shared" si="18"/>
        <v>4.268263892</v>
      </c>
      <c r="L37" s="56">
        <f t="shared" si="18"/>
        <v>6.490853706</v>
      </c>
      <c r="M37" s="56">
        <f t="shared" si="18"/>
        <v>8.222211968</v>
      </c>
      <c r="N37" s="56">
        <f t="shared" si="18"/>
        <v>-0.4366454597</v>
      </c>
      <c r="O37" s="52"/>
      <c r="P37" s="52"/>
      <c r="Q37" s="9"/>
      <c r="R37" s="10"/>
      <c r="S37" s="10"/>
      <c r="T37" s="10"/>
      <c r="U37" s="10"/>
      <c r="V37" s="10"/>
      <c r="W37" s="10"/>
      <c r="X37" s="10"/>
      <c r="Y37" s="10"/>
      <c r="Z37" s="10"/>
      <c r="AA37" s="10"/>
      <c r="AB37" s="10"/>
    </row>
    <row r="38" ht="14.25" customHeight="1">
      <c r="A38" s="9"/>
      <c r="B38" s="38" t="s">
        <v>46</v>
      </c>
      <c r="C38" s="57">
        <f t="shared" ref="C38:G38" si="19">C37/100*C19*1000</f>
        <v>24.60106221</v>
      </c>
      <c r="D38" s="57">
        <f t="shared" si="19"/>
        <v>41.62897361</v>
      </c>
      <c r="E38" s="57">
        <f t="shared" si="19"/>
        <v>61.69313956</v>
      </c>
      <c r="F38" s="57">
        <f t="shared" si="19"/>
        <v>79.45859807</v>
      </c>
      <c r="G38" s="57">
        <f t="shared" si="19"/>
        <v>-19.89414082</v>
      </c>
      <c r="H38" s="71"/>
      <c r="I38" s="38" t="s">
        <v>46</v>
      </c>
      <c r="J38" s="57">
        <f t="shared" ref="J38:N38" si="20">J37/100*J19*1000</f>
        <v>25.21337613</v>
      </c>
      <c r="K38" s="57">
        <f t="shared" si="20"/>
        <v>42.68263892</v>
      </c>
      <c r="L38" s="57">
        <f t="shared" si="20"/>
        <v>64.90853706</v>
      </c>
      <c r="M38" s="57">
        <f t="shared" si="20"/>
        <v>82.22211968</v>
      </c>
      <c r="N38" s="57">
        <f t="shared" si="20"/>
        <v>-4.366454597</v>
      </c>
      <c r="O38" s="55"/>
      <c r="P38" s="55"/>
      <c r="Q38" s="9"/>
      <c r="R38" s="10"/>
      <c r="S38" s="10"/>
      <c r="T38" s="10"/>
      <c r="U38" s="10"/>
      <c r="V38" s="10"/>
      <c r="W38" s="10"/>
      <c r="X38" s="10"/>
      <c r="Y38" s="10"/>
      <c r="Z38" s="10"/>
      <c r="AA38" s="10"/>
      <c r="AB38" s="10"/>
    </row>
    <row r="39" ht="14.25" customHeight="1">
      <c r="A39" s="10"/>
      <c r="B39" s="10"/>
      <c r="C39" s="10"/>
      <c r="D39" s="10"/>
      <c r="E39" s="10"/>
      <c r="F39" s="10"/>
      <c r="G39" s="10"/>
      <c r="H39" s="10"/>
      <c r="I39" s="84"/>
      <c r="J39" s="85"/>
      <c r="K39" s="85"/>
      <c r="L39" s="86"/>
      <c r="M39" s="86"/>
      <c r="N39" s="86"/>
      <c r="O39" s="52"/>
      <c r="P39" s="52"/>
      <c r="Q39" s="10"/>
      <c r="R39" s="10"/>
      <c r="S39" s="10"/>
      <c r="T39" s="10"/>
      <c r="U39" s="10"/>
      <c r="V39" s="10"/>
      <c r="W39" s="10"/>
      <c r="X39" s="10"/>
      <c r="Y39" s="10"/>
      <c r="Z39" s="10"/>
      <c r="AA39" s="10"/>
      <c r="AB39" s="10"/>
    </row>
    <row r="40" ht="14.25" customHeight="1">
      <c r="A40" s="10"/>
      <c r="B40" s="10"/>
      <c r="C40" s="10"/>
      <c r="D40" s="10"/>
      <c r="E40" s="10"/>
      <c r="F40" s="10"/>
      <c r="G40" s="10"/>
      <c r="H40" s="87"/>
      <c r="I40" s="88" t="s">
        <v>74</v>
      </c>
      <c r="J40" s="89">
        <f t="shared" ref="J40:N40" si="21">J38-C38</f>
        <v>0.6123139256</v>
      </c>
      <c r="K40" s="89">
        <f t="shared" si="21"/>
        <v>1.053665319</v>
      </c>
      <c r="L40" s="89">
        <f t="shared" si="21"/>
        <v>3.215397497</v>
      </c>
      <c r="M40" s="89">
        <f t="shared" si="21"/>
        <v>2.763521614</v>
      </c>
      <c r="N40" s="90">
        <f t="shared" si="21"/>
        <v>15.52768622</v>
      </c>
      <c r="O40" s="91"/>
      <c r="P40" s="55"/>
      <c r="Q40" s="10"/>
      <c r="R40" s="10"/>
      <c r="S40" s="10"/>
      <c r="T40" s="10"/>
      <c r="U40" s="10"/>
      <c r="V40" s="10"/>
      <c r="W40" s="10"/>
      <c r="X40" s="10"/>
      <c r="Y40" s="10"/>
      <c r="Z40" s="10"/>
      <c r="AA40" s="10"/>
      <c r="AB40" s="10"/>
    </row>
    <row r="41" ht="14.25" customHeight="1">
      <c r="A41" s="10"/>
      <c r="B41" s="10"/>
      <c r="C41" s="10"/>
      <c r="D41" s="10"/>
      <c r="E41" s="10"/>
      <c r="F41" s="10"/>
      <c r="G41" s="10"/>
      <c r="H41" s="10"/>
      <c r="I41" s="92"/>
      <c r="J41" s="93"/>
      <c r="K41" s="93"/>
      <c r="L41" s="94"/>
      <c r="M41" s="94"/>
      <c r="N41" s="94"/>
      <c r="O41" s="52"/>
      <c r="P41" s="52"/>
      <c r="Q41" s="10"/>
      <c r="R41" s="10"/>
      <c r="S41" s="10"/>
      <c r="T41" s="10"/>
      <c r="U41" s="10"/>
      <c r="V41" s="10"/>
      <c r="W41" s="10"/>
      <c r="X41" s="10"/>
      <c r="Y41" s="10"/>
      <c r="Z41" s="10"/>
      <c r="AA41" s="10"/>
      <c r="AB41" s="10"/>
    </row>
    <row r="42" ht="14.25" customHeight="1">
      <c r="A42" s="10"/>
      <c r="B42" s="82" t="s">
        <v>75</v>
      </c>
      <c r="C42" s="20"/>
      <c r="D42" s="20"/>
      <c r="E42" s="20"/>
      <c r="F42" s="20"/>
      <c r="G42" s="9"/>
      <c r="H42" s="20"/>
      <c r="I42" s="20"/>
      <c r="J42" s="20"/>
      <c r="K42" s="19"/>
      <c r="L42" s="20"/>
      <c r="M42" s="20"/>
      <c r="N42" s="20"/>
      <c r="O42" s="55"/>
      <c r="P42" s="55"/>
      <c r="Q42" s="10"/>
      <c r="R42" s="10"/>
      <c r="S42" s="10"/>
      <c r="T42" s="10"/>
      <c r="U42" s="10"/>
      <c r="V42" s="10"/>
      <c r="W42" s="10"/>
      <c r="X42" s="10"/>
      <c r="Y42" s="10"/>
      <c r="Z42" s="10"/>
      <c r="AA42" s="10"/>
      <c r="AB42" s="10"/>
    </row>
    <row r="43" ht="14.25" customHeight="1">
      <c r="A43" s="10"/>
      <c r="B43" s="26"/>
      <c r="C43" s="27"/>
      <c r="D43" s="27"/>
      <c r="E43" s="27"/>
      <c r="F43" s="27"/>
      <c r="G43" s="28"/>
      <c r="H43" s="9"/>
      <c r="I43" s="83" t="s">
        <v>82</v>
      </c>
      <c r="J43" s="9"/>
      <c r="K43" s="19"/>
      <c r="L43" s="20"/>
      <c r="M43" s="20"/>
      <c r="N43" s="20"/>
      <c r="O43" s="52"/>
      <c r="P43" s="52"/>
      <c r="Q43" s="10"/>
      <c r="R43" s="10"/>
      <c r="S43" s="10"/>
      <c r="T43" s="10"/>
      <c r="U43" s="10"/>
      <c r="V43" s="10"/>
      <c r="W43" s="10"/>
      <c r="X43" s="10"/>
      <c r="Y43" s="10"/>
      <c r="Z43" s="10"/>
      <c r="AA43" s="10"/>
      <c r="AB43" s="10"/>
    </row>
    <row r="44" ht="14.25" customHeight="1">
      <c r="A44" s="10"/>
      <c r="B44" s="29" t="s">
        <v>25</v>
      </c>
      <c r="C44" s="30" t="s">
        <v>26</v>
      </c>
      <c r="D44" s="31"/>
      <c r="E44" s="31"/>
      <c r="F44" s="31"/>
      <c r="G44" s="32"/>
      <c r="H44" s="9"/>
      <c r="I44" s="29" t="s">
        <v>25</v>
      </c>
      <c r="J44" s="30" t="s">
        <v>26</v>
      </c>
      <c r="K44" s="31"/>
      <c r="L44" s="31"/>
      <c r="M44" s="31"/>
      <c r="N44" s="32"/>
      <c r="O44" s="10"/>
      <c r="P44" s="10"/>
      <c r="Q44" s="10"/>
      <c r="R44" s="10"/>
      <c r="S44" s="10"/>
      <c r="T44" s="10"/>
      <c r="U44" s="10"/>
      <c r="V44" s="10"/>
      <c r="W44" s="10"/>
      <c r="X44" s="10"/>
      <c r="Y44" s="10"/>
      <c r="Z44" s="10"/>
      <c r="AA44" s="10"/>
      <c r="AB44" s="10"/>
    </row>
    <row r="45" ht="14.25" customHeight="1">
      <c r="A45" s="10"/>
      <c r="B45" s="33"/>
      <c r="C45" s="34"/>
      <c r="D45" s="34"/>
      <c r="E45" s="34"/>
      <c r="F45" s="34"/>
      <c r="G45" s="9"/>
      <c r="H45" s="9"/>
      <c r="I45" s="33"/>
      <c r="J45" s="34"/>
      <c r="K45" s="34"/>
      <c r="L45" s="34"/>
      <c r="M45" s="34"/>
      <c r="N45" s="9"/>
      <c r="O45" s="10"/>
      <c r="P45" s="10"/>
      <c r="Q45" s="10"/>
      <c r="R45" s="10"/>
      <c r="S45" s="10"/>
      <c r="T45" s="10"/>
      <c r="U45" s="10"/>
      <c r="V45" s="10"/>
      <c r="W45" s="10"/>
      <c r="X45" s="10"/>
      <c r="Y45" s="10"/>
      <c r="Z45" s="10"/>
      <c r="AA45" s="10"/>
      <c r="AB45" s="10"/>
    </row>
    <row r="46" ht="14.25" customHeight="1">
      <c r="A46" s="10"/>
      <c r="B46" s="9"/>
      <c r="C46" s="17" t="s">
        <v>16</v>
      </c>
      <c r="D46" s="17" t="s">
        <v>17</v>
      </c>
      <c r="E46" s="17" t="s">
        <v>18</v>
      </c>
      <c r="F46" s="17" t="s">
        <v>19</v>
      </c>
      <c r="G46" s="17" t="s">
        <v>20</v>
      </c>
      <c r="H46" s="25"/>
      <c r="I46" s="9"/>
      <c r="J46" s="17" t="s">
        <v>16</v>
      </c>
      <c r="K46" s="17" t="s">
        <v>17</v>
      </c>
      <c r="L46" s="17" t="s">
        <v>18</v>
      </c>
      <c r="M46" s="17" t="s">
        <v>19</v>
      </c>
      <c r="N46" s="17" t="s">
        <v>20</v>
      </c>
      <c r="O46" s="10"/>
      <c r="P46" s="10"/>
      <c r="Q46" s="10"/>
      <c r="R46" s="10"/>
      <c r="S46" s="10"/>
      <c r="T46" s="10"/>
      <c r="U46" s="10"/>
      <c r="V46" s="10"/>
      <c r="W46" s="10"/>
      <c r="X46" s="10"/>
      <c r="Y46" s="10"/>
      <c r="Z46" s="10"/>
      <c r="AA46" s="10"/>
      <c r="AB46" s="10"/>
    </row>
    <row r="47" ht="14.25" customHeight="1">
      <c r="A47" s="10"/>
      <c r="B47" s="35" t="s">
        <v>27</v>
      </c>
      <c r="C47" s="63">
        <v>263.89</v>
      </c>
      <c r="D47" s="63">
        <v>215.85</v>
      </c>
      <c r="E47" s="63">
        <v>56.15</v>
      </c>
      <c r="F47" s="63">
        <v>98.68</v>
      </c>
      <c r="G47" s="63">
        <v>0.22</v>
      </c>
      <c r="H47" s="71"/>
      <c r="I47" s="35" t="s">
        <v>27</v>
      </c>
      <c r="J47" s="97">
        <v>537.65</v>
      </c>
      <c r="K47" s="97">
        <v>437.16</v>
      </c>
      <c r="L47" s="97">
        <v>116.78</v>
      </c>
      <c r="M47" s="97">
        <v>200.22</v>
      </c>
      <c r="N47" s="97">
        <v>0.68</v>
      </c>
      <c r="O47" s="10"/>
      <c r="P47" s="10"/>
      <c r="Q47" s="10"/>
      <c r="R47" s="10"/>
      <c r="S47" s="10"/>
      <c r="T47" s="10"/>
      <c r="U47" s="10"/>
      <c r="V47" s="10"/>
      <c r="W47" s="10"/>
      <c r="X47" s="10"/>
      <c r="Y47" s="10"/>
      <c r="Z47" s="10"/>
      <c r="AA47" s="10"/>
      <c r="AB47" s="10"/>
    </row>
    <row r="48" ht="14.25" customHeight="1">
      <c r="A48" s="10"/>
      <c r="B48" s="38" t="s">
        <v>28</v>
      </c>
      <c r="C48" s="38"/>
      <c r="D48" s="38"/>
      <c r="E48" s="38"/>
      <c r="F48" s="38"/>
      <c r="G48" s="38"/>
      <c r="H48" s="9"/>
      <c r="I48" s="38" t="s">
        <v>28</v>
      </c>
      <c r="J48" s="38"/>
      <c r="K48" s="38"/>
      <c r="L48" s="38"/>
      <c r="M48" s="38"/>
      <c r="N48" s="38"/>
      <c r="O48" s="10"/>
      <c r="P48" s="10"/>
      <c r="Q48" s="10"/>
      <c r="R48" s="10"/>
      <c r="S48" s="10"/>
      <c r="T48" s="10"/>
      <c r="U48" s="10"/>
      <c r="V48" s="10"/>
      <c r="W48" s="10"/>
      <c r="X48" s="10"/>
      <c r="Y48" s="10"/>
      <c r="Z48" s="10"/>
      <c r="AA48" s="10"/>
      <c r="AB48" s="10"/>
    </row>
    <row r="49" ht="14.25" customHeight="1">
      <c r="A49" s="10"/>
      <c r="B49" s="39" t="s">
        <v>29</v>
      </c>
      <c r="C49" s="40">
        <f t="shared" ref="C49:G49" si="22">C21</f>
        <v>2.95</v>
      </c>
      <c r="D49" s="40">
        <f t="shared" si="22"/>
        <v>4.95</v>
      </c>
      <c r="E49" s="40">
        <f t="shared" si="22"/>
        <v>8.2031</v>
      </c>
      <c r="F49" s="40">
        <f t="shared" si="22"/>
        <v>9.70815</v>
      </c>
      <c r="G49" s="40">
        <f t="shared" si="22"/>
        <v>5.65</v>
      </c>
      <c r="H49" s="37"/>
      <c r="I49" s="39" t="s">
        <v>29</v>
      </c>
      <c r="J49" s="40">
        <f t="shared" ref="J49:N49" si="23">C49 - 0.25*C51</f>
        <v>2.878207517</v>
      </c>
      <c r="K49" s="40">
        <f t="shared" si="23"/>
        <v>4.839065067</v>
      </c>
      <c r="L49" s="40">
        <f t="shared" si="23"/>
        <v>7.947300846</v>
      </c>
      <c r="M49" s="40">
        <f t="shared" si="23"/>
        <v>9.485090725</v>
      </c>
      <c r="N49" s="40">
        <f t="shared" si="23"/>
        <v>4.9</v>
      </c>
      <c r="O49" s="10"/>
      <c r="P49" s="10"/>
      <c r="Q49" s="10"/>
      <c r="R49" s="10"/>
      <c r="S49" s="10"/>
      <c r="T49" s="10"/>
      <c r="U49" s="10"/>
      <c r="V49" s="10"/>
      <c r="W49" s="10"/>
      <c r="X49" s="10"/>
      <c r="Y49" s="10"/>
      <c r="Z49" s="10"/>
      <c r="AA49" s="10"/>
      <c r="AB49" s="10"/>
    </row>
    <row r="50" ht="14.25" customHeight="1">
      <c r="A50" s="10"/>
      <c r="B50" s="41" t="s">
        <v>31</v>
      </c>
      <c r="C50" s="42">
        <f t="shared" ref="C50:G50" si="24">C49</f>
        <v>2.95</v>
      </c>
      <c r="D50" s="42">
        <f t="shared" si="24"/>
        <v>4.95</v>
      </c>
      <c r="E50" s="42">
        <f t="shared" si="24"/>
        <v>8.2031</v>
      </c>
      <c r="F50" s="42">
        <f t="shared" si="24"/>
        <v>9.70815</v>
      </c>
      <c r="G50" s="42">
        <f t="shared" si="24"/>
        <v>5.65</v>
      </c>
      <c r="H50" s="37"/>
      <c r="I50" s="41" t="s">
        <v>31</v>
      </c>
      <c r="J50" s="42">
        <f t="shared" ref="J50:N50" si="25">J49</f>
        <v>2.878207517</v>
      </c>
      <c r="K50" s="42">
        <f t="shared" si="25"/>
        <v>4.839065067</v>
      </c>
      <c r="L50" s="42">
        <f t="shared" si="25"/>
        <v>7.947300846</v>
      </c>
      <c r="M50" s="42">
        <f t="shared" si="25"/>
        <v>9.485090725</v>
      </c>
      <c r="N50" s="42">
        <f t="shared" si="25"/>
        <v>4.9</v>
      </c>
      <c r="O50" s="10"/>
      <c r="P50" s="10"/>
      <c r="Q50" s="10"/>
      <c r="R50" s="10"/>
      <c r="S50" s="10"/>
      <c r="T50" s="10"/>
      <c r="U50" s="10"/>
      <c r="V50" s="10"/>
      <c r="W50" s="10"/>
      <c r="X50" s="10"/>
      <c r="Y50" s="10"/>
      <c r="Z50" s="10"/>
      <c r="AA50" s="10"/>
      <c r="AB50" s="10"/>
    </row>
    <row r="51" ht="14.25" customHeight="1">
      <c r="A51" s="10"/>
      <c r="B51" s="43" t="s">
        <v>32</v>
      </c>
      <c r="C51" s="44">
        <f>0.287169932835821</f>
        <v>0.2871699328</v>
      </c>
      <c r="D51" s="44">
        <v>0.443739733830845</v>
      </c>
      <c r="E51" s="44">
        <v>1.02319661691542</v>
      </c>
      <c r="F51" s="44">
        <v>0.89223710199005</v>
      </c>
      <c r="G51" s="44">
        <v>3.0</v>
      </c>
      <c r="H51" s="45"/>
      <c r="I51" s="43" t="s">
        <v>32</v>
      </c>
      <c r="J51" s="44">
        <f t="shared" ref="J51:N51" si="26">C51*(1-0.25)</f>
        <v>0.2153774496</v>
      </c>
      <c r="K51" s="44">
        <f t="shared" si="26"/>
        <v>0.3328048004</v>
      </c>
      <c r="L51" s="44">
        <f t="shared" si="26"/>
        <v>0.7673974627</v>
      </c>
      <c r="M51" s="44">
        <f t="shared" si="26"/>
        <v>0.6691778265</v>
      </c>
      <c r="N51" s="44">
        <f t="shared" si="26"/>
        <v>2.25</v>
      </c>
      <c r="O51" s="10"/>
      <c r="P51" s="10"/>
      <c r="Q51" s="10"/>
      <c r="R51" s="10"/>
      <c r="S51" s="10"/>
      <c r="T51" s="10"/>
      <c r="U51" s="10"/>
      <c r="V51" s="10"/>
      <c r="W51" s="10"/>
      <c r="X51" s="10"/>
      <c r="Y51" s="10"/>
      <c r="Z51" s="10"/>
      <c r="AA51" s="10"/>
      <c r="AB51" s="10"/>
    </row>
    <row r="52" ht="14.25" customHeight="1">
      <c r="A52" s="10"/>
      <c r="B52" s="46" t="s">
        <v>33</v>
      </c>
      <c r="C52" s="47">
        <v>2000.0</v>
      </c>
      <c r="D52" s="47">
        <v>2000.0</v>
      </c>
      <c r="E52" s="47">
        <v>2000.0</v>
      </c>
      <c r="F52" s="47">
        <v>2000.0</v>
      </c>
      <c r="G52" s="47">
        <v>2000.0</v>
      </c>
      <c r="H52" s="48"/>
      <c r="I52" s="46" t="s">
        <v>33</v>
      </c>
      <c r="J52" s="47">
        <v>2000.0</v>
      </c>
      <c r="K52" s="47">
        <v>2000.0</v>
      </c>
      <c r="L52" s="47">
        <v>2000.0</v>
      </c>
      <c r="M52" s="47">
        <v>2000.0</v>
      </c>
      <c r="N52" s="47">
        <v>2000.0</v>
      </c>
      <c r="O52" s="10"/>
      <c r="P52" s="10"/>
      <c r="Q52" s="10"/>
      <c r="R52" s="10"/>
      <c r="S52" s="10"/>
      <c r="T52" s="10"/>
      <c r="U52" s="10"/>
      <c r="V52" s="10"/>
      <c r="W52" s="10"/>
      <c r="X52" s="10"/>
      <c r="Y52" s="10"/>
      <c r="Z52" s="10"/>
      <c r="AA52" s="10"/>
      <c r="AB52" s="10"/>
    </row>
    <row r="53" ht="14.25" customHeight="1">
      <c r="A53" s="10"/>
      <c r="B53" s="38" t="s">
        <v>34</v>
      </c>
      <c r="C53" s="38"/>
      <c r="D53" s="38"/>
      <c r="E53" s="38"/>
      <c r="F53" s="38"/>
      <c r="G53" s="38"/>
      <c r="H53" s="9"/>
      <c r="I53" s="38" t="s">
        <v>34</v>
      </c>
      <c r="J53" s="38"/>
      <c r="K53" s="38"/>
      <c r="L53" s="38"/>
      <c r="M53" s="38"/>
      <c r="N53" s="38"/>
      <c r="O53" s="10"/>
      <c r="P53" s="10"/>
      <c r="Q53" s="10"/>
      <c r="R53" s="10"/>
      <c r="S53" s="10"/>
      <c r="T53" s="10"/>
      <c r="U53" s="10"/>
      <c r="V53" s="10"/>
      <c r="W53" s="10"/>
      <c r="X53" s="10"/>
      <c r="Y53" s="10"/>
      <c r="Z53" s="10"/>
      <c r="AA53" s="10"/>
      <c r="AB53" s="10"/>
    </row>
    <row r="54" ht="14.25" customHeight="1">
      <c r="A54" s="10"/>
      <c r="B54" s="9" t="s">
        <v>35</v>
      </c>
      <c r="C54" s="20">
        <f t="array" ref="C54:C56">$E$5:$E$7</f>
        <v>11.26130945</v>
      </c>
      <c r="D54" s="20">
        <f t="array" ref="D54:D56">$E$5:$E$7</f>
        <v>11.26130945</v>
      </c>
      <c r="E54" s="20">
        <f t="array" ref="E54:E56">$E$5:$E$7</f>
        <v>11.26130945</v>
      </c>
      <c r="F54" s="20">
        <f t="array" ref="F54:F56">$E$5:$E$7</f>
        <v>11.26130945</v>
      </c>
      <c r="G54" s="20">
        <f t="array" ref="G54:G56">$E$5:$E$7</f>
        <v>11.26130945</v>
      </c>
      <c r="H54" s="20"/>
      <c r="I54" s="9" t="s">
        <v>35</v>
      </c>
      <c r="J54" s="20">
        <f t="array" ref="J54:J56">$E$5:$E$7</f>
        <v>11.26130945</v>
      </c>
      <c r="K54" s="20">
        <f t="array" ref="K54:K56">$E$5:$E$7</f>
        <v>11.26130945</v>
      </c>
      <c r="L54" s="20">
        <f t="array" ref="L54:L56">$E$5:$E$7</f>
        <v>11.26130945</v>
      </c>
      <c r="M54" s="20">
        <f t="array" ref="M54:M56">$E$5:$E$7</f>
        <v>11.26130945</v>
      </c>
      <c r="N54" s="20">
        <f t="array" ref="N54:N56">$E$5:$E$7</f>
        <v>11.26130945</v>
      </c>
      <c r="O54" s="10"/>
      <c r="P54" s="10"/>
      <c r="Q54" s="10"/>
      <c r="R54" s="10"/>
      <c r="S54" s="10"/>
      <c r="T54" s="10"/>
      <c r="U54" s="10"/>
      <c r="V54" s="10"/>
      <c r="W54" s="10"/>
      <c r="X54" s="10"/>
      <c r="Y54" s="10"/>
      <c r="Z54" s="10"/>
      <c r="AA54" s="10"/>
      <c r="AB54" s="10"/>
    </row>
    <row r="55" ht="14.25" customHeight="1">
      <c r="A55" s="10"/>
      <c r="B55" s="9" t="s">
        <v>36</v>
      </c>
      <c r="C55" s="20">
        <v>79.9276</v>
      </c>
      <c r="D55" s="20">
        <v>79.9276</v>
      </c>
      <c r="E55" s="20">
        <v>79.9276</v>
      </c>
      <c r="F55" s="20">
        <v>79.9276</v>
      </c>
      <c r="G55" s="20">
        <v>79.9276</v>
      </c>
      <c r="H55" s="20"/>
      <c r="I55" s="9" t="s">
        <v>36</v>
      </c>
      <c r="J55" s="20">
        <v>79.9276</v>
      </c>
      <c r="K55" s="20">
        <v>79.9276</v>
      </c>
      <c r="L55" s="20">
        <v>79.9276</v>
      </c>
      <c r="M55" s="20">
        <v>79.9276</v>
      </c>
      <c r="N55" s="20">
        <v>79.9276</v>
      </c>
      <c r="O55" s="10"/>
      <c r="P55" s="10"/>
      <c r="Q55" s="10"/>
      <c r="R55" s="10"/>
      <c r="S55" s="10"/>
      <c r="T55" s="10"/>
      <c r="U55" s="10"/>
      <c r="V55" s="10"/>
      <c r="W55" s="10"/>
      <c r="X55" s="10"/>
      <c r="Y55" s="10"/>
      <c r="Z55" s="10"/>
      <c r="AA55" s="10"/>
      <c r="AB55" s="10"/>
    </row>
    <row r="56" ht="14.25" customHeight="1">
      <c r="A56" s="10"/>
      <c r="B56" s="9" t="s">
        <v>37</v>
      </c>
      <c r="C56" s="20">
        <v>78.07882000000001</v>
      </c>
      <c r="D56" s="20">
        <v>78.07882000000001</v>
      </c>
      <c r="E56" s="20">
        <v>78.07882000000001</v>
      </c>
      <c r="F56" s="20">
        <v>78.07882000000001</v>
      </c>
      <c r="G56" s="20">
        <v>78.07882000000001</v>
      </c>
      <c r="H56" s="20"/>
      <c r="I56" s="9" t="s">
        <v>37</v>
      </c>
      <c r="J56" s="20">
        <v>78.07882000000001</v>
      </c>
      <c r="K56" s="20">
        <v>78.07882000000001</v>
      </c>
      <c r="L56" s="20">
        <v>78.07882000000001</v>
      </c>
      <c r="M56" s="20">
        <v>78.07882000000001</v>
      </c>
      <c r="N56" s="20">
        <v>78.07882000000001</v>
      </c>
      <c r="O56" s="10"/>
      <c r="P56" s="10"/>
      <c r="Q56" s="10"/>
      <c r="R56" s="10"/>
      <c r="S56" s="10"/>
      <c r="T56" s="10"/>
      <c r="U56" s="10"/>
      <c r="V56" s="10"/>
      <c r="W56" s="10"/>
      <c r="X56" s="10"/>
      <c r="Y56" s="10"/>
      <c r="Z56" s="10"/>
      <c r="AA56" s="10"/>
      <c r="AB56" s="10"/>
    </row>
    <row r="57" ht="14.25" customHeight="1">
      <c r="A57" s="10"/>
      <c r="B57" s="43" t="s">
        <v>38</v>
      </c>
      <c r="C57" s="53">
        <f>107.884</f>
        <v>107.884</v>
      </c>
      <c r="D57" s="53">
        <f>119.007</f>
        <v>119.007</v>
      </c>
      <c r="E57" s="53">
        <f>125.869</f>
        <v>125.869</v>
      </c>
      <c r="F57" s="53">
        <f>113.957</f>
        <v>113.957</v>
      </c>
      <c r="G57" s="53">
        <v>115.01</v>
      </c>
      <c r="H57" s="49"/>
      <c r="I57" s="43" t="s">
        <v>38</v>
      </c>
      <c r="J57" s="53">
        <f>107.884</f>
        <v>107.884</v>
      </c>
      <c r="K57" s="53">
        <f>119.007</f>
        <v>119.007</v>
      </c>
      <c r="L57" s="53">
        <f>125.869</f>
        <v>125.869</v>
      </c>
      <c r="M57" s="53">
        <f>113.957</f>
        <v>113.957</v>
      </c>
      <c r="N57" s="53">
        <v>115.01</v>
      </c>
      <c r="O57" s="10"/>
      <c r="P57" s="10"/>
      <c r="Q57" s="10"/>
      <c r="R57" s="10"/>
      <c r="S57" s="10"/>
      <c r="T57" s="10"/>
      <c r="U57" s="10"/>
      <c r="V57" s="10"/>
      <c r="W57" s="10"/>
      <c r="X57" s="10"/>
      <c r="Y57" s="10"/>
      <c r="Z57" s="10"/>
      <c r="AA57" s="10"/>
      <c r="AB57" s="10"/>
    </row>
    <row r="58" ht="14.25" customHeight="1">
      <c r="A58" s="10"/>
      <c r="B58" s="38" t="s">
        <v>39</v>
      </c>
      <c r="C58" s="38"/>
      <c r="D58" s="38"/>
      <c r="E58" s="38"/>
      <c r="F58" s="38"/>
      <c r="G58" s="38"/>
      <c r="H58" s="9"/>
      <c r="I58" s="38" t="s">
        <v>39</v>
      </c>
      <c r="J58" s="38"/>
      <c r="K58" s="38"/>
      <c r="L58" s="38"/>
      <c r="M58" s="38"/>
      <c r="N58" s="38"/>
      <c r="O58" s="10"/>
      <c r="P58" s="10"/>
      <c r="Q58" s="10"/>
      <c r="R58" s="10"/>
      <c r="S58" s="10"/>
      <c r="T58" s="10"/>
      <c r="U58" s="10"/>
      <c r="V58" s="10"/>
      <c r="W58" s="10"/>
      <c r="X58" s="10"/>
      <c r="Y58" s="10"/>
      <c r="Z58" s="10"/>
      <c r="AA58" s="10"/>
      <c r="AB58" s="10"/>
    </row>
    <row r="59" ht="14.25" customHeight="1">
      <c r="A59" s="10"/>
      <c r="B59" s="9" t="s">
        <v>40</v>
      </c>
      <c r="C59" s="20">
        <f t="shared" ref="C59:G59" si="27">1000*C51*C47/C52</f>
        <v>37.89063679</v>
      </c>
      <c r="D59" s="20">
        <f t="shared" si="27"/>
        <v>47.89061077</v>
      </c>
      <c r="E59" s="20">
        <f t="shared" si="27"/>
        <v>28.72624502</v>
      </c>
      <c r="F59" s="20">
        <f t="shared" si="27"/>
        <v>44.02297861</v>
      </c>
      <c r="G59" s="20">
        <f t="shared" si="27"/>
        <v>0.33</v>
      </c>
      <c r="H59" s="20"/>
      <c r="I59" s="9" t="s">
        <v>40</v>
      </c>
      <c r="J59" s="20">
        <f t="shared" ref="J59:N59" si="28">1000*J51*J47/J52</f>
        <v>57.8988429</v>
      </c>
      <c r="K59" s="20">
        <f t="shared" si="28"/>
        <v>72.74447327</v>
      </c>
      <c r="L59" s="20">
        <f t="shared" si="28"/>
        <v>44.80833785</v>
      </c>
      <c r="M59" s="20">
        <f t="shared" si="28"/>
        <v>66.99139221</v>
      </c>
      <c r="N59" s="20">
        <f t="shared" si="28"/>
        <v>0.765</v>
      </c>
      <c r="O59" s="10"/>
      <c r="P59" s="10"/>
      <c r="Q59" s="10"/>
      <c r="R59" s="10"/>
      <c r="S59" s="10"/>
      <c r="T59" s="10"/>
      <c r="U59" s="10"/>
      <c r="V59" s="10"/>
      <c r="W59" s="10"/>
      <c r="X59" s="10"/>
      <c r="Y59" s="10"/>
      <c r="Z59" s="10"/>
      <c r="AA59" s="10"/>
      <c r="AB59" s="10"/>
    </row>
    <row r="60" ht="14.25" customHeight="1">
      <c r="A60" s="10"/>
      <c r="B60" s="9" t="s">
        <v>41</v>
      </c>
      <c r="C60" s="20">
        <f t="shared" ref="C60:G60" si="29">100*C59/(C57)</f>
        <v>35.1216462</v>
      </c>
      <c r="D60" s="20">
        <f t="shared" si="29"/>
        <v>40.24184357</v>
      </c>
      <c r="E60" s="20">
        <f t="shared" si="29"/>
        <v>22.82233514</v>
      </c>
      <c r="F60" s="20">
        <f t="shared" si="29"/>
        <v>38.63121933</v>
      </c>
      <c r="G60" s="20">
        <f t="shared" si="29"/>
        <v>0.2869315712</v>
      </c>
      <c r="H60" s="20"/>
      <c r="I60" s="9" t="s">
        <v>41</v>
      </c>
      <c r="J60" s="20">
        <f t="shared" ref="J60:N60" si="30">100*J59/(J57)</f>
        <v>53.66768279</v>
      </c>
      <c r="K60" s="20">
        <f t="shared" si="30"/>
        <v>61.12621381</v>
      </c>
      <c r="L60" s="20">
        <f t="shared" si="30"/>
        <v>35.59918474</v>
      </c>
      <c r="M60" s="20">
        <f t="shared" si="30"/>
        <v>58.78655301</v>
      </c>
      <c r="N60" s="20">
        <f t="shared" si="30"/>
        <v>0.6651595513</v>
      </c>
      <c r="O60" s="10"/>
      <c r="P60" s="10"/>
      <c r="Q60" s="10"/>
      <c r="R60" s="10"/>
      <c r="S60" s="10"/>
      <c r="T60" s="10"/>
      <c r="U60" s="10"/>
      <c r="V60" s="10"/>
      <c r="W60" s="10"/>
      <c r="X60" s="10"/>
      <c r="Y60" s="10"/>
      <c r="Z60" s="10"/>
      <c r="AA60" s="10"/>
      <c r="AB60" s="10"/>
    </row>
    <row r="61" ht="14.25" customHeight="1">
      <c r="A61" s="10"/>
      <c r="B61" s="9" t="s">
        <v>42</v>
      </c>
      <c r="C61" s="20">
        <f t="shared" ref="C61:G61" si="31">C54+(C60/100)*C55+C56*SQRT((C60/100))</f>
        <v>85.60545424</v>
      </c>
      <c r="D61" s="20">
        <f t="shared" si="31"/>
        <v>92.95608801</v>
      </c>
      <c r="E61" s="20">
        <f t="shared" si="31"/>
        <v>66.80303628</v>
      </c>
      <c r="F61" s="20">
        <f t="shared" si="31"/>
        <v>90.66743962</v>
      </c>
      <c r="G61" s="20">
        <f t="shared" si="31"/>
        <v>15.67301657</v>
      </c>
      <c r="H61" s="20"/>
      <c r="I61" s="9" t="s">
        <v>42</v>
      </c>
      <c r="J61" s="20">
        <f t="shared" ref="J61:N61" si="32">J54+(J60/100)*J55+J56*SQRT((J60/100))</f>
        <v>111.3557619</v>
      </c>
      <c r="K61" s="20">
        <f t="shared" si="32"/>
        <v>121.1625882</v>
      </c>
      <c r="L61" s="20">
        <f t="shared" si="32"/>
        <v>86.30065228</v>
      </c>
      <c r="M61" s="20">
        <f t="shared" si="32"/>
        <v>118.1128873</v>
      </c>
      <c r="N61" s="20">
        <f t="shared" si="32"/>
        <v>18.16085438</v>
      </c>
      <c r="O61" s="10"/>
      <c r="P61" s="10"/>
      <c r="Q61" s="10"/>
      <c r="R61" s="10"/>
      <c r="S61" s="10"/>
      <c r="T61" s="10"/>
      <c r="U61" s="10"/>
      <c r="V61" s="10"/>
      <c r="W61" s="10"/>
      <c r="X61" s="10"/>
      <c r="Y61" s="10"/>
      <c r="Z61" s="10"/>
      <c r="AA61" s="10"/>
      <c r="AB61" s="10"/>
    </row>
    <row r="62" ht="14.25" customHeight="1">
      <c r="A62" s="10"/>
      <c r="B62" s="9" t="s">
        <v>43</v>
      </c>
      <c r="C62" s="20">
        <f t="shared" ref="C62:G62" si="33">(C61/10000)*C59*C52</f>
        <v>648.7290348</v>
      </c>
      <c r="D62" s="20">
        <f t="shared" si="33"/>
        <v>890.344766</v>
      </c>
      <c r="E62" s="20">
        <f t="shared" si="33"/>
        <v>383.8000777</v>
      </c>
      <c r="F62" s="20">
        <f t="shared" si="33"/>
        <v>798.2901511</v>
      </c>
      <c r="G62" s="20">
        <f t="shared" si="33"/>
        <v>1.034419094</v>
      </c>
      <c r="H62" s="20"/>
      <c r="I62" s="9" t="s">
        <v>43</v>
      </c>
      <c r="J62" s="20">
        <f t="shared" ref="J62:N62" si="34">(J61/10000)*J59*J52</f>
        <v>1289.473953</v>
      </c>
      <c r="K62" s="20">
        <f t="shared" si="34"/>
        <v>1762.781731</v>
      </c>
      <c r="L62" s="20">
        <f t="shared" si="34"/>
        <v>773.3977568</v>
      </c>
      <c r="M62" s="20">
        <f t="shared" si="34"/>
        <v>1582.509352</v>
      </c>
      <c r="N62" s="20">
        <f t="shared" si="34"/>
        <v>2.77861072</v>
      </c>
      <c r="O62" s="10"/>
      <c r="P62" s="10"/>
      <c r="Q62" s="10"/>
      <c r="R62" s="10"/>
      <c r="S62" s="10"/>
      <c r="T62" s="10"/>
      <c r="U62" s="10"/>
      <c r="V62" s="10"/>
      <c r="W62" s="10"/>
      <c r="X62" s="10"/>
      <c r="Y62" s="10"/>
      <c r="Z62" s="10"/>
      <c r="AA62" s="10"/>
      <c r="AB62" s="10"/>
    </row>
    <row r="63" ht="14.25" customHeight="1">
      <c r="A63" s="10"/>
      <c r="B63" s="9" t="s">
        <v>44</v>
      </c>
      <c r="C63" s="20">
        <f t="shared" ref="C63:G63" si="35">12*100*C62/(C47*1000)</f>
        <v>2.949997505</v>
      </c>
      <c r="D63" s="20">
        <f t="shared" si="35"/>
        <v>4.94979717</v>
      </c>
      <c r="E63" s="20">
        <f t="shared" si="35"/>
        <v>8.202316887</v>
      </c>
      <c r="F63" s="20">
        <f t="shared" si="35"/>
        <v>9.707622429</v>
      </c>
      <c r="G63" s="20">
        <f t="shared" si="35"/>
        <v>5.642285966</v>
      </c>
      <c r="H63" s="20"/>
      <c r="I63" s="9" t="s">
        <v>44</v>
      </c>
      <c r="J63" s="20">
        <f t="shared" ref="J63:N63" si="36">12*100*J62/(J47*1000)</f>
        <v>2.8780224</v>
      </c>
      <c r="K63" s="20">
        <f t="shared" si="36"/>
        <v>4.838818916</v>
      </c>
      <c r="L63" s="20">
        <f t="shared" si="36"/>
        <v>7.947228191</v>
      </c>
      <c r="M63" s="20">
        <f t="shared" si="36"/>
        <v>9.484623027</v>
      </c>
      <c r="N63" s="20">
        <f t="shared" si="36"/>
        <v>4.903430682</v>
      </c>
      <c r="O63" s="10"/>
      <c r="P63" s="10"/>
      <c r="Q63" s="10"/>
      <c r="R63" s="10"/>
      <c r="S63" s="10"/>
      <c r="T63" s="10"/>
      <c r="U63" s="10"/>
      <c r="V63" s="10"/>
      <c r="W63" s="10"/>
      <c r="X63" s="10"/>
      <c r="Y63" s="10"/>
      <c r="Z63" s="10"/>
      <c r="AA63" s="10"/>
      <c r="AB63" s="10"/>
    </row>
    <row r="64" ht="14.25" customHeight="1">
      <c r="A64" s="10"/>
      <c r="B64" s="9"/>
      <c r="C64" s="9"/>
      <c r="D64" s="9"/>
      <c r="E64" s="9"/>
      <c r="F64" s="9"/>
      <c r="G64" s="9"/>
      <c r="H64" s="9"/>
      <c r="I64" s="9"/>
      <c r="J64" s="9"/>
      <c r="K64" s="9"/>
      <c r="L64" s="9"/>
      <c r="M64" s="9"/>
      <c r="N64" s="9"/>
      <c r="O64" s="10"/>
      <c r="P64" s="10"/>
      <c r="Q64" s="10"/>
      <c r="R64" s="10"/>
      <c r="S64" s="10"/>
      <c r="T64" s="10"/>
      <c r="U64" s="10"/>
      <c r="V64" s="10"/>
      <c r="W64" s="10"/>
      <c r="X64" s="10"/>
      <c r="Y64" s="10"/>
      <c r="Z64" s="10"/>
      <c r="AA64" s="10"/>
      <c r="AB64" s="10"/>
    </row>
    <row r="65" ht="14.25" customHeight="1">
      <c r="A65" s="10"/>
      <c r="B65" s="9" t="s">
        <v>45</v>
      </c>
      <c r="C65" s="56">
        <f t="shared" ref="C65:G65" si="37">C50-C63</f>
        <v>0.000002494501084</v>
      </c>
      <c r="D65" s="56">
        <f t="shared" si="37"/>
        <v>0.0002028298593</v>
      </c>
      <c r="E65" s="56">
        <f t="shared" si="37"/>
        <v>0.0007831129734</v>
      </c>
      <c r="F65" s="56">
        <f t="shared" si="37"/>
        <v>0.0005275712675</v>
      </c>
      <c r="G65" s="56">
        <f t="shared" si="37"/>
        <v>0.007714033717</v>
      </c>
      <c r="H65" s="20"/>
      <c r="I65" s="9" t="s">
        <v>45</v>
      </c>
      <c r="J65" s="56">
        <f t="shared" ref="J65:N65" si="38">J50-J63</f>
        <v>0.000185116909</v>
      </c>
      <c r="K65" s="56">
        <f t="shared" si="38"/>
        <v>0.0002461510247</v>
      </c>
      <c r="L65" s="56">
        <f t="shared" si="38"/>
        <v>0.00007265505628</v>
      </c>
      <c r="M65" s="56">
        <f t="shared" si="38"/>
        <v>0.0004676980021</v>
      </c>
      <c r="N65" s="56">
        <f t="shared" si="38"/>
        <v>-0.003430682418</v>
      </c>
      <c r="O65" s="10"/>
      <c r="P65" s="10"/>
      <c r="Q65" s="10"/>
      <c r="R65" s="10"/>
      <c r="S65" s="10"/>
      <c r="T65" s="10"/>
      <c r="U65" s="10"/>
      <c r="V65" s="10"/>
      <c r="W65" s="10"/>
      <c r="X65" s="10"/>
      <c r="Y65" s="10"/>
      <c r="Z65" s="10"/>
      <c r="AA65" s="10"/>
      <c r="AB65" s="10"/>
    </row>
    <row r="66" ht="14.25" customHeight="1">
      <c r="A66" s="10"/>
      <c r="B66" s="38" t="s">
        <v>46</v>
      </c>
      <c r="C66" s="57">
        <f t="shared" ref="C66:G66" si="39">C65/100*C47*1000</f>
        <v>0.00658273891</v>
      </c>
      <c r="D66" s="57">
        <f t="shared" si="39"/>
        <v>0.4378082512</v>
      </c>
      <c r="E66" s="57">
        <f t="shared" si="39"/>
        <v>0.4397179346</v>
      </c>
      <c r="F66" s="57">
        <f t="shared" si="39"/>
        <v>0.5206073267</v>
      </c>
      <c r="G66" s="57">
        <f t="shared" si="39"/>
        <v>0.01697087418</v>
      </c>
      <c r="H66" s="71"/>
      <c r="I66" s="38" t="s">
        <v>46</v>
      </c>
      <c r="J66" s="57">
        <f t="shared" ref="J66:N66" si="40">J65/100*J47*1000</f>
        <v>0.9952810612</v>
      </c>
      <c r="K66" s="57">
        <f t="shared" si="40"/>
        <v>1.07607382</v>
      </c>
      <c r="L66" s="57">
        <f t="shared" si="40"/>
        <v>0.08484657473</v>
      </c>
      <c r="M66" s="57">
        <f t="shared" si="40"/>
        <v>0.9364249398</v>
      </c>
      <c r="N66" s="57">
        <f t="shared" si="40"/>
        <v>-0.02332864044</v>
      </c>
      <c r="O66" s="10"/>
      <c r="P66" s="10"/>
      <c r="Q66" s="10"/>
      <c r="R66" s="10"/>
      <c r="S66" s="10"/>
      <c r="T66" s="10"/>
      <c r="U66" s="10"/>
      <c r="V66" s="10"/>
      <c r="W66" s="10"/>
      <c r="X66" s="10"/>
      <c r="Y66" s="10"/>
      <c r="Z66" s="10"/>
      <c r="AA66" s="10"/>
      <c r="AB66" s="10"/>
    </row>
    <row r="67" ht="14.25" customHeight="1">
      <c r="A67" s="10"/>
      <c r="B67" s="10"/>
      <c r="C67" s="10"/>
      <c r="D67" s="10"/>
      <c r="E67" s="10"/>
      <c r="F67" s="10"/>
      <c r="G67" s="10"/>
      <c r="H67" s="10"/>
      <c r="I67" s="84"/>
      <c r="J67" s="85"/>
      <c r="K67" s="85"/>
      <c r="L67" s="86"/>
      <c r="M67" s="86"/>
      <c r="N67" s="86"/>
      <c r="O67" s="10"/>
      <c r="P67" s="10"/>
      <c r="Q67" s="10"/>
      <c r="R67" s="10"/>
      <c r="S67" s="10"/>
      <c r="T67" s="10"/>
      <c r="U67" s="10"/>
      <c r="V67" s="10"/>
      <c r="W67" s="10"/>
      <c r="X67" s="10"/>
      <c r="Y67" s="10"/>
      <c r="Z67" s="10"/>
      <c r="AA67" s="10"/>
      <c r="AB67" s="10"/>
    </row>
    <row r="68" ht="14.25" customHeight="1">
      <c r="A68" s="10"/>
      <c r="B68" s="10"/>
      <c r="C68" s="10"/>
      <c r="D68" s="10"/>
      <c r="E68" s="10"/>
      <c r="F68" s="10"/>
      <c r="G68" s="10"/>
      <c r="H68" s="87"/>
      <c r="I68" s="88" t="s">
        <v>76</v>
      </c>
      <c r="J68" s="89">
        <f t="shared" ref="J68:N68" si="41">J47-C47</f>
        <v>273.76</v>
      </c>
      <c r="K68" s="89">
        <f t="shared" si="41"/>
        <v>221.31</v>
      </c>
      <c r="L68" s="89">
        <f t="shared" si="41"/>
        <v>60.63</v>
      </c>
      <c r="M68" s="89">
        <f t="shared" si="41"/>
        <v>101.54</v>
      </c>
      <c r="N68" s="90">
        <f t="shared" si="41"/>
        <v>0.46</v>
      </c>
      <c r="O68" s="95"/>
      <c r="P68" s="10"/>
      <c r="Q68" s="10"/>
      <c r="R68" s="10"/>
      <c r="S68" s="10"/>
      <c r="T68" s="10"/>
      <c r="U68" s="10"/>
      <c r="V68" s="10"/>
      <c r="W68" s="10"/>
      <c r="X68" s="10"/>
      <c r="Y68" s="10"/>
      <c r="Z68" s="10"/>
      <c r="AA68" s="10"/>
      <c r="AB68" s="10"/>
    </row>
    <row r="69" ht="14.25" customHeight="1">
      <c r="A69" s="10"/>
      <c r="B69" s="10"/>
      <c r="C69" s="10"/>
      <c r="D69" s="10"/>
      <c r="E69" s="10"/>
      <c r="F69" s="10"/>
      <c r="G69" s="10"/>
      <c r="H69" s="10"/>
      <c r="I69" s="92"/>
      <c r="J69" s="92"/>
      <c r="K69" s="92"/>
      <c r="L69" s="92"/>
      <c r="M69" s="92"/>
      <c r="N69" s="92"/>
      <c r="O69" s="10"/>
      <c r="P69" s="10"/>
      <c r="Q69" s="10"/>
      <c r="R69" s="10"/>
      <c r="S69" s="10"/>
      <c r="T69" s="10"/>
      <c r="U69" s="10"/>
      <c r="V69" s="10"/>
      <c r="W69" s="10"/>
      <c r="X69" s="10"/>
      <c r="Y69" s="10"/>
      <c r="Z69" s="10"/>
      <c r="AA69" s="10"/>
      <c r="AB69" s="10"/>
    </row>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9">
    <mergeCell ref="C44:G44"/>
    <mergeCell ref="J44:N44"/>
    <mergeCell ref="C2:E2"/>
    <mergeCell ref="L2:P2"/>
    <mergeCell ref="Q2:U2"/>
    <mergeCell ref="B15:G15"/>
    <mergeCell ref="C16:G16"/>
    <mergeCell ref="J16:N16"/>
    <mergeCell ref="B43:G43"/>
  </mergeCells>
  <conditionalFormatting sqref="C37:G37 J37:N37 C65:G65 J65:N65">
    <cfRule type="expression" dxfId="0" priority="1">
      <formula>ABS(#REF!)&gt;=1.96</formula>
    </cfRule>
  </conditionalFormatting>
  <conditionalFormatting sqref="C22 J22 C50 J50">
    <cfRule type="expression" dxfId="0" priority="2">
      <formula>ABS(#REF!)&gt;=1.96</formula>
    </cfRule>
  </conditionalFormatting>
  <conditionalFormatting sqref="H37 H65">
    <cfRule type="expression" dxfId="0" priority="3">
      <formula>ABS(#REF!)&gt;=1.96</formula>
    </cfRule>
  </conditionalFormatting>
  <conditionalFormatting sqref="C21:G21 J21:N21 C49:G49 J49:N49">
    <cfRule type="expression" dxfId="0" priority="4">
      <formula>ABS(#REF!)&gt;=1.96</formula>
    </cfRule>
  </conditionalFormatting>
  <conditionalFormatting sqref="G37 N37 G65 N65">
    <cfRule type="expression" dxfId="0" priority="5">
      <formula>ABS(#REF!)&gt;=1.96</formula>
    </cfRule>
  </conditionalFormatting>
  <conditionalFormatting sqref="M4:O4">
    <cfRule type="expression" dxfId="0" priority="6">
      <formula>ABS(#REF!)&gt;=1.96</formula>
    </cfRule>
  </conditionalFormatting>
  <conditionalFormatting sqref="L4">
    <cfRule type="expression" dxfId="0" priority="7">
      <formula>ABS(#REF!)&gt;=1.96</formula>
    </cfRule>
  </conditionalFormatting>
  <conditionalFormatting sqref="R4:T4">
    <cfRule type="expression" dxfId="0" priority="8">
      <formula>ABS(#REF!)&gt;=1.96</formula>
    </cfRule>
  </conditionalFormatting>
  <conditionalFormatting sqref="Q4">
    <cfRule type="expression" dxfId="0" priority="9">
      <formula>ABS(#REF!)&gt;=1.96</formula>
    </cfRule>
  </conditionalFormatting>
  <conditionalFormatting sqref="C38:G38 J38:N38 C66:G66 J66:N66">
    <cfRule type="expression" dxfId="0" priority="10">
      <formula>ABS(#REF!)&gt;=1.96</formula>
    </cfRule>
  </conditionalFormatting>
  <conditionalFormatting sqref="G38 N38 G66 N66">
    <cfRule type="expression" dxfId="0" priority="11">
      <formula>ABS(#REF!)&gt;=1.96</formula>
    </cfRule>
  </conditionalFormatting>
  <conditionalFormatting sqref="E38 L38 E66 L66">
    <cfRule type="expression" dxfId="0" priority="12">
      <formula>ABS(#REF!)&gt;=1.96</formula>
    </cfRule>
  </conditionalFormatting>
  <conditionalFormatting sqref="F38 M38 F66 M66">
    <cfRule type="expression" dxfId="0" priority="13">
      <formula>ABS(#REF!)&gt;=1.96</formula>
    </cfRule>
  </conditionalFormatting>
  <conditionalFormatting sqref="D37 K37 D65 K65">
    <cfRule type="expression" dxfId="0" priority="14">
      <formula>ABS(#REF!)&gt;=1.96</formula>
    </cfRule>
  </conditionalFormatting>
  <conditionalFormatting sqref="D38 K38 D66 K66">
    <cfRule type="expression" dxfId="0" priority="15">
      <formula>ABS(#REF!)&gt;=1.96</formula>
    </cfRule>
  </conditionalFormatting>
  <conditionalFormatting sqref="D22:G22 K22:N22 D50:G50 K50:N50">
    <cfRule type="expression" dxfId="0" priority="16">
      <formula>ABS(#REF!)&gt;=1.96</formula>
    </cfRule>
  </conditionalFormatting>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98" t="s">
        <v>83</v>
      </c>
      <c r="D1" s="98" t="s">
        <v>84</v>
      </c>
      <c r="J1" s="99">
        <v>1.0</v>
      </c>
    </row>
    <row r="2">
      <c r="A2" s="100">
        <f>Max(h!A1)</f>
        <v>0</v>
      </c>
      <c r="B2" s="101">
        <f>Max(i!J47)</f>
        <v>527.78</v>
      </c>
    </row>
    <row r="3">
      <c r="B3" s="102">
        <f>i!J66</f>
        <v>0.01316547782</v>
      </c>
    </row>
    <row r="4">
      <c r="A4" s="98" t="s">
        <v>85</v>
      </c>
      <c r="B4" s="98" t="s">
        <v>85</v>
      </c>
    </row>
    <row r="6">
      <c r="A6" s="98" t="s">
        <v>86</v>
      </c>
      <c r="B6" s="98" t="s">
        <v>86</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63"/>
    <col customWidth="1" min="2" max="2" width="24.13"/>
    <col customWidth="1" min="3" max="7" width="7.63"/>
    <col customWidth="1" min="8" max="8" width="8.88"/>
    <col customWidth="1" min="9" max="9" width="25.5"/>
    <col customWidth="1" min="10" max="10" width="7.63"/>
    <col customWidth="1" min="11" max="11" width="17.63"/>
    <col customWidth="1" min="12" max="15" width="7.88"/>
    <col customWidth="1" min="16" max="16" width="8.25"/>
    <col customWidth="1" min="17" max="28" width="7.63"/>
  </cols>
  <sheetData>
    <row r="1" ht="14.25" customHeight="1">
      <c r="A1" s="9"/>
      <c r="B1" s="9"/>
      <c r="C1" s="9"/>
      <c r="D1" s="9"/>
      <c r="E1" s="9"/>
      <c r="F1" s="9"/>
      <c r="G1" s="9"/>
      <c r="H1" s="9"/>
      <c r="I1" s="9"/>
      <c r="J1" s="9"/>
      <c r="K1" s="9"/>
      <c r="L1" s="9"/>
      <c r="M1" s="9"/>
      <c r="N1" s="9"/>
      <c r="O1" s="9"/>
      <c r="P1" s="9"/>
      <c r="Q1" s="9"/>
      <c r="R1" s="10"/>
      <c r="S1" s="10"/>
      <c r="T1" s="10"/>
      <c r="U1" s="10"/>
      <c r="V1" s="10"/>
      <c r="W1" s="10"/>
      <c r="X1" s="10"/>
      <c r="Y1" s="10"/>
      <c r="Z1" s="10"/>
      <c r="AA1" s="10"/>
      <c r="AB1" s="10"/>
    </row>
    <row r="2" ht="14.25" customHeight="1">
      <c r="A2" s="9"/>
      <c r="B2" s="9"/>
      <c r="C2" s="11" t="s">
        <v>12</v>
      </c>
      <c r="D2" s="12"/>
      <c r="E2" s="13"/>
      <c r="F2" s="9"/>
      <c r="G2" s="9"/>
      <c r="H2" s="9"/>
      <c r="I2" s="9"/>
      <c r="J2" s="9"/>
      <c r="K2" s="9"/>
      <c r="L2" s="14" t="s">
        <v>13</v>
      </c>
      <c r="M2" s="12"/>
      <c r="N2" s="12"/>
      <c r="O2" s="12"/>
      <c r="P2" s="13"/>
      <c r="Q2" s="15" t="s">
        <v>14</v>
      </c>
      <c r="R2" s="12"/>
      <c r="S2" s="12"/>
      <c r="T2" s="12"/>
      <c r="U2" s="13"/>
      <c r="V2" s="10"/>
      <c r="W2" s="10"/>
      <c r="X2" s="10"/>
      <c r="Y2" s="10"/>
      <c r="Z2" s="10"/>
      <c r="AA2" s="10"/>
      <c r="AB2" s="10"/>
    </row>
    <row r="3" ht="14.25" customHeight="1">
      <c r="A3" s="9"/>
      <c r="B3" s="9"/>
      <c r="C3" s="16" t="s">
        <v>15</v>
      </c>
      <c r="D3" s="16"/>
      <c r="E3" s="16"/>
      <c r="F3" s="9"/>
      <c r="G3" s="9"/>
      <c r="H3" s="9"/>
      <c r="I3" s="9"/>
      <c r="J3" s="9"/>
      <c r="K3" s="9"/>
      <c r="L3" s="17" t="s">
        <v>16</v>
      </c>
      <c r="M3" s="17" t="s">
        <v>17</v>
      </c>
      <c r="N3" s="17" t="s">
        <v>18</v>
      </c>
      <c r="O3" s="17" t="s">
        <v>19</v>
      </c>
      <c r="P3" s="17" t="s">
        <v>20</v>
      </c>
      <c r="Q3" s="17" t="s">
        <v>16</v>
      </c>
      <c r="R3" s="17" t="s">
        <v>17</v>
      </c>
      <c r="S3" s="17" t="s">
        <v>18</v>
      </c>
      <c r="T3" s="17" t="s">
        <v>19</v>
      </c>
      <c r="U3" s="17" t="s">
        <v>20</v>
      </c>
      <c r="V3" s="10"/>
      <c r="W3" s="10"/>
      <c r="X3" s="10"/>
      <c r="Y3" s="10"/>
      <c r="Z3" s="10"/>
      <c r="AA3" s="10"/>
      <c r="AB3" s="10"/>
    </row>
    <row r="4" ht="14.25" customHeight="1">
      <c r="A4" s="9"/>
      <c r="B4" s="9"/>
      <c r="C4" s="18" t="s">
        <v>21</v>
      </c>
      <c r="D4" s="18">
        <v>1.0</v>
      </c>
      <c r="E4" s="18"/>
      <c r="F4" s="9"/>
      <c r="G4" s="9"/>
      <c r="H4" s="9"/>
      <c r="I4" s="9"/>
      <c r="J4" s="9"/>
      <c r="K4" s="19"/>
      <c r="L4" s="20">
        <v>2.95</v>
      </c>
      <c r="M4" s="20">
        <v>4.95</v>
      </c>
      <c r="N4" s="20">
        <v>8.2031</v>
      </c>
      <c r="O4" s="20">
        <v>9.70815</v>
      </c>
      <c r="P4" s="21">
        <v>5.65</v>
      </c>
      <c r="Q4" s="20">
        <v>1.7550865671641793</v>
      </c>
      <c r="R4" s="20">
        <v>4.046068656716418</v>
      </c>
      <c r="S4" s="20">
        <v>5.596032835820896</v>
      </c>
      <c r="T4" s="20">
        <v>6.90257910447761</v>
      </c>
      <c r="U4" s="19">
        <f>2.93</f>
        <v>2.93</v>
      </c>
      <c r="V4" s="10"/>
      <c r="W4" s="10"/>
      <c r="X4" s="10"/>
      <c r="Y4" s="10"/>
      <c r="Z4" s="10"/>
      <c r="AA4" s="10"/>
      <c r="AB4" s="10"/>
    </row>
    <row r="5" ht="14.25" customHeight="1">
      <c r="A5" s="9"/>
      <c r="B5" s="9"/>
      <c r="C5" s="16" t="s">
        <v>22</v>
      </c>
      <c r="D5" s="22">
        <v>11.261309452</v>
      </c>
      <c r="E5" s="22">
        <f t="shared" ref="E5:E7" si="1">D5*$D$4</f>
        <v>11.26130945</v>
      </c>
      <c r="F5" s="9"/>
      <c r="G5" s="9"/>
      <c r="H5" s="9"/>
      <c r="I5" s="9"/>
      <c r="J5" s="9"/>
      <c r="K5" s="19"/>
      <c r="L5" s="20"/>
      <c r="M5" s="20"/>
      <c r="N5" s="20"/>
      <c r="O5" s="20"/>
      <c r="P5" s="20"/>
      <c r="Q5" s="9"/>
      <c r="R5" s="10"/>
      <c r="S5" s="10"/>
      <c r="T5" s="10"/>
      <c r="U5" s="10"/>
      <c r="V5" s="10"/>
      <c r="W5" s="10"/>
      <c r="X5" s="10"/>
      <c r="Y5" s="10"/>
      <c r="Z5" s="10"/>
      <c r="AA5" s="10"/>
      <c r="AB5" s="10"/>
    </row>
    <row r="6" ht="14.25" customHeight="1">
      <c r="A6" s="9"/>
      <c r="B6" s="9"/>
      <c r="C6" s="16" t="s">
        <v>23</v>
      </c>
      <c r="D6" s="22">
        <v>79.9276</v>
      </c>
      <c r="E6" s="22">
        <f t="shared" si="1"/>
        <v>79.9276</v>
      </c>
      <c r="F6" s="9"/>
      <c r="G6" s="9"/>
      <c r="H6" s="9"/>
      <c r="I6" s="20"/>
      <c r="J6" s="9"/>
      <c r="K6" s="19"/>
      <c r="L6" s="20"/>
      <c r="M6" s="20"/>
      <c r="N6" s="20"/>
      <c r="O6" s="20"/>
      <c r="P6" s="20"/>
      <c r="Q6" s="9"/>
      <c r="R6" s="10"/>
      <c r="S6" s="10"/>
      <c r="T6" s="10"/>
      <c r="U6" s="10"/>
      <c r="V6" s="10"/>
      <c r="W6" s="10"/>
      <c r="X6" s="10"/>
      <c r="Y6" s="10"/>
      <c r="Z6" s="10"/>
      <c r="AA6" s="10"/>
      <c r="AB6" s="10"/>
    </row>
    <row r="7" ht="14.25" customHeight="1">
      <c r="A7" s="9"/>
      <c r="B7" s="9"/>
      <c r="C7" s="23" t="s">
        <v>24</v>
      </c>
      <c r="D7" s="24">
        <v>78.07882000000001</v>
      </c>
      <c r="E7" s="24">
        <f t="shared" si="1"/>
        <v>78.07882</v>
      </c>
      <c r="F7" s="9"/>
      <c r="G7" s="9"/>
      <c r="H7" s="9"/>
      <c r="I7" s="82" t="s">
        <v>66</v>
      </c>
      <c r="J7" s="9"/>
      <c r="K7" s="19"/>
      <c r="L7" s="20"/>
      <c r="M7" s="20"/>
      <c r="N7" s="20"/>
      <c r="O7" s="20"/>
      <c r="P7" s="20"/>
      <c r="Q7" s="9"/>
      <c r="R7" s="10"/>
      <c r="S7" s="10"/>
      <c r="T7" s="10"/>
      <c r="U7" s="10"/>
      <c r="V7" s="10"/>
      <c r="W7" s="10"/>
      <c r="X7" s="10"/>
      <c r="Y7" s="10"/>
      <c r="Z7" s="10"/>
      <c r="AA7" s="10"/>
      <c r="AB7" s="10"/>
    </row>
    <row r="8" ht="14.25" customHeight="1">
      <c r="A8" s="9"/>
      <c r="B8" s="9"/>
      <c r="C8" s="9"/>
      <c r="D8" s="9"/>
      <c r="E8" s="9"/>
      <c r="F8" s="9"/>
      <c r="G8" s="9"/>
      <c r="H8" s="9"/>
      <c r="I8" s="83" t="s">
        <v>87</v>
      </c>
      <c r="J8" s="9"/>
      <c r="K8" s="19"/>
      <c r="L8" s="20"/>
      <c r="M8" s="20"/>
      <c r="N8" s="20"/>
      <c r="O8" s="20"/>
      <c r="P8" s="20"/>
      <c r="Q8" s="9"/>
      <c r="R8" s="10"/>
      <c r="S8" s="10"/>
      <c r="T8" s="10"/>
      <c r="U8" s="10"/>
      <c r="V8" s="10"/>
      <c r="W8" s="10"/>
      <c r="X8" s="10"/>
      <c r="Y8" s="10"/>
      <c r="Z8" s="10"/>
      <c r="AA8" s="10"/>
      <c r="AB8" s="10"/>
    </row>
    <row r="9" ht="14.25" customHeight="1">
      <c r="A9" s="9"/>
      <c r="B9" s="9"/>
      <c r="C9" s="9"/>
      <c r="D9" s="9"/>
      <c r="E9" s="9"/>
      <c r="F9" s="9"/>
      <c r="G9" s="9"/>
      <c r="H9" s="9"/>
      <c r="J9" s="9"/>
      <c r="K9" s="19"/>
      <c r="L9" s="20"/>
      <c r="M9" s="20"/>
      <c r="N9" s="20"/>
      <c r="O9" s="20"/>
      <c r="P9" s="20"/>
      <c r="Q9" s="9"/>
      <c r="R9" s="10"/>
      <c r="S9" s="10"/>
      <c r="T9" s="10"/>
      <c r="U9" s="10"/>
      <c r="V9" s="10"/>
      <c r="W9" s="10"/>
      <c r="X9" s="10"/>
      <c r="Y9" s="10"/>
      <c r="Z9" s="10"/>
      <c r="AA9" s="10"/>
      <c r="AB9" s="10"/>
    </row>
    <row r="10" ht="14.25" customHeight="1">
      <c r="A10" s="9"/>
      <c r="B10" s="9"/>
      <c r="C10" s="9"/>
      <c r="D10" s="9"/>
      <c r="E10" s="9"/>
      <c r="F10" s="9"/>
      <c r="G10" s="9"/>
      <c r="H10" s="9"/>
      <c r="I10" s="73" t="s">
        <v>68</v>
      </c>
      <c r="J10" s="9"/>
      <c r="K10" s="9"/>
      <c r="L10" s="9"/>
      <c r="M10" s="9"/>
      <c r="N10" s="9"/>
      <c r="O10" s="20"/>
      <c r="P10" s="9"/>
      <c r="Q10" s="9"/>
      <c r="R10" s="10"/>
      <c r="S10" s="10"/>
      <c r="T10" s="10"/>
      <c r="U10" s="10"/>
      <c r="V10" s="10"/>
      <c r="W10" s="10"/>
      <c r="X10" s="10"/>
      <c r="Y10" s="10"/>
      <c r="Z10" s="10"/>
      <c r="AA10" s="10"/>
      <c r="AB10" s="10"/>
    </row>
    <row r="11" ht="14.25" customHeight="1">
      <c r="A11" s="9"/>
      <c r="B11" s="9"/>
      <c r="C11" s="9"/>
      <c r="D11" s="9"/>
      <c r="E11" s="9"/>
      <c r="F11" s="9"/>
      <c r="G11" s="9"/>
      <c r="H11" s="9"/>
      <c r="I11" s="83" t="s">
        <v>69</v>
      </c>
      <c r="J11" s="9"/>
      <c r="K11" s="9"/>
      <c r="L11" s="9"/>
      <c r="M11" s="9"/>
      <c r="N11" s="9"/>
      <c r="O11" s="20"/>
      <c r="P11" s="9"/>
      <c r="Q11" s="9"/>
      <c r="R11" s="10"/>
      <c r="S11" s="10"/>
      <c r="T11" s="10"/>
      <c r="U11" s="10"/>
      <c r="V11" s="10"/>
      <c r="W11" s="10"/>
      <c r="X11" s="10"/>
      <c r="Y11" s="10"/>
      <c r="Z11" s="10"/>
      <c r="AA11" s="10"/>
      <c r="AB11" s="10"/>
    </row>
    <row r="12" ht="14.25" customHeight="1">
      <c r="A12" s="9"/>
      <c r="B12" s="9"/>
      <c r="C12" s="9"/>
      <c r="D12" s="9"/>
      <c r="E12" s="9"/>
      <c r="F12" s="9"/>
      <c r="G12" s="9"/>
      <c r="H12" s="9"/>
      <c r="I12" s="66" t="s">
        <v>88</v>
      </c>
      <c r="J12" s="9"/>
      <c r="K12" s="9"/>
      <c r="L12" s="25"/>
      <c r="M12" s="25"/>
      <c r="N12" s="25"/>
      <c r="O12" s="25"/>
      <c r="P12" s="9"/>
      <c r="Q12" s="9"/>
      <c r="R12" s="10"/>
      <c r="S12" s="10"/>
      <c r="T12" s="10"/>
      <c r="U12" s="10"/>
      <c r="V12" s="10"/>
      <c r="W12" s="10"/>
      <c r="X12" s="10"/>
      <c r="Y12" s="10"/>
      <c r="Z12" s="10"/>
      <c r="AA12" s="10"/>
      <c r="AB12" s="10"/>
    </row>
    <row r="13" ht="14.25" customHeight="1">
      <c r="A13" s="9"/>
      <c r="B13" s="9"/>
      <c r="C13" s="9"/>
      <c r="D13" s="9"/>
      <c r="E13" s="9"/>
      <c r="F13" s="9"/>
      <c r="G13" s="9"/>
      <c r="H13" s="9"/>
      <c r="I13" s="83" t="s">
        <v>71</v>
      </c>
      <c r="J13" s="9"/>
      <c r="K13" s="19"/>
      <c r="L13" s="20"/>
      <c r="M13" s="20"/>
      <c r="N13" s="20"/>
      <c r="O13" s="20"/>
      <c r="P13" s="20"/>
      <c r="Q13" s="9"/>
      <c r="R13" s="10"/>
      <c r="S13" s="10"/>
      <c r="T13" s="10"/>
      <c r="U13" s="10"/>
      <c r="V13" s="10"/>
      <c r="W13" s="10"/>
      <c r="X13" s="10"/>
      <c r="Y13" s="10"/>
      <c r="Z13" s="10"/>
      <c r="AA13" s="10"/>
      <c r="AB13" s="10"/>
    </row>
    <row r="14" ht="14.25" customHeight="1">
      <c r="A14" s="9"/>
      <c r="B14" s="82" t="s">
        <v>72</v>
      </c>
      <c r="C14" s="20"/>
      <c r="D14" s="20"/>
      <c r="E14" s="20"/>
      <c r="F14" s="20"/>
      <c r="G14" s="9"/>
      <c r="H14" s="20"/>
      <c r="I14" s="20"/>
      <c r="J14" s="20"/>
      <c r="K14" s="19"/>
      <c r="L14" s="20"/>
      <c r="M14" s="20"/>
      <c r="N14" s="20"/>
      <c r="O14" s="20"/>
      <c r="P14" s="20"/>
      <c r="Q14" s="9"/>
      <c r="R14" s="10"/>
      <c r="S14" s="10"/>
      <c r="T14" s="10"/>
      <c r="U14" s="10"/>
      <c r="V14" s="10"/>
      <c r="W14" s="10"/>
      <c r="X14" s="10"/>
      <c r="Y14" s="10"/>
      <c r="Z14" s="10"/>
      <c r="AA14" s="10"/>
      <c r="AB14" s="10"/>
    </row>
    <row r="15" ht="14.25" customHeight="1">
      <c r="A15" s="9"/>
      <c r="B15" s="26"/>
      <c r="C15" s="27"/>
      <c r="D15" s="27"/>
      <c r="E15" s="27"/>
      <c r="F15" s="27"/>
      <c r="G15" s="28"/>
      <c r="H15" s="9"/>
      <c r="I15" s="83" t="s">
        <v>89</v>
      </c>
      <c r="J15" s="9"/>
      <c r="K15" s="19"/>
      <c r="L15" s="20"/>
      <c r="M15" s="20"/>
      <c r="N15" s="20"/>
      <c r="O15" s="20"/>
      <c r="P15" s="20"/>
      <c r="Q15" s="9"/>
      <c r="R15" s="10"/>
      <c r="S15" s="10"/>
      <c r="T15" s="10"/>
      <c r="U15" s="10"/>
      <c r="V15" s="10"/>
      <c r="W15" s="10"/>
      <c r="X15" s="10"/>
      <c r="Y15" s="10"/>
      <c r="Z15" s="10"/>
      <c r="AA15" s="10"/>
      <c r="AB15" s="10"/>
    </row>
    <row r="16" ht="14.25" customHeight="1">
      <c r="A16" s="9"/>
      <c r="B16" s="29" t="s">
        <v>25</v>
      </c>
      <c r="C16" s="30" t="s">
        <v>26</v>
      </c>
      <c r="D16" s="31"/>
      <c r="E16" s="31"/>
      <c r="F16" s="31"/>
      <c r="G16" s="32"/>
      <c r="H16" s="9"/>
      <c r="I16" s="29" t="s">
        <v>25</v>
      </c>
      <c r="J16" s="30" t="s">
        <v>26</v>
      </c>
      <c r="K16" s="31"/>
      <c r="L16" s="31"/>
      <c r="M16" s="31"/>
      <c r="N16" s="32"/>
      <c r="O16" s="20"/>
      <c r="P16" s="20"/>
      <c r="Q16" s="9"/>
      <c r="R16" s="10"/>
      <c r="S16" s="10"/>
      <c r="T16" s="10"/>
      <c r="U16" s="10"/>
      <c r="V16" s="10"/>
      <c r="W16" s="10"/>
      <c r="X16" s="10"/>
      <c r="Y16" s="10"/>
      <c r="Z16" s="10"/>
      <c r="AA16" s="10"/>
      <c r="AB16" s="10"/>
    </row>
    <row r="17" ht="14.25" customHeight="1">
      <c r="A17" s="9"/>
      <c r="B17" s="33"/>
      <c r="C17" s="34"/>
      <c r="D17" s="34"/>
      <c r="E17" s="34"/>
      <c r="F17" s="34"/>
      <c r="G17" s="9"/>
      <c r="H17" s="9"/>
      <c r="I17" s="33"/>
      <c r="J17" s="34"/>
      <c r="K17" s="34"/>
      <c r="L17" s="34"/>
      <c r="M17" s="34"/>
      <c r="N17" s="9"/>
      <c r="O17" s="20"/>
      <c r="P17" s="20"/>
      <c r="Q17" s="9"/>
      <c r="R17" s="10"/>
      <c r="S17" s="10"/>
      <c r="T17" s="10"/>
      <c r="U17" s="10"/>
      <c r="V17" s="10"/>
      <c r="W17" s="10"/>
      <c r="X17" s="10"/>
      <c r="Y17" s="10"/>
      <c r="Z17" s="10"/>
      <c r="AA17" s="10"/>
      <c r="AB17" s="10"/>
    </row>
    <row r="18" ht="14.25" customHeight="1">
      <c r="A18" s="9"/>
      <c r="B18" s="9"/>
      <c r="C18" s="17" t="s">
        <v>16</v>
      </c>
      <c r="D18" s="17" t="s">
        <v>17</v>
      </c>
      <c r="E18" s="17" t="s">
        <v>18</v>
      </c>
      <c r="F18" s="17" t="s">
        <v>19</v>
      </c>
      <c r="G18" s="17" t="s">
        <v>20</v>
      </c>
      <c r="H18" s="25"/>
      <c r="I18" s="9"/>
      <c r="J18" s="17" t="s">
        <v>16</v>
      </c>
      <c r="K18" s="17" t="s">
        <v>17</v>
      </c>
      <c r="L18" s="17" t="s">
        <v>18</v>
      </c>
      <c r="M18" s="17" t="s">
        <v>19</v>
      </c>
      <c r="N18" s="17" t="s">
        <v>20</v>
      </c>
      <c r="O18" s="20"/>
      <c r="P18" s="20"/>
      <c r="Q18" s="9"/>
      <c r="R18" s="10"/>
      <c r="S18" s="10"/>
      <c r="T18" s="10"/>
      <c r="U18" s="10"/>
      <c r="V18" s="10"/>
      <c r="W18" s="10"/>
      <c r="X18" s="10"/>
      <c r="Y18" s="10"/>
      <c r="Z18" s="10"/>
      <c r="AA18" s="10"/>
      <c r="AB18" s="10"/>
    </row>
    <row r="19" ht="14.25" customHeight="1">
      <c r="A19" s="9"/>
      <c r="B19" s="35" t="s">
        <v>27</v>
      </c>
      <c r="C19" s="63">
        <v>1.0</v>
      </c>
      <c r="D19" s="63">
        <v>1.0</v>
      </c>
      <c r="E19" s="63">
        <v>1.0</v>
      </c>
      <c r="F19" s="63">
        <v>1.0</v>
      </c>
      <c r="G19" s="63">
        <v>-0.6</v>
      </c>
      <c r="H19" s="71"/>
      <c r="I19" s="35" t="s">
        <v>27</v>
      </c>
      <c r="J19" s="63">
        <v>1.0</v>
      </c>
      <c r="K19" s="63">
        <v>1.0</v>
      </c>
      <c r="L19" s="63">
        <v>1.0</v>
      </c>
      <c r="M19" s="63">
        <v>1.0</v>
      </c>
      <c r="N19" s="63">
        <v>1.0</v>
      </c>
      <c r="O19" s="20"/>
      <c r="P19" s="9"/>
      <c r="Q19" s="9"/>
      <c r="R19" s="10"/>
      <c r="S19" s="10"/>
      <c r="T19" s="10"/>
      <c r="U19" s="10"/>
      <c r="V19" s="10"/>
      <c r="W19" s="10"/>
      <c r="X19" s="10"/>
      <c r="Y19" s="10"/>
      <c r="Z19" s="10"/>
      <c r="AA19" s="10"/>
      <c r="AB19" s="10"/>
    </row>
    <row r="20" ht="14.25" customHeight="1">
      <c r="A20" s="9"/>
      <c r="B20" s="38" t="s">
        <v>28</v>
      </c>
      <c r="C20" s="38"/>
      <c r="D20" s="38"/>
      <c r="E20" s="38"/>
      <c r="F20" s="38"/>
      <c r="G20" s="38"/>
      <c r="H20" s="9"/>
      <c r="I20" s="38" t="s">
        <v>28</v>
      </c>
      <c r="J20" s="38"/>
      <c r="K20" s="38"/>
      <c r="L20" s="38"/>
      <c r="M20" s="38"/>
      <c r="N20" s="38"/>
      <c r="O20" s="20"/>
      <c r="P20" s="9"/>
      <c r="Q20" s="9"/>
      <c r="R20" s="10"/>
      <c r="S20" s="10"/>
      <c r="T20" s="10"/>
      <c r="U20" s="10"/>
      <c r="V20" s="10"/>
      <c r="W20" s="10"/>
      <c r="X20" s="10"/>
      <c r="Y20" s="10"/>
      <c r="Z20" s="10"/>
      <c r="AA20" s="10"/>
      <c r="AB20" s="10"/>
    </row>
    <row r="21" ht="14.25" customHeight="1">
      <c r="A21" s="9"/>
      <c r="B21" s="39" t="s">
        <v>29</v>
      </c>
      <c r="C21" s="40">
        <f t="shared" ref="C21:G21" si="2">L4</f>
        <v>2.95</v>
      </c>
      <c r="D21" s="40">
        <f t="shared" si="2"/>
        <v>4.95</v>
      </c>
      <c r="E21" s="40">
        <f t="shared" si="2"/>
        <v>8.2031</v>
      </c>
      <c r="F21" s="40">
        <f t="shared" si="2"/>
        <v>9.70815</v>
      </c>
      <c r="G21" s="40">
        <f t="shared" si="2"/>
        <v>5.65</v>
      </c>
      <c r="H21" s="37"/>
      <c r="I21" s="39" t="s">
        <v>29</v>
      </c>
      <c r="J21" s="40">
        <f t="shared" ref="J21:N21" si="3">C21</f>
        <v>2.95</v>
      </c>
      <c r="K21" s="40">
        <f t="shared" si="3"/>
        <v>4.95</v>
      </c>
      <c r="L21" s="40">
        <f t="shared" si="3"/>
        <v>8.2031</v>
      </c>
      <c r="M21" s="40">
        <f t="shared" si="3"/>
        <v>9.70815</v>
      </c>
      <c r="N21" s="40">
        <f t="shared" si="3"/>
        <v>5.65</v>
      </c>
      <c r="O21" s="20"/>
      <c r="P21" s="9"/>
      <c r="Q21" s="9"/>
      <c r="R21" s="10"/>
      <c r="S21" s="10"/>
      <c r="T21" s="10"/>
      <c r="U21" s="10"/>
      <c r="V21" s="10"/>
      <c r="W21" s="10"/>
      <c r="X21" s="10"/>
      <c r="Y21" s="10"/>
      <c r="Z21" s="10"/>
      <c r="AA21" s="10"/>
      <c r="AB21" s="10"/>
    </row>
    <row r="22" ht="14.25" customHeight="1">
      <c r="A22" s="25" t="s">
        <v>30</v>
      </c>
      <c r="B22" s="41" t="s">
        <v>31</v>
      </c>
      <c r="C22" s="42">
        <f t="shared" ref="C22:G22" si="4">C21</f>
        <v>2.95</v>
      </c>
      <c r="D22" s="42">
        <f t="shared" si="4"/>
        <v>4.95</v>
      </c>
      <c r="E22" s="42">
        <f t="shared" si="4"/>
        <v>8.2031</v>
      </c>
      <c r="F22" s="42">
        <f t="shared" si="4"/>
        <v>9.70815</v>
      </c>
      <c r="G22" s="42">
        <f t="shared" si="4"/>
        <v>5.65</v>
      </c>
      <c r="H22" s="37"/>
      <c r="I22" s="41" t="s">
        <v>31</v>
      </c>
      <c r="J22" s="42">
        <f t="shared" ref="J22:N22" si="5">J21</f>
        <v>2.95</v>
      </c>
      <c r="K22" s="42">
        <f t="shared" si="5"/>
        <v>4.95</v>
      </c>
      <c r="L22" s="42">
        <f t="shared" si="5"/>
        <v>8.2031</v>
      </c>
      <c r="M22" s="42">
        <f t="shared" si="5"/>
        <v>9.70815</v>
      </c>
      <c r="N22" s="42">
        <f t="shared" si="5"/>
        <v>5.65</v>
      </c>
      <c r="O22" s="10"/>
      <c r="P22" s="10"/>
      <c r="Q22" s="10"/>
      <c r="R22" s="10"/>
      <c r="S22" s="10"/>
      <c r="T22" s="10"/>
      <c r="U22" s="10"/>
      <c r="V22" s="10"/>
      <c r="W22" s="10"/>
      <c r="X22" s="10"/>
      <c r="Y22" s="10"/>
      <c r="Z22" s="10"/>
      <c r="AA22" s="10"/>
      <c r="AB22" s="10"/>
    </row>
    <row r="23" ht="14.25" customHeight="1">
      <c r="A23" s="9"/>
      <c r="B23" s="43" t="s">
        <v>32</v>
      </c>
      <c r="C23" s="44">
        <f>0.287169932835821</f>
        <v>0.2871699328</v>
      </c>
      <c r="D23" s="44">
        <v>0.443739733830845</v>
      </c>
      <c r="E23" s="44">
        <v>1.02319661691542</v>
      </c>
      <c r="F23" s="44">
        <v>0.89223710199005</v>
      </c>
      <c r="G23" s="44">
        <v>3.0</v>
      </c>
      <c r="H23" s="45"/>
      <c r="I23" s="43" t="s">
        <v>32</v>
      </c>
      <c r="J23" s="44">
        <f>0.287169932835821</f>
        <v>0.2871699328</v>
      </c>
      <c r="K23" s="44">
        <v>0.443739733830845</v>
      </c>
      <c r="L23" s="44">
        <v>1.02319661691542</v>
      </c>
      <c r="M23" s="44">
        <v>0.89223710199005</v>
      </c>
      <c r="N23" s="44">
        <v>3.0</v>
      </c>
      <c r="O23" s="10"/>
      <c r="P23" s="10"/>
      <c r="Q23" s="10"/>
      <c r="R23" s="10"/>
      <c r="S23" s="10"/>
      <c r="T23" s="10"/>
      <c r="U23" s="10"/>
      <c r="V23" s="10"/>
      <c r="W23" s="10"/>
      <c r="X23" s="10"/>
      <c r="Y23" s="10"/>
      <c r="Z23" s="10"/>
      <c r="AA23" s="10"/>
      <c r="AB23" s="10"/>
    </row>
    <row r="24" ht="14.25" customHeight="1">
      <c r="A24" s="9"/>
      <c r="B24" s="46" t="s">
        <v>33</v>
      </c>
      <c r="C24" s="47">
        <v>2000.0</v>
      </c>
      <c r="D24" s="47">
        <v>2000.0</v>
      </c>
      <c r="E24" s="47">
        <v>2000.0</v>
      </c>
      <c r="F24" s="47">
        <v>2000.0</v>
      </c>
      <c r="G24" s="47">
        <v>2000.0</v>
      </c>
      <c r="H24" s="48"/>
      <c r="I24" s="46" t="s">
        <v>33</v>
      </c>
      <c r="J24" s="47">
        <f t="shared" ref="J24:N24" si="6">C24*2</f>
        <v>4000</v>
      </c>
      <c r="K24" s="47">
        <f t="shared" si="6"/>
        <v>4000</v>
      </c>
      <c r="L24" s="47">
        <f t="shared" si="6"/>
        <v>4000</v>
      </c>
      <c r="M24" s="47">
        <f t="shared" si="6"/>
        <v>4000</v>
      </c>
      <c r="N24" s="47">
        <f t="shared" si="6"/>
        <v>4000</v>
      </c>
      <c r="O24" s="10"/>
      <c r="P24" s="10"/>
      <c r="Q24" s="10"/>
      <c r="R24" s="10"/>
      <c r="S24" s="10"/>
      <c r="T24" s="10"/>
      <c r="U24" s="10"/>
      <c r="V24" s="10"/>
      <c r="W24" s="10"/>
      <c r="X24" s="10"/>
      <c r="Y24" s="10"/>
      <c r="Z24" s="10"/>
      <c r="AA24" s="10"/>
      <c r="AB24" s="10"/>
    </row>
    <row r="25" ht="14.25" customHeight="1">
      <c r="A25" s="9"/>
      <c r="B25" s="38" t="s">
        <v>34</v>
      </c>
      <c r="C25" s="38"/>
      <c r="D25" s="38"/>
      <c r="E25" s="38"/>
      <c r="F25" s="38"/>
      <c r="G25" s="38"/>
      <c r="H25" s="9"/>
      <c r="I25" s="38" t="s">
        <v>34</v>
      </c>
      <c r="J25" s="38"/>
      <c r="K25" s="38"/>
      <c r="L25" s="38"/>
      <c r="M25" s="38"/>
      <c r="N25" s="38"/>
      <c r="O25" s="49"/>
      <c r="P25" s="49"/>
      <c r="Q25" s="9"/>
      <c r="R25" s="10"/>
      <c r="S25" s="10"/>
      <c r="T25" s="10"/>
      <c r="U25" s="10"/>
      <c r="V25" s="10"/>
      <c r="W25" s="10"/>
      <c r="X25" s="10"/>
      <c r="Y25" s="10"/>
      <c r="Z25" s="10"/>
      <c r="AA25" s="10"/>
      <c r="AB25" s="10"/>
    </row>
    <row r="26" ht="14.25" customHeight="1">
      <c r="A26" s="9"/>
      <c r="B26" s="9" t="s">
        <v>35</v>
      </c>
      <c r="C26" s="20">
        <f t="array" ref="C26:C28">$E$5:$E$7</f>
        <v>11.26130945</v>
      </c>
      <c r="D26" s="20">
        <f t="array" ref="D26:D28">$E$5:$E$7</f>
        <v>11.26130945</v>
      </c>
      <c r="E26" s="20">
        <f t="array" ref="E26:E28">$E$5:$E$7</f>
        <v>11.26130945</v>
      </c>
      <c r="F26" s="20">
        <f t="array" ref="F26:F28">$E$5:$E$7</f>
        <v>11.26130945</v>
      </c>
      <c r="G26" s="20">
        <f t="array" ref="G26:G28">$E$5:$E$7</f>
        <v>11.26130945</v>
      </c>
      <c r="H26" s="20"/>
      <c r="I26" s="9" t="s">
        <v>35</v>
      </c>
      <c r="J26" s="20">
        <f t="array" ref="J26:J28">$E$5:$E$7</f>
        <v>11.26130945</v>
      </c>
      <c r="K26" s="20">
        <f t="array" ref="K26:K28">$E$5:$E$7</f>
        <v>11.26130945</v>
      </c>
      <c r="L26" s="20">
        <f t="array" ref="L26:L28">$E$5:$E$7</f>
        <v>11.26130945</v>
      </c>
      <c r="M26" s="20">
        <f t="array" ref="M26:M28">$E$5:$E$7</f>
        <v>11.26130945</v>
      </c>
      <c r="N26" s="20">
        <f t="array" ref="N26:N28">$E$5:$E$7</f>
        <v>11.26130945</v>
      </c>
      <c r="O26" s="51"/>
      <c r="P26" s="51"/>
      <c r="Q26" s="9"/>
      <c r="R26" s="10"/>
      <c r="S26" s="10"/>
      <c r="T26" s="10"/>
      <c r="U26" s="10"/>
      <c r="V26" s="10"/>
      <c r="W26" s="10"/>
      <c r="X26" s="10"/>
      <c r="Y26" s="10"/>
      <c r="Z26" s="10"/>
      <c r="AA26" s="10"/>
      <c r="AB26" s="10"/>
    </row>
    <row r="27" ht="14.25" customHeight="1">
      <c r="A27" s="9"/>
      <c r="B27" s="9" t="s">
        <v>36</v>
      </c>
      <c r="C27" s="20">
        <v>79.9276</v>
      </c>
      <c r="D27" s="20">
        <v>79.9276</v>
      </c>
      <c r="E27" s="20">
        <v>79.9276</v>
      </c>
      <c r="F27" s="20">
        <v>79.9276</v>
      </c>
      <c r="G27" s="20">
        <v>79.9276</v>
      </c>
      <c r="H27" s="20"/>
      <c r="I27" s="9" t="s">
        <v>36</v>
      </c>
      <c r="J27" s="20">
        <v>79.9276</v>
      </c>
      <c r="K27" s="20">
        <v>79.9276</v>
      </c>
      <c r="L27" s="20">
        <v>79.9276</v>
      </c>
      <c r="M27" s="20">
        <v>79.9276</v>
      </c>
      <c r="N27" s="20">
        <v>79.9276</v>
      </c>
      <c r="O27" s="51"/>
      <c r="P27" s="51"/>
      <c r="Q27" s="9"/>
      <c r="R27" s="10"/>
      <c r="S27" s="10"/>
      <c r="T27" s="10"/>
      <c r="U27" s="10"/>
      <c r="V27" s="10"/>
      <c r="W27" s="10"/>
      <c r="X27" s="10"/>
      <c r="Y27" s="10"/>
      <c r="Z27" s="10"/>
      <c r="AA27" s="10"/>
      <c r="AB27" s="10"/>
    </row>
    <row r="28" ht="14.25" customHeight="1">
      <c r="A28" s="9"/>
      <c r="B28" s="9" t="s">
        <v>37</v>
      </c>
      <c r="C28" s="20">
        <v>78.07882000000001</v>
      </c>
      <c r="D28" s="20">
        <v>78.07882000000001</v>
      </c>
      <c r="E28" s="20">
        <v>78.07882000000001</v>
      </c>
      <c r="F28" s="20">
        <v>78.07882000000001</v>
      </c>
      <c r="G28" s="20">
        <v>78.07882000000001</v>
      </c>
      <c r="H28" s="20"/>
      <c r="I28" s="9" t="s">
        <v>37</v>
      </c>
      <c r="J28" s="20">
        <v>78.07882000000001</v>
      </c>
      <c r="K28" s="20">
        <v>78.07882000000001</v>
      </c>
      <c r="L28" s="20">
        <v>78.07882000000001</v>
      </c>
      <c r="M28" s="20">
        <v>78.07882000000001</v>
      </c>
      <c r="N28" s="20">
        <v>78.07882000000001</v>
      </c>
      <c r="O28" s="52"/>
      <c r="P28" s="52"/>
      <c r="Q28" s="9"/>
      <c r="R28" s="10"/>
      <c r="S28" s="10"/>
      <c r="T28" s="10"/>
      <c r="U28" s="10"/>
      <c r="V28" s="10"/>
      <c r="W28" s="10"/>
      <c r="X28" s="10"/>
      <c r="Y28" s="10"/>
      <c r="Z28" s="10"/>
      <c r="AA28" s="10"/>
      <c r="AB28" s="10"/>
    </row>
    <row r="29" ht="14.25" customHeight="1">
      <c r="A29" s="9"/>
      <c r="B29" s="43" t="s">
        <v>38</v>
      </c>
      <c r="C29" s="53">
        <f>107.884</f>
        <v>107.884</v>
      </c>
      <c r="D29" s="53">
        <f>119.007</f>
        <v>119.007</v>
      </c>
      <c r="E29" s="53">
        <f>125.869</f>
        <v>125.869</v>
      </c>
      <c r="F29" s="53">
        <f>113.957</f>
        <v>113.957</v>
      </c>
      <c r="G29" s="53">
        <v>115.01</v>
      </c>
      <c r="H29" s="49"/>
      <c r="I29" s="43" t="s">
        <v>38</v>
      </c>
      <c r="J29" s="53">
        <f>107.884</f>
        <v>107.884</v>
      </c>
      <c r="K29" s="53">
        <f>119.007</f>
        <v>119.007</v>
      </c>
      <c r="L29" s="53">
        <f>125.869</f>
        <v>125.869</v>
      </c>
      <c r="M29" s="53">
        <f>113.957</f>
        <v>113.957</v>
      </c>
      <c r="N29" s="53">
        <v>115.01</v>
      </c>
      <c r="O29" s="51"/>
      <c r="P29" s="51"/>
      <c r="Q29" s="9"/>
      <c r="R29" s="10"/>
      <c r="S29" s="10"/>
      <c r="T29" s="10"/>
      <c r="U29" s="10"/>
      <c r="V29" s="10"/>
      <c r="W29" s="10"/>
      <c r="X29" s="10"/>
      <c r="Y29" s="10"/>
      <c r="Z29" s="10"/>
      <c r="AA29" s="10"/>
      <c r="AB29" s="10"/>
    </row>
    <row r="30" ht="14.25" customHeight="1">
      <c r="A30" s="9"/>
      <c r="B30" s="38" t="s">
        <v>39</v>
      </c>
      <c r="C30" s="38"/>
      <c r="D30" s="38"/>
      <c r="E30" s="38"/>
      <c r="F30" s="38"/>
      <c r="G30" s="38"/>
      <c r="H30" s="9"/>
      <c r="I30" s="38" t="s">
        <v>39</v>
      </c>
      <c r="J30" s="38"/>
      <c r="K30" s="38"/>
      <c r="L30" s="38"/>
      <c r="M30" s="38"/>
      <c r="N30" s="38"/>
      <c r="O30" s="51"/>
      <c r="P30" s="51"/>
      <c r="Q30" s="9"/>
      <c r="R30" s="10"/>
      <c r="S30" s="10"/>
      <c r="T30" s="10"/>
      <c r="U30" s="10"/>
      <c r="V30" s="10"/>
      <c r="W30" s="10"/>
      <c r="X30" s="10"/>
      <c r="Y30" s="10"/>
      <c r="Z30" s="10"/>
      <c r="AA30" s="10"/>
      <c r="AB30" s="10"/>
    </row>
    <row r="31" ht="14.25" customHeight="1">
      <c r="A31" s="9"/>
      <c r="B31" s="9" t="s">
        <v>40</v>
      </c>
      <c r="C31" s="20">
        <f t="shared" ref="C31:G31" si="7">1000*C23*C19/C24</f>
        <v>0.1435849664</v>
      </c>
      <c r="D31" s="20">
        <f t="shared" si="7"/>
        <v>0.2218698669</v>
      </c>
      <c r="E31" s="20">
        <f t="shared" si="7"/>
        <v>0.5115983085</v>
      </c>
      <c r="F31" s="20">
        <f t="shared" si="7"/>
        <v>0.446118551</v>
      </c>
      <c r="G31" s="20">
        <f t="shared" si="7"/>
        <v>-0.9</v>
      </c>
      <c r="H31" s="20"/>
      <c r="I31" s="9" t="s">
        <v>40</v>
      </c>
      <c r="J31" s="20">
        <f t="shared" ref="J31:N31" si="8">1000*J23*J19/J24</f>
        <v>0.07179248321</v>
      </c>
      <c r="K31" s="20">
        <f t="shared" si="8"/>
        <v>0.1109349335</v>
      </c>
      <c r="L31" s="20">
        <f t="shared" si="8"/>
        <v>0.2557991542</v>
      </c>
      <c r="M31" s="20">
        <f t="shared" si="8"/>
        <v>0.2230592755</v>
      </c>
      <c r="N31" s="20">
        <f t="shared" si="8"/>
        <v>0.75</v>
      </c>
      <c r="O31" s="52"/>
      <c r="P31" s="52"/>
      <c r="Q31" s="9"/>
      <c r="R31" s="10"/>
      <c r="S31" s="10"/>
      <c r="T31" s="10"/>
      <c r="U31" s="10"/>
      <c r="V31" s="10"/>
      <c r="W31" s="10"/>
      <c r="X31" s="10"/>
      <c r="Y31" s="10"/>
      <c r="Z31" s="10"/>
      <c r="AA31" s="10"/>
      <c r="AB31" s="10"/>
    </row>
    <row r="32" ht="14.25" customHeight="1">
      <c r="A32" s="9"/>
      <c r="B32" s="9" t="s">
        <v>41</v>
      </c>
      <c r="C32" s="20">
        <f t="shared" ref="C32:G32" si="9">100*C31/(C29)</f>
        <v>0.1330919936</v>
      </c>
      <c r="D32" s="20">
        <f t="shared" si="9"/>
        <v>0.1864342996</v>
      </c>
      <c r="E32" s="20">
        <f t="shared" si="9"/>
        <v>0.4064529856</v>
      </c>
      <c r="F32" s="20">
        <f t="shared" si="9"/>
        <v>0.3914797257</v>
      </c>
      <c r="G32" s="20">
        <f t="shared" si="9"/>
        <v>-0.7825406486</v>
      </c>
      <c r="H32" s="20"/>
      <c r="I32" s="9" t="s">
        <v>41</v>
      </c>
      <c r="J32" s="20">
        <f t="shared" ref="J32:N32" si="10">100*J31/(J29)</f>
        <v>0.06654599682</v>
      </c>
      <c r="K32" s="20">
        <f t="shared" si="10"/>
        <v>0.0932171498</v>
      </c>
      <c r="L32" s="20">
        <f t="shared" si="10"/>
        <v>0.2032264928</v>
      </c>
      <c r="M32" s="20">
        <f t="shared" si="10"/>
        <v>0.1957398628</v>
      </c>
      <c r="N32" s="20">
        <f t="shared" si="10"/>
        <v>0.6521172072</v>
      </c>
      <c r="O32" s="52"/>
      <c r="P32" s="52"/>
      <c r="Q32" s="54"/>
      <c r="R32" s="10"/>
      <c r="S32" s="10"/>
      <c r="T32" s="10"/>
      <c r="U32" s="10"/>
      <c r="V32" s="10"/>
      <c r="W32" s="10"/>
      <c r="X32" s="10"/>
      <c r="Y32" s="10"/>
      <c r="Z32" s="10"/>
      <c r="AA32" s="10"/>
      <c r="AB32" s="10"/>
    </row>
    <row r="33" ht="14.25" customHeight="1">
      <c r="A33" s="9"/>
      <c r="B33" s="9" t="s">
        <v>42</v>
      </c>
      <c r="C33" s="20">
        <f t="shared" ref="C33:G33" si="11">C26+(C32/100)*C27+C28*SQRT((C32/100))</f>
        <v>14.21614066</v>
      </c>
      <c r="D33" s="20">
        <f t="shared" si="11"/>
        <v>14.7816122</v>
      </c>
      <c r="E33" s="20">
        <f t="shared" si="11"/>
        <v>16.56398854</v>
      </c>
      <c r="F33" s="20">
        <f t="shared" si="11"/>
        <v>16.45947201</v>
      </c>
      <c r="G33" s="20" t="str">
        <f t="shared" si="11"/>
        <v>#NUM!</v>
      </c>
      <c r="H33" s="20"/>
      <c r="I33" s="9" t="s">
        <v>42</v>
      </c>
      <c r="J33" s="20">
        <f t="shared" ref="J33:N33" si="12">J26+(J32/100)*J27+J28*SQRT((J32/100))</f>
        <v>13.32865919</v>
      </c>
      <c r="K33" s="20">
        <f t="shared" si="12"/>
        <v>13.7196779</v>
      </c>
      <c r="L33" s="20">
        <f t="shared" si="12"/>
        <v>14.9435874</v>
      </c>
      <c r="M33" s="20">
        <f t="shared" si="12"/>
        <v>14.87216166</v>
      </c>
      <c r="N33" s="20">
        <f t="shared" si="12"/>
        <v>18.0876905</v>
      </c>
      <c r="O33" s="52"/>
      <c r="P33" s="52"/>
      <c r="Q33" s="54"/>
      <c r="R33" s="10"/>
      <c r="S33" s="10"/>
      <c r="T33" s="10"/>
      <c r="U33" s="10"/>
      <c r="V33" s="10"/>
      <c r="W33" s="10"/>
      <c r="X33" s="10"/>
      <c r="Y33" s="10"/>
      <c r="Z33" s="10"/>
      <c r="AA33" s="10"/>
      <c r="AB33" s="10"/>
    </row>
    <row r="34" ht="14.25" customHeight="1">
      <c r="A34" s="9"/>
      <c r="B34" s="9" t="s">
        <v>43</v>
      </c>
      <c r="C34" s="20">
        <f t="shared" ref="C34:G34" si="13">(C33/10000)*C31*C24</f>
        <v>0.4082448159</v>
      </c>
      <c r="D34" s="20">
        <f t="shared" si="13"/>
        <v>0.6559188662</v>
      </c>
      <c r="E34" s="20">
        <f t="shared" si="13"/>
        <v>1.694821703</v>
      </c>
      <c r="F34" s="20">
        <f t="shared" si="13"/>
        <v>1.468575161</v>
      </c>
      <c r="G34" s="20" t="str">
        <f t="shared" si="13"/>
        <v>#NUM!</v>
      </c>
      <c r="H34" s="20"/>
      <c r="I34" s="9" t="s">
        <v>43</v>
      </c>
      <c r="J34" s="20">
        <f t="shared" ref="J34:N34" si="14">(J33/10000)*J31*J24</f>
        <v>0.3827590165</v>
      </c>
      <c r="K34" s="20">
        <f t="shared" si="14"/>
        <v>0.6087966221</v>
      </c>
      <c r="L34" s="20">
        <f t="shared" si="14"/>
        <v>1.529022807</v>
      </c>
      <c r="M34" s="20">
        <f t="shared" si="14"/>
        <v>1.326949442</v>
      </c>
      <c r="N34" s="20">
        <f t="shared" si="14"/>
        <v>5.426307149</v>
      </c>
      <c r="O34" s="52"/>
      <c r="P34" s="52"/>
      <c r="Q34" s="54"/>
      <c r="R34" s="10"/>
      <c r="S34" s="10"/>
      <c r="T34" s="10"/>
      <c r="U34" s="10"/>
      <c r="V34" s="10"/>
      <c r="W34" s="10"/>
      <c r="X34" s="10"/>
      <c r="Y34" s="10"/>
      <c r="Z34" s="10"/>
      <c r="AA34" s="10"/>
      <c r="AB34" s="10"/>
    </row>
    <row r="35" ht="14.25" customHeight="1">
      <c r="A35" s="9"/>
      <c r="B35" s="9" t="s">
        <v>44</v>
      </c>
      <c r="C35" s="20">
        <f t="shared" ref="C35:G35" si="15">12*100*C34/(C19*1000)</f>
        <v>0.4898937791</v>
      </c>
      <c r="D35" s="20">
        <f t="shared" si="15"/>
        <v>0.7871026395</v>
      </c>
      <c r="E35" s="20">
        <f t="shared" si="15"/>
        <v>2.033786044</v>
      </c>
      <c r="F35" s="20">
        <f t="shared" si="15"/>
        <v>1.762290193</v>
      </c>
      <c r="G35" s="20" t="str">
        <f t="shared" si="15"/>
        <v>#NUM!</v>
      </c>
      <c r="H35" s="20"/>
      <c r="I35" s="9" t="s">
        <v>44</v>
      </c>
      <c r="J35" s="20">
        <f t="shared" ref="J35:N35" si="16">12*100*J34/(J19*1000)</f>
        <v>0.4593108198</v>
      </c>
      <c r="K35" s="20">
        <f t="shared" si="16"/>
        <v>0.7305559466</v>
      </c>
      <c r="L35" s="20">
        <f t="shared" si="16"/>
        <v>1.834827369</v>
      </c>
      <c r="M35" s="20">
        <f t="shared" si="16"/>
        <v>1.592339331</v>
      </c>
      <c r="N35" s="20">
        <f t="shared" si="16"/>
        <v>6.511568579</v>
      </c>
      <c r="O35" s="52"/>
      <c r="P35" s="52"/>
      <c r="Q35" s="54"/>
      <c r="R35" s="10"/>
      <c r="S35" s="10"/>
      <c r="T35" s="10"/>
      <c r="U35" s="10"/>
      <c r="V35" s="10"/>
      <c r="W35" s="10"/>
      <c r="X35" s="10"/>
      <c r="Y35" s="10"/>
      <c r="Z35" s="10"/>
      <c r="AA35" s="10"/>
      <c r="AB35" s="10"/>
    </row>
    <row r="36" ht="14.25" customHeight="1">
      <c r="A36" s="9"/>
      <c r="B36" s="9"/>
      <c r="C36" s="9"/>
      <c r="D36" s="9"/>
      <c r="E36" s="9"/>
      <c r="F36" s="9"/>
      <c r="G36" s="9"/>
      <c r="H36" s="9"/>
      <c r="I36" s="9"/>
      <c r="J36" s="9"/>
      <c r="K36" s="9"/>
      <c r="L36" s="9"/>
      <c r="M36" s="9"/>
      <c r="N36" s="9"/>
      <c r="O36" s="55"/>
      <c r="P36" s="55"/>
      <c r="Q36" s="9"/>
      <c r="R36" s="10"/>
      <c r="S36" s="10"/>
      <c r="T36" s="10"/>
      <c r="U36" s="10"/>
      <c r="V36" s="10"/>
      <c r="W36" s="10"/>
      <c r="X36" s="10"/>
      <c r="Y36" s="10"/>
      <c r="Z36" s="10"/>
      <c r="AA36" s="10"/>
      <c r="AB36" s="10"/>
    </row>
    <row r="37" ht="14.25" customHeight="1">
      <c r="A37" s="9"/>
      <c r="B37" s="9" t="s">
        <v>45</v>
      </c>
      <c r="C37" s="56">
        <f t="shared" ref="C37:G37" si="17">C22-C35</f>
        <v>2.460106221</v>
      </c>
      <c r="D37" s="56">
        <f t="shared" si="17"/>
        <v>4.162897361</v>
      </c>
      <c r="E37" s="56">
        <f t="shared" si="17"/>
        <v>6.169313956</v>
      </c>
      <c r="F37" s="56">
        <f t="shared" si="17"/>
        <v>7.945859807</v>
      </c>
      <c r="G37" s="56" t="str">
        <f t="shared" si="17"/>
        <v>#NUM!</v>
      </c>
      <c r="H37" s="20"/>
      <c r="I37" s="9" t="s">
        <v>45</v>
      </c>
      <c r="J37" s="56">
        <f t="shared" ref="J37:N37" si="18">J22-J35</f>
        <v>2.49068918</v>
      </c>
      <c r="K37" s="56">
        <f t="shared" si="18"/>
        <v>4.219444053</v>
      </c>
      <c r="L37" s="56">
        <f t="shared" si="18"/>
        <v>6.368272631</v>
      </c>
      <c r="M37" s="56">
        <f t="shared" si="18"/>
        <v>8.115810669</v>
      </c>
      <c r="N37" s="56">
        <f t="shared" si="18"/>
        <v>-0.8615685788</v>
      </c>
      <c r="O37" s="52"/>
      <c r="P37" s="52"/>
      <c r="Q37" s="9"/>
      <c r="R37" s="10"/>
      <c r="S37" s="10"/>
      <c r="T37" s="10"/>
      <c r="U37" s="10"/>
      <c r="V37" s="10"/>
      <c r="W37" s="10"/>
      <c r="X37" s="10"/>
      <c r="Y37" s="10"/>
      <c r="Z37" s="10"/>
      <c r="AA37" s="10"/>
      <c r="AB37" s="10"/>
    </row>
    <row r="38" ht="14.25" customHeight="1">
      <c r="A38" s="9"/>
      <c r="B38" s="38" t="s">
        <v>46</v>
      </c>
      <c r="C38" s="57">
        <f t="shared" ref="C38:G38" si="19">C37/100*C19*1000</f>
        <v>24.60106221</v>
      </c>
      <c r="D38" s="57">
        <f t="shared" si="19"/>
        <v>41.62897361</v>
      </c>
      <c r="E38" s="57">
        <f t="shared" si="19"/>
        <v>61.69313956</v>
      </c>
      <c r="F38" s="57">
        <f t="shared" si="19"/>
        <v>79.45859807</v>
      </c>
      <c r="G38" s="57" t="str">
        <f t="shared" si="19"/>
        <v>#NUM!</v>
      </c>
      <c r="H38" s="71"/>
      <c r="I38" s="38" t="s">
        <v>46</v>
      </c>
      <c r="J38" s="57">
        <f t="shared" ref="J38:N38" si="20">J37/100*J19*1000</f>
        <v>24.9068918</v>
      </c>
      <c r="K38" s="57">
        <f t="shared" si="20"/>
        <v>42.19444053</v>
      </c>
      <c r="L38" s="57">
        <f t="shared" si="20"/>
        <v>63.68272631</v>
      </c>
      <c r="M38" s="57">
        <f t="shared" si="20"/>
        <v>81.15810669</v>
      </c>
      <c r="N38" s="57">
        <f t="shared" si="20"/>
        <v>-8.615685788</v>
      </c>
      <c r="O38" s="55"/>
      <c r="P38" s="55"/>
      <c r="Q38" s="9"/>
      <c r="R38" s="10"/>
      <c r="S38" s="10"/>
      <c r="T38" s="10"/>
      <c r="U38" s="10"/>
      <c r="V38" s="10"/>
      <c r="W38" s="10"/>
      <c r="X38" s="10"/>
      <c r="Y38" s="10"/>
      <c r="Z38" s="10"/>
      <c r="AA38" s="10"/>
      <c r="AB38" s="10"/>
    </row>
    <row r="39" ht="14.25" customHeight="1">
      <c r="A39" s="10"/>
      <c r="B39" s="10"/>
      <c r="C39" s="10"/>
      <c r="D39" s="10"/>
      <c r="E39" s="10"/>
      <c r="F39" s="10"/>
      <c r="G39" s="10"/>
      <c r="H39" s="10"/>
      <c r="I39" s="10"/>
      <c r="J39" s="54"/>
      <c r="K39" s="54"/>
      <c r="L39" s="52"/>
      <c r="M39" s="52"/>
      <c r="N39" s="52"/>
      <c r="O39" s="52"/>
      <c r="P39" s="52"/>
      <c r="Q39" s="10"/>
      <c r="R39" s="10"/>
      <c r="S39" s="10"/>
      <c r="T39" s="10"/>
      <c r="U39" s="10"/>
      <c r="V39" s="10"/>
      <c r="W39" s="10"/>
      <c r="X39" s="10"/>
      <c r="Y39" s="10"/>
      <c r="Z39" s="10"/>
      <c r="AA39" s="10"/>
      <c r="AB39" s="10"/>
    </row>
    <row r="40" ht="14.25" customHeight="1">
      <c r="A40" s="10"/>
      <c r="B40" s="10"/>
      <c r="C40" s="10"/>
      <c r="D40" s="10"/>
      <c r="E40" s="10"/>
      <c r="F40" s="10"/>
      <c r="G40" s="10"/>
      <c r="H40" s="10"/>
      <c r="I40" s="88" t="s">
        <v>74</v>
      </c>
      <c r="J40" s="89">
        <f t="shared" ref="J40:N40" si="21">J38-C38</f>
        <v>0.3058295935</v>
      </c>
      <c r="K40" s="89">
        <f t="shared" si="21"/>
        <v>0.5654669289</v>
      </c>
      <c r="L40" s="89">
        <f t="shared" si="21"/>
        <v>1.989586752</v>
      </c>
      <c r="M40" s="89">
        <f t="shared" si="21"/>
        <v>1.699508622</v>
      </c>
      <c r="N40" s="90" t="str">
        <f t="shared" si="21"/>
        <v>#NUM!</v>
      </c>
      <c r="O40" s="55"/>
      <c r="P40" s="55"/>
      <c r="Q40" s="10"/>
      <c r="R40" s="10"/>
      <c r="S40" s="10"/>
      <c r="T40" s="10"/>
      <c r="U40" s="10"/>
      <c r="V40" s="10"/>
      <c r="W40" s="10"/>
      <c r="X40" s="10"/>
      <c r="Y40" s="10"/>
      <c r="Z40" s="10"/>
      <c r="AA40" s="10"/>
      <c r="AB40" s="10"/>
    </row>
    <row r="41" ht="14.25" customHeight="1">
      <c r="A41" s="10"/>
      <c r="B41" s="10"/>
      <c r="C41" s="10"/>
      <c r="D41" s="10"/>
      <c r="E41" s="10"/>
      <c r="F41" s="10"/>
      <c r="G41" s="10"/>
      <c r="H41" s="10"/>
      <c r="I41" s="10"/>
      <c r="J41" s="54"/>
      <c r="K41" s="54"/>
      <c r="L41" s="52"/>
      <c r="M41" s="52"/>
      <c r="N41" s="52"/>
      <c r="O41" s="52"/>
      <c r="P41" s="52"/>
      <c r="Q41" s="10"/>
      <c r="R41" s="10"/>
      <c r="S41" s="10"/>
      <c r="T41" s="10"/>
      <c r="U41" s="10"/>
      <c r="V41" s="10"/>
      <c r="W41" s="10"/>
      <c r="X41" s="10"/>
      <c r="Y41" s="10"/>
      <c r="Z41" s="10"/>
      <c r="AA41" s="10"/>
      <c r="AB41" s="10"/>
    </row>
    <row r="42" ht="14.25" customHeight="1">
      <c r="A42" s="10"/>
      <c r="B42" s="82" t="s">
        <v>75</v>
      </c>
      <c r="C42" s="20"/>
      <c r="D42" s="20"/>
      <c r="E42" s="20"/>
      <c r="F42" s="20"/>
      <c r="G42" s="9"/>
      <c r="H42" s="20"/>
      <c r="I42" s="20"/>
      <c r="J42" s="20"/>
      <c r="K42" s="19"/>
      <c r="L42" s="20"/>
      <c r="M42" s="20"/>
      <c r="N42" s="20"/>
      <c r="O42" s="55"/>
      <c r="P42" s="55"/>
      <c r="Q42" s="10"/>
      <c r="R42" s="10"/>
      <c r="S42" s="10"/>
      <c r="T42" s="10"/>
      <c r="U42" s="10"/>
      <c r="V42" s="10"/>
      <c r="W42" s="10"/>
      <c r="X42" s="10"/>
      <c r="Y42" s="10"/>
      <c r="Z42" s="10"/>
      <c r="AA42" s="10"/>
      <c r="AB42" s="10"/>
    </row>
    <row r="43" ht="14.25" customHeight="1">
      <c r="A43" s="10"/>
      <c r="B43" s="26"/>
      <c r="C43" s="27"/>
      <c r="D43" s="27"/>
      <c r="E43" s="27"/>
      <c r="F43" s="27"/>
      <c r="G43" s="28"/>
      <c r="H43" s="9"/>
      <c r="I43" s="83" t="s">
        <v>89</v>
      </c>
      <c r="J43" s="9"/>
      <c r="K43" s="19"/>
      <c r="L43" s="20"/>
      <c r="M43" s="20"/>
      <c r="N43" s="20"/>
      <c r="O43" s="52"/>
      <c r="P43" s="52"/>
      <c r="Q43" s="10"/>
      <c r="R43" s="10"/>
      <c r="S43" s="10"/>
      <c r="T43" s="10"/>
      <c r="U43" s="10"/>
      <c r="V43" s="10"/>
      <c r="W43" s="10"/>
      <c r="X43" s="10"/>
      <c r="Y43" s="10"/>
      <c r="Z43" s="10"/>
      <c r="AA43" s="10"/>
      <c r="AB43" s="10"/>
    </row>
    <row r="44" ht="14.25" customHeight="1">
      <c r="A44" s="10"/>
      <c r="B44" s="29" t="s">
        <v>25</v>
      </c>
      <c r="C44" s="30" t="s">
        <v>26</v>
      </c>
      <c r="D44" s="31"/>
      <c r="E44" s="31"/>
      <c r="F44" s="31"/>
      <c r="G44" s="32"/>
      <c r="H44" s="9"/>
      <c r="I44" s="29" t="s">
        <v>25</v>
      </c>
      <c r="J44" s="30" t="s">
        <v>26</v>
      </c>
      <c r="K44" s="31"/>
      <c r="L44" s="31"/>
      <c r="M44" s="31"/>
      <c r="N44" s="32"/>
      <c r="O44" s="10"/>
      <c r="P44" s="10"/>
      <c r="Q44" s="10"/>
      <c r="R44" s="10"/>
      <c r="S44" s="10"/>
      <c r="T44" s="10"/>
      <c r="U44" s="10"/>
      <c r="V44" s="10"/>
      <c r="W44" s="10"/>
      <c r="X44" s="10"/>
      <c r="Y44" s="10"/>
      <c r="Z44" s="10"/>
      <c r="AA44" s="10"/>
      <c r="AB44" s="10"/>
    </row>
    <row r="45" ht="14.25" customHeight="1">
      <c r="A45" s="10"/>
      <c r="B45" s="33"/>
      <c r="C45" s="34"/>
      <c r="D45" s="34"/>
      <c r="E45" s="34"/>
      <c r="F45" s="34"/>
      <c r="G45" s="9"/>
      <c r="H45" s="9"/>
      <c r="I45" s="33"/>
      <c r="J45" s="34"/>
      <c r="K45" s="34"/>
      <c r="L45" s="34"/>
      <c r="M45" s="34"/>
      <c r="N45" s="9"/>
      <c r="O45" s="10"/>
      <c r="P45" s="10"/>
      <c r="Q45" s="10"/>
      <c r="R45" s="10"/>
      <c r="S45" s="10"/>
      <c r="T45" s="10"/>
      <c r="U45" s="10"/>
      <c r="V45" s="10"/>
      <c r="W45" s="10"/>
      <c r="X45" s="10"/>
      <c r="Y45" s="10"/>
      <c r="Z45" s="10"/>
      <c r="AA45" s="10"/>
      <c r="AB45" s="10"/>
    </row>
    <row r="46" ht="14.25" customHeight="1">
      <c r="A46" s="10"/>
      <c r="B46" s="9"/>
      <c r="C46" s="17" t="s">
        <v>16</v>
      </c>
      <c r="D46" s="17" t="s">
        <v>17</v>
      </c>
      <c r="E46" s="17" t="s">
        <v>18</v>
      </c>
      <c r="F46" s="17" t="s">
        <v>19</v>
      </c>
      <c r="G46" s="17" t="s">
        <v>20</v>
      </c>
      <c r="H46" s="25"/>
      <c r="I46" s="9"/>
      <c r="J46" s="17" t="s">
        <v>16</v>
      </c>
      <c r="K46" s="17" t="s">
        <v>17</v>
      </c>
      <c r="L46" s="17" t="s">
        <v>18</v>
      </c>
      <c r="M46" s="17" t="s">
        <v>19</v>
      </c>
      <c r="N46" s="17" t="s">
        <v>20</v>
      </c>
      <c r="O46" s="10"/>
      <c r="P46" s="10"/>
      <c r="Q46" s="10"/>
      <c r="R46" s="10"/>
      <c r="S46" s="10"/>
      <c r="T46" s="10"/>
      <c r="U46" s="10"/>
      <c r="V46" s="10"/>
      <c r="W46" s="10"/>
      <c r="X46" s="10"/>
      <c r="Y46" s="10"/>
      <c r="Z46" s="10"/>
      <c r="AA46" s="10"/>
      <c r="AB46" s="10"/>
    </row>
    <row r="47" ht="14.25" customHeight="1">
      <c r="A47" s="10"/>
      <c r="B47" s="35" t="s">
        <v>27</v>
      </c>
      <c r="C47" s="63">
        <v>263.89</v>
      </c>
      <c r="D47" s="63">
        <v>215.85</v>
      </c>
      <c r="E47" s="63">
        <v>56.15</v>
      </c>
      <c r="F47" s="63">
        <v>98.68</v>
      </c>
      <c r="G47" s="63">
        <v>0.22</v>
      </c>
      <c r="H47" s="71"/>
      <c r="I47" s="35" t="s">
        <v>27</v>
      </c>
      <c r="J47" s="63">
        <v>527.78</v>
      </c>
      <c r="K47" s="63">
        <v>431.7</v>
      </c>
      <c r="L47" s="63">
        <v>112.3</v>
      </c>
      <c r="M47" s="63">
        <v>197.37</v>
      </c>
      <c r="N47" s="63">
        <v>0.44</v>
      </c>
      <c r="O47" s="10"/>
      <c r="P47" s="10"/>
      <c r="Q47" s="10"/>
      <c r="R47" s="10"/>
      <c r="S47" s="10"/>
      <c r="T47" s="10"/>
      <c r="U47" s="10"/>
      <c r="V47" s="10"/>
      <c r="W47" s="10"/>
      <c r="X47" s="10"/>
      <c r="Y47" s="10"/>
      <c r="Z47" s="10"/>
      <c r="AA47" s="10"/>
      <c r="AB47" s="10"/>
    </row>
    <row r="48" ht="14.25" customHeight="1">
      <c r="A48" s="10"/>
      <c r="B48" s="38" t="s">
        <v>28</v>
      </c>
      <c r="C48" s="38"/>
      <c r="D48" s="38"/>
      <c r="E48" s="38"/>
      <c r="F48" s="38"/>
      <c r="G48" s="38"/>
      <c r="H48" s="9"/>
      <c r="I48" s="38" t="s">
        <v>28</v>
      </c>
      <c r="J48" s="38"/>
      <c r="K48" s="38"/>
      <c r="L48" s="38"/>
      <c r="M48" s="38"/>
      <c r="N48" s="38"/>
      <c r="O48" s="10"/>
      <c r="P48" s="10"/>
      <c r="Q48" s="10"/>
      <c r="R48" s="10"/>
      <c r="S48" s="10"/>
      <c r="T48" s="10"/>
      <c r="U48" s="10"/>
      <c r="V48" s="10"/>
      <c r="W48" s="10"/>
      <c r="X48" s="10"/>
      <c r="Y48" s="10"/>
      <c r="Z48" s="10"/>
      <c r="AA48" s="10"/>
      <c r="AB48" s="10"/>
    </row>
    <row r="49" ht="14.25" customHeight="1">
      <c r="A49" s="10"/>
      <c r="B49" s="39" t="s">
        <v>29</v>
      </c>
      <c r="C49" s="40">
        <f t="shared" ref="C49:G49" si="22">C21</f>
        <v>2.95</v>
      </c>
      <c r="D49" s="40">
        <f t="shared" si="22"/>
        <v>4.95</v>
      </c>
      <c r="E49" s="40">
        <f t="shared" si="22"/>
        <v>8.2031</v>
      </c>
      <c r="F49" s="40">
        <f t="shared" si="22"/>
        <v>9.70815</v>
      </c>
      <c r="G49" s="40">
        <f t="shared" si="22"/>
        <v>5.65</v>
      </c>
      <c r="H49" s="37"/>
      <c r="I49" s="39" t="s">
        <v>29</v>
      </c>
      <c r="J49" s="40">
        <f t="shared" ref="J49:N49" si="23">C49</f>
        <v>2.95</v>
      </c>
      <c r="K49" s="40">
        <f t="shared" si="23"/>
        <v>4.95</v>
      </c>
      <c r="L49" s="40">
        <f t="shared" si="23"/>
        <v>8.2031</v>
      </c>
      <c r="M49" s="40">
        <f t="shared" si="23"/>
        <v>9.70815</v>
      </c>
      <c r="N49" s="40">
        <f t="shared" si="23"/>
        <v>5.65</v>
      </c>
      <c r="O49" s="10"/>
      <c r="P49" s="10"/>
      <c r="Q49" s="10"/>
      <c r="R49" s="10"/>
      <c r="S49" s="10"/>
      <c r="T49" s="10"/>
      <c r="U49" s="10"/>
      <c r="V49" s="10"/>
      <c r="W49" s="10"/>
      <c r="X49" s="10"/>
      <c r="Y49" s="10"/>
      <c r="Z49" s="10"/>
      <c r="AA49" s="10"/>
      <c r="AB49" s="10"/>
    </row>
    <row r="50" ht="14.25" customHeight="1">
      <c r="A50" s="10"/>
      <c r="B50" s="41" t="s">
        <v>31</v>
      </c>
      <c r="C50" s="42">
        <f t="shared" ref="C50:G50" si="24">C49</f>
        <v>2.95</v>
      </c>
      <c r="D50" s="42">
        <f t="shared" si="24"/>
        <v>4.95</v>
      </c>
      <c r="E50" s="42">
        <f t="shared" si="24"/>
        <v>8.2031</v>
      </c>
      <c r="F50" s="42">
        <f t="shared" si="24"/>
        <v>9.70815</v>
      </c>
      <c r="G50" s="42">
        <f t="shared" si="24"/>
        <v>5.65</v>
      </c>
      <c r="H50" s="37"/>
      <c r="I50" s="41" t="s">
        <v>31</v>
      </c>
      <c r="J50" s="42">
        <f t="shared" ref="J50:N50" si="25">J49</f>
        <v>2.95</v>
      </c>
      <c r="K50" s="42">
        <f t="shared" si="25"/>
        <v>4.95</v>
      </c>
      <c r="L50" s="42">
        <f t="shared" si="25"/>
        <v>8.2031</v>
      </c>
      <c r="M50" s="42">
        <f t="shared" si="25"/>
        <v>9.70815</v>
      </c>
      <c r="N50" s="42">
        <f t="shared" si="25"/>
        <v>5.65</v>
      </c>
      <c r="O50" s="10"/>
      <c r="P50" s="10"/>
      <c r="Q50" s="10"/>
      <c r="R50" s="10"/>
      <c r="S50" s="10"/>
      <c r="T50" s="10"/>
      <c r="U50" s="10"/>
      <c r="V50" s="10"/>
      <c r="W50" s="10"/>
      <c r="X50" s="10"/>
      <c r="Y50" s="10"/>
      <c r="Z50" s="10"/>
      <c r="AA50" s="10"/>
      <c r="AB50" s="10"/>
    </row>
    <row r="51" ht="14.25" customHeight="1">
      <c r="A51" s="10"/>
      <c r="B51" s="43" t="s">
        <v>32</v>
      </c>
      <c r="C51" s="44">
        <f>0.287169932835821</f>
        <v>0.2871699328</v>
      </c>
      <c r="D51" s="44">
        <v>0.443739733830845</v>
      </c>
      <c r="E51" s="44">
        <v>1.02319661691542</v>
      </c>
      <c r="F51" s="44">
        <v>0.89223710199005</v>
      </c>
      <c r="G51" s="44">
        <v>3.0</v>
      </c>
      <c r="H51" s="45"/>
      <c r="I51" s="43" t="s">
        <v>32</v>
      </c>
      <c r="J51" s="44">
        <f>0.287169932835821</f>
        <v>0.2871699328</v>
      </c>
      <c r="K51" s="44">
        <v>0.443739733830845</v>
      </c>
      <c r="L51" s="44">
        <v>1.02319661691542</v>
      </c>
      <c r="M51" s="44">
        <v>0.89223710199005</v>
      </c>
      <c r="N51" s="44">
        <v>3.0</v>
      </c>
      <c r="O51" s="10"/>
      <c r="P51" s="10"/>
      <c r="Q51" s="10"/>
      <c r="R51" s="10"/>
      <c r="S51" s="10"/>
      <c r="T51" s="10"/>
      <c r="U51" s="10"/>
      <c r="V51" s="10"/>
      <c r="W51" s="10"/>
      <c r="X51" s="10"/>
      <c r="Y51" s="10"/>
      <c r="Z51" s="10"/>
      <c r="AA51" s="10"/>
      <c r="AB51" s="10"/>
    </row>
    <row r="52" ht="14.25" customHeight="1">
      <c r="A52" s="10"/>
      <c r="B52" s="46" t="s">
        <v>33</v>
      </c>
      <c r="C52" s="47">
        <v>2000.0</v>
      </c>
      <c r="D52" s="47">
        <v>2000.0</v>
      </c>
      <c r="E52" s="47">
        <v>2000.0</v>
      </c>
      <c r="F52" s="47">
        <v>2000.0</v>
      </c>
      <c r="G52" s="47">
        <v>2000.0</v>
      </c>
      <c r="H52" s="48"/>
      <c r="I52" s="46" t="s">
        <v>33</v>
      </c>
      <c r="J52" s="47">
        <f t="shared" ref="J52:N52" si="26">C52*2</f>
        <v>4000</v>
      </c>
      <c r="K52" s="47">
        <f t="shared" si="26"/>
        <v>4000</v>
      </c>
      <c r="L52" s="47">
        <f t="shared" si="26"/>
        <v>4000</v>
      </c>
      <c r="M52" s="47">
        <f t="shared" si="26"/>
        <v>4000</v>
      </c>
      <c r="N52" s="47">
        <f t="shared" si="26"/>
        <v>4000</v>
      </c>
      <c r="O52" s="10"/>
      <c r="P52" s="10"/>
      <c r="Q52" s="10"/>
      <c r="R52" s="10"/>
      <c r="S52" s="10"/>
      <c r="T52" s="10"/>
      <c r="U52" s="10"/>
      <c r="V52" s="10"/>
      <c r="W52" s="10"/>
      <c r="X52" s="10"/>
      <c r="Y52" s="10"/>
      <c r="Z52" s="10"/>
      <c r="AA52" s="10"/>
      <c r="AB52" s="10"/>
    </row>
    <row r="53" ht="14.25" customHeight="1">
      <c r="A53" s="10"/>
      <c r="B53" s="38" t="s">
        <v>34</v>
      </c>
      <c r="C53" s="38"/>
      <c r="D53" s="38"/>
      <c r="E53" s="38"/>
      <c r="F53" s="38"/>
      <c r="G53" s="38"/>
      <c r="H53" s="9"/>
      <c r="I53" s="38" t="s">
        <v>34</v>
      </c>
      <c r="J53" s="38"/>
      <c r="K53" s="38"/>
      <c r="L53" s="38"/>
      <c r="M53" s="38"/>
      <c r="N53" s="38"/>
      <c r="O53" s="10"/>
      <c r="P53" s="10"/>
      <c r="Q53" s="10"/>
      <c r="R53" s="10"/>
      <c r="S53" s="10"/>
      <c r="T53" s="10"/>
      <c r="U53" s="10"/>
      <c r="V53" s="10"/>
      <c r="W53" s="10"/>
      <c r="X53" s="10"/>
      <c r="Y53" s="10"/>
      <c r="Z53" s="10"/>
      <c r="AA53" s="10"/>
      <c r="AB53" s="10"/>
    </row>
    <row r="54" ht="14.25" customHeight="1">
      <c r="A54" s="10"/>
      <c r="B54" s="9" t="s">
        <v>35</v>
      </c>
      <c r="C54" s="20">
        <f t="array" ref="C54:C56">$E$5:$E$7</f>
        <v>11.26130945</v>
      </c>
      <c r="D54" s="20">
        <f t="array" ref="D54:D56">$E$5:$E$7</f>
        <v>11.26130945</v>
      </c>
      <c r="E54" s="20">
        <f t="array" ref="E54:E56">$E$5:$E$7</f>
        <v>11.26130945</v>
      </c>
      <c r="F54" s="20">
        <f t="array" ref="F54:F56">$E$5:$E$7</f>
        <v>11.26130945</v>
      </c>
      <c r="G54" s="20">
        <f t="array" ref="G54:G56">$E$5:$E$7</f>
        <v>11.26130945</v>
      </c>
      <c r="H54" s="20"/>
      <c r="I54" s="9" t="s">
        <v>35</v>
      </c>
      <c r="J54" s="20">
        <f t="array" ref="J54:J56">$E$5:$E$7</f>
        <v>11.26130945</v>
      </c>
      <c r="K54" s="20">
        <f t="array" ref="K54:K56">$E$5:$E$7</f>
        <v>11.26130945</v>
      </c>
      <c r="L54" s="20">
        <f t="array" ref="L54:L56">$E$5:$E$7</f>
        <v>11.26130945</v>
      </c>
      <c r="M54" s="20">
        <f t="array" ref="M54:M56">$E$5:$E$7</f>
        <v>11.26130945</v>
      </c>
      <c r="N54" s="20">
        <f t="array" ref="N54:N56">$E$5:$E$7</f>
        <v>11.26130945</v>
      </c>
      <c r="O54" s="10"/>
      <c r="P54" s="10"/>
      <c r="Q54" s="10"/>
      <c r="R54" s="10"/>
      <c r="S54" s="10"/>
      <c r="T54" s="10"/>
      <c r="U54" s="10"/>
      <c r="V54" s="10"/>
      <c r="W54" s="10"/>
      <c r="X54" s="10"/>
      <c r="Y54" s="10"/>
      <c r="Z54" s="10"/>
      <c r="AA54" s="10"/>
      <c r="AB54" s="10"/>
    </row>
    <row r="55" ht="14.25" customHeight="1">
      <c r="A55" s="10"/>
      <c r="B55" s="9" t="s">
        <v>36</v>
      </c>
      <c r="C55" s="20">
        <v>79.9276</v>
      </c>
      <c r="D55" s="20">
        <v>79.9276</v>
      </c>
      <c r="E55" s="20">
        <v>79.9276</v>
      </c>
      <c r="F55" s="20">
        <v>79.9276</v>
      </c>
      <c r="G55" s="20">
        <v>79.9276</v>
      </c>
      <c r="H55" s="20"/>
      <c r="I55" s="9" t="s">
        <v>36</v>
      </c>
      <c r="J55" s="20">
        <v>79.9276</v>
      </c>
      <c r="K55" s="20">
        <v>79.9276</v>
      </c>
      <c r="L55" s="20">
        <v>79.9276</v>
      </c>
      <c r="M55" s="20">
        <v>79.9276</v>
      </c>
      <c r="N55" s="20">
        <v>79.9276</v>
      </c>
      <c r="O55" s="10"/>
      <c r="P55" s="10"/>
      <c r="Q55" s="10"/>
      <c r="R55" s="10"/>
      <c r="S55" s="10"/>
      <c r="T55" s="10"/>
      <c r="U55" s="10"/>
      <c r="V55" s="10"/>
      <c r="W55" s="10"/>
      <c r="X55" s="10"/>
      <c r="Y55" s="10"/>
      <c r="Z55" s="10"/>
      <c r="AA55" s="10"/>
      <c r="AB55" s="10"/>
    </row>
    <row r="56" ht="14.25" customHeight="1">
      <c r="A56" s="10"/>
      <c r="B56" s="9" t="s">
        <v>37</v>
      </c>
      <c r="C56" s="20">
        <v>78.07882000000001</v>
      </c>
      <c r="D56" s="20">
        <v>78.07882000000001</v>
      </c>
      <c r="E56" s="20">
        <v>78.07882000000001</v>
      </c>
      <c r="F56" s="20">
        <v>78.07882000000001</v>
      </c>
      <c r="G56" s="20">
        <v>78.07882000000001</v>
      </c>
      <c r="H56" s="20"/>
      <c r="I56" s="9" t="s">
        <v>37</v>
      </c>
      <c r="J56" s="20">
        <v>78.07882000000001</v>
      </c>
      <c r="K56" s="20">
        <v>78.07882000000001</v>
      </c>
      <c r="L56" s="20">
        <v>78.07882000000001</v>
      </c>
      <c r="M56" s="20">
        <v>78.07882000000001</v>
      </c>
      <c r="N56" s="20">
        <v>78.07882000000001</v>
      </c>
      <c r="O56" s="10"/>
      <c r="P56" s="10"/>
      <c r="Q56" s="10"/>
      <c r="R56" s="10"/>
      <c r="S56" s="10"/>
      <c r="T56" s="10"/>
      <c r="U56" s="10"/>
      <c r="V56" s="10"/>
      <c r="W56" s="10"/>
      <c r="X56" s="10"/>
      <c r="Y56" s="10"/>
      <c r="Z56" s="10"/>
      <c r="AA56" s="10"/>
      <c r="AB56" s="10"/>
    </row>
    <row r="57" ht="14.25" customHeight="1">
      <c r="A57" s="10"/>
      <c r="B57" s="43" t="s">
        <v>38</v>
      </c>
      <c r="C57" s="53">
        <f>107.884</f>
        <v>107.884</v>
      </c>
      <c r="D57" s="53">
        <f>119.007</f>
        <v>119.007</v>
      </c>
      <c r="E57" s="53">
        <f>125.869</f>
        <v>125.869</v>
      </c>
      <c r="F57" s="53">
        <f>113.957</f>
        <v>113.957</v>
      </c>
      <c r="G57" s="53">
        <v>115.01</v>
      </c>
      <c r="H57" s="49"/>
      <c r="I57" s="43" t="s">
        <v>38</v>
      </c>
      <c r="J57" s="53">
        <f>107.884</f>
        <v>107.884</v>
      </c>
      <c r="K57" s="53">
        <f>119.007</f>
        <v>119.007</v>
      </c>
      <c r="L57" s="53">
        <f>125.869</f>
        <v>125.869</v>
      </c>
      <c r="M57" s="53">
        <f>113.957</f>
        <v>113.957</v>
      </c>
      <c r="N57" s="53">
        <v>115.01</v>
      </c>
      <c r="O57" s="10"/>
      <c r="P57" s="10"/>
      <c r="Q57" s="10"/>
      <c r="R57" s="10"/>
      <c r="S57" s="10"/>
      <c r="T57" s="10"/>
      <c r="U57" s="10"/>
      <c r="V57" s="10"/>
      <c r="W57" s="10"/>
      <c r="X57" s="10"/>
      <c r="Y57" s="10"/>
      <c r="Z57" s="10"/>
      <c r="AA57" s="10"/>
      <c r="AB57" s="10"/>
    </row>
    <row r="58" ht="14.25" customHeight="1">
      <c r="A58" s="10"/>
      <c r="B58" s="38" t="s">
        <v>39</v>
      </c>
      <c r="C58" s="38"/>
      <c r="D58" s="38"/>
      <c r="E58" s="38"/>
      <c r="F58" s="38"/>
      <c r="G58" s="38"/>
      <c r="H58" s="9"/>
      <c r="I58" s="38" t="s">
        <v>39</v>
      </c>
      <c r="J58" s="38"/>
      <c r="K58" s="38"/>
      <c r="L58" s="38"/>
      <c r="M58" s="38"/>
      <c r="N58" s="38"/>
      <c r="O58" s="10"/>
      <c r="P58" s="10"/>
      <c r="Q58" s="10"/>
      <c r="R58" s="10"/>
      <c r="S58" s="10"/>
      <c r="T58" s="10"/>
      <c r="U58" s="10"/>
      <c r="V58" s="10"/>
      <c r="W58" s="10"/>
      <c r="X58" s="10"/>
      <c r="Y58" s="10"/>
      <c r="Z58" s="10"/>
      <c r="AA58" s="10"/>
      <c r="AB58" s="10"/>
    </row>
    <row r="59" ht="14.25" customHeight="1">
      <c r="A59" s="10"/>
      <c r="B59" s="9" t="s">
        <v>40</v>
      </c>
      <c r="C59" s="20">
        <f t="shared" ref="C59:G59" si="27">1000*C51*C47/C52</f>
        <v>37.89063679</v>
      </c>
      <c r="D59" s="20">
        <f t="shared" si="27"/>
        <v>47.89061077</v>
      </c>
      <c r="E59" s="20">
        <f t="shared" si="27"/>
        <v>28.72624502</v>
      </c>
      <c r="F59" s="20">
        <f t="shared" si="27"/>
        <v>44.02297861</v>
      </c>
      <c r="G59" s="20">
        <f t="shared" si="27"/>
        <v>0.33</v>
      </c>
      <c r="H59" s="20"/>
      <c r="I59" s="9" t="s">
        <v>40</v>
      </c>
      <c r="J59" s="20">
        <f t="shared" ref="J59:N59" si="28">1000*J51*J47/J52</f>
        <v>37.89063679</v>
      </c>
      <c r="K59" s="20">
        <f t="shared" si="28"/>
        <v>47.89061077</v>
      </c>
      <c r="L59" s="20">
        <f t="shared" si="28"/>
        <v>28.72624502</v>
      </c>
      <c r="M59" s="20">
        <f t="shared" si="28"/>
        <v>44.0252092</v>
      </c>
      <c r="N59" s="20">
        <f t="shared" si="28"/>
        <v>0.33</v>
      </c>
      <c r="O59" s="10"/>
      <c r="P59" s="10"/>
      <c r="Q59" s="10"/>
      <c r="R59" s="10"/>
      <c r="S59" s="10"/>
      <c r="T59" s="10"/>
      <c r="U59" s="10"/>
      <c r="V59" s="10"/>
      <c r="W59" s="10"/>
      <c r="X59" s="10"/>
      <c r="Y59" s="10"/>
      <c r="Z59" s="10"/>
      <c r="AA59" s="10"/>
      <c r="AB59" s="10"/>
    </row>
    <row r="60" ht="14.25" customHeight="1">
      <c r="A60" s="10"/>
      <c r="B60" s="9" t="s">
        <v>41</v>
      </c>
      <c r="C60" s="20">
        <f t="shared" ref="C60:G60" si="29">100*C59/(C57)</f>
        <v>35.1216462</v>
      </c>
      <c r="D60" s="20">
        <f t="shared" si="29"/>
        <v>40.24184357</v>
      </c>
      <c r="E60" s="20">
        <f t="shared" si="29"/>
        <v>22.82233514</v>
      </c>
      <c r="F60" s="20">
        <f t="shared" si="29"/>
        <v>38.63121933</v>
      </c>
      <c r="G60" s="20">
        <f t="shared" si="29"/>
        <v>0.2869315712</v>
      </c>
      <c r="H60" s="20"/>
      <c r="I60" s="9" t="s">
        <v>41</v>
      </c>
      <c r="J60" s="20">
        <f t="shared" ref="J60:N60" si="30">100*J59/(J57)</f>
        <v>35.1216462</v>
      </c>
      <c r="K60" s="20">
        <f t="shared" si="30"/>
        <v>40.24184357</v>
      </c>
      <c r="L60" s="20">
        <f t="shared" si="30"/>
        <v>22.82233514</v>
      </c>
      <c r="M60" s="20">
        <f t="shared" si="30"/>
        <v>38.63317673</v>
      </c>
      <c r="N60" s="20">
        <f t="shared" si="30"/>
        <v>0.2869315712</v>
      </c>
      <c r="O60" s="10"/>
      <c r="P60" s="10"/>
      <c r="Q60" s="10"/>
      <c r="R60" s="10"/>
      <c r="S60" s="10"/>
      <c r="T60" s="10"/>
      <c r="U60" s="10"/>
      <c r="V60" s="10"/>
      <c r="W60" s="10"/>
      <c r="X60" s="10"/>
      <c r="Y60" s="10"/>
      <c r="Z60" s="10"/>
      <c r="AA60" s="10"/>
      <c r="AB60" s="10"/>
    </row>
    <row r="61" ht="14.25" customHeight="1">
      <c r="A61" s="10"/>
      <c r="B61" s="9" t="s">
        <v>42</v>
      </c>
      <c r="C61" s="20">
        <f t="shared" ref="C61:G61" si="31">C54+(C60/100)*C55+C56*SQRT((C60/100))</f>
        <v>85.60545424</v>
      </c>
      <c r="D61" s="20">
        <f t="shared" si="31"/>
        <v>92.95608801</v>
      </c>
      <c r="E61" s="20">
        <f t="shared" si="31"/>
        <v>66.80303628</v>
      </c>
      <c r="F61" s="20">
        <f t="shared" si="31"/>
        <v>90.66743962</v>
      </c>
      <c r="G61" s="20">
        <f t="shared" si="31"/>
        <v>15.67301657</v>
      </c>
      <c r="H61" s="20"/>
      <c r="I61" s="9" t="s">
        <v>42</v>
      </c>
      <c r="J61" s="20">
        <f t="shared" ref="J61:N61" si="32">J54+(J60/100)*J55+J56*SQRT((J60/100))</f>
        <v>85.60545424</v>
      </c>
      <c r="K61" s="20">
        <f t="shared" si="32"/>
        <v>92.95608801</v>
      </c>
      <c r="L61" s="20">
        <f t="shared" si="32"/>
        <v>66.80303628</v>
      </c>
      <c r="M61" s="20">
        <f t="shared" si="32"/>
        <v>90.67023356</v>
      </c>
      <c r="N61" s="20">
        <f t="shared" si="32"/>
        <v>15.67301657</v>
      </c>
      <c r="O61" s="10"/>
      <c r="P61" s="10"/>
      <c r="Q61" s="10"/>
      <c r="R61" s="10"/>
      <c r="S61" s="10"/>
      <c r="T61" s="10"/>
      <c r="U61" s="10"/>
      <c r="V61" s="10"/>
      <c r="W61" s="10"/>
      <c r="X61" s="10"/>
      <c r="Y61" s="10"/>
      <c r="Z61" s="10"/>
      <c r="AA61" s="10"/>
      <c r="AB61" s="10"/>
    </row>
    <row r="62" ht="14.25" customHeight="1">
      <c r="A62" s="10"/>
      <c r="B62" s="9" t="s">
        <v>43</v>
      </c>
      <c r="C62" s="20">
        <f t="shared" ref="C62:G62" si="33">(C61/10000)*C59*C52</f>
        <v>648.7290348</v>
      </c>
      <c r="D62" s="20">
        <f t="shared" si="33"/>
        <v>890.344766</v>
      </c>
      <c r="E62" s="20">
        <f t="shared" si="33"/>
        <v>383.8000777</v>
      </c>
      <c r="F62" s="20">
        <f t="shared" si="33"/>
        <v>798.2901511</v>
      </c>
      <c r="G62" s="20">
        <f t="shared" si="33"/>
        <v>1.034419094</v>
      </c>
      <c r="H62" s="20"/>
      <c r="I62" s="9" t="s">
        <v>43</v>
      </c>
      <c r="J62" s="20">
        <f t="shared" ref="J62:N62" si="34">(J61/10000)*J59*J52</f>
        <v>1297.45807</v>
      </c>
      <c r="K62" s="20">
        <f t="shared" si="34"/>
        <v>1780.689532</v>
      </c>
      <c r="L62" s="20">
        <f t="shared" si="34"/>
        <v>767.6001553</v>
      </c>
      <c r="M62" s="20">
        <f t="shared" si="34"/>
        <v>1596.710401</v>
      </c>
      <c r="N62" s="20">
        <f t="shared" si="34"/>
        <v>2.068838188</v>
      </c>
      <c r="O62" s="10"/>
      <c r="P62" s="10"/>
      <c r="Q62" s="10"/>
      <c r="R62" s="10"/>
      <c r="S62" s="10"/>
      <c r="T62" s="10"/>
      <c r="U62" s="10"/>
      <c r="V62" s="10"/>
      <c r="W62" s="10"/>
      <c r="X62" s="10"/>
      <c r="Y62" s="10"/>
      <c r="Z62" s="10"/>
      <c r="AA62" s="10"/>
      <c r="AB62" s="10"/>
    </row>
    <row r="63" ht="14.25" customHeight="1">
      <c r="A63" s="10"/>
      <c r="B63" s="9" t="s">
        <v>44</v>
      </c>
      <c r="C63" s="20">
        <f t="shared" ref="C63:G63" si="35">12*100*C62/(C47*1000)</f>
        <v>2.949997505</v>
      </c>
      <c r="D63" s="20">
        <f t="shared" si="35"/>
        <v>4.94979717</v>
      </c>
      <c r="E63" s="20">
        <f t="shared" si="35"/>
        <v>8.202316887</v>
      </c>
      <c r="F63" s="20">
        <f t="shared" si="35"/>
        <v>9.707622429</v>
      </c>
      <c r="G63" s="20">
        <f t="shared" si="35"/>
        <v>5.642285966</v>
      </c>
      <c r="H63" s="20"/>
      <c r="I63" s="9" t="s">
        <v>44</v>
      </c>
      <c r="J63" s="20">
        <f t="shared" ref="J63:N63" si="36">12*100*J62/(J47*1000)</f>
        <v>2.949997505</v>
      </c>
      <c r="K63" s="20">
        <f t="shared" si="36"/>
        <v>4.94979717</v>
      </c>
      <c r="L63" s="20">
        <f t="shared" si="36"/>
        <v>8.202316887</v>
      </c>
      <c r="M63" s="20">
        <f t="shared" si="36"/>
        <v>9.707921572</v>
      </c>
      <c r="N63" s="20">
        <f t="shared" si="36"/>
        <v>5.642285966</v>
      </c>
      <c r="O63" s="10"/>
      <c r="P63" s="10"/>
      <c r="Q63" s="10"/>
      <c r="R63" s="10"/>
      <c r="S63" s="10"/>
      <c r="T63" s="10"/>
      <c r="U63" s="10"/>
      <c r="V63" s="10"/>
      <c r="W63" s="10"/>
      <c r="X63" s="10"/>
      <c r="Y63" s="10"/>
      <c r="Z63" s="10"/>
      <c r="AA63" s="10"/>
      <c r="AB63" s="10"/>
    </row>
    <row r="64" ht="14.25" customHeight="1">
      <c r="A64" s="10"/>
      <c r="B64" s="9"/>
      <c r="C64" s="9"/>
      <c r="D64" s="9"/>
      <c r="E64" s="9"/>
      <c r="F64" s="9"/>
      <c r="G64" s="9"/>
      <c r="H64" s="9"/>
      <c r="I64" s="9"/>
      <c r="J64" s="9"/>
      <c r="K64" s="9"/>
      <c r="L64" s="9"/>
      <c r="M64" s="9"/>
      <c r="N64" s="9"/>
      <c r="O64" s="10"/>
      <c r="P64" s="10"/>
      <c r="Q64" s="10"/>
      <c r="R64" s="10"/>
      <c r="S64" s="10"/>
      <c r="T64" s="10"/>
      <c r="U64" s="10"/>
      <c r="V64" s="10"/>
      <c r="W64" s="10"/>
      <c r="X64" s="10"/>
      <c r="Y64" s="10"/>
      <c r="Z64" s="10"/>
      <c r="AA64" s="10"/>
      <c r="AB64" s="10"/>
    </row>
    <row r="65" ht="14.25" customHeight="1">
      <c r="A65" s="10"/>
      <c r="B65" s="9" t="s">
        <v>45</v>
      </c>
      <c r="C65" s="56">
        <f t="shared" ref="C65:G65" si="37">C50-C63</f>
        <v>0.000002494501084</v>
      </c>
      <c r="D65" s="56">
        <f t="shared" si="37"/>
        <v>0.0002028298593</v>
      </c>
      <c r="E65" s="56">
        <f t="shared" si="37"/>
        <v>0.0007831129734</v>
      </c>
      <c r="F65" s="56">
        <f t="shared" si="37"/>
        <v>0.0005275712675</v>
      </c>
      <c r="G65" s="56">
        <f t="shared" si="37"/>
        <v>0.007714033717</v>
      </c>
      <c r="H65" s="20"/>
      <c r="I65" s="9" t="s">
        <v>45</v>
      </c>
      <c r="J65" s="56">
        <f t="shared" ref="J65:N65" si="38">J50-J63</f>
        <v>0.000002494501084</v>
      </c>
      <c r="K65" s="56">
        <f t="shared" si="38"/>
        <v>0.0002028298593</v>
      </c>
      <c r="L65" s="56">
        <f t="shared" si="38"/>
        <v>0.0007831129734</v>
      </c>
      <c r="M65" s="56">
        <f t="shared" si="38"/>
        <v>0.0002284281044</v>
      </c>
      <c r="N65" s="56">
        <f t="shared" si="38"/>
        <v>0.007714033717</v>
      </c>
      <c r="O65" s="10"/>
      <c r="P65" s="10"/>
      <c r="Q65" s="10"/>
      <c r="R65" s="10"/>
      <c r="S65" s="10"/>
      <c r="T65" s="10"/>
      <c r="U65" s="10"/>
      <c r="V65" s="10"/>
      <c r="W65" s="10"/>
      <c r="X65" s="10"/>
      <c r="Y65" s="10"/>
      <c r="Z65" s="10"/>
      <c r="AA65" s="10"/>
      <c r="AB65" s="10"/>
    </row>
    <row r="66" ht="14.25" customHeight="1">
      <c r="A66" s="10"/>
      <c r="B66" s="38" t="s">
        <v>46</v>
      </c>
      <c r="C66" s="57">
        <f t="shared" ref="C66:G66" si="39">C65/100*C47*1000</f>
        <v>0.00658273891</v>
      </c>
      <c r="D66" s="57">
        <f t="shared" si="39"/>
        <v>0.4378082512</v>
      </c>
      <c r="E66" s="57">
        <f t="shared" si="39"/>
        <v>0.4397179346</v>
      </c>
      <c r="F66" s="57">
        <f t="shared" si="39"/>
        <v>0.5206073267</v>
      </c>
      <c r="G66" s="57">
        <f t="shared" si="39"/>
        <v>0.01697087418</v>
      </c>
      <c r="H66" s="71"/>
      <c r="I66" s="38" t="s">
        <v>46</v>
      </c>
      <c r="J66" s="57">
        <f t="shared" ref="J66:N66" si="40">J65/100*J47*1000</f>
        <v>0.01316547782</v>
      </c>
      <c r="K66" s="57">
        <f t="shared" si="40"/>
        <v>0.8756165025</v>
      </c>
      <c r="L66" s="57">
        <f t="shared" si="40"/>
        <v>0.8794358691</v>
      </c>
      <c r="M66" s="57">
        <f t="shared" si="40"/>
        <v>0.4508485498</v>
      </c>
      <c r="N66" s="57">
        <f t="shared" si="40"/>
        <v>0.03394174836</v>
      </c>
      <c r="O66" s="10"/>
      <c r="P66" s="10"/>
      <c r="Q66" s="10"/>
      <c r="R66" s="10"/>
      <c r="S66" s="10"/>
      <c r="T66" s="10"/>
      <c r="U66" s="10"/>
      <c r="V66" s="10"/>
      <c r="W66" s="10"/>
      <c r="X66" s="10"/>
      <c r="Y66" s="10"/>
      <c r="Z66" s="10"/>
      <c r="AA66" s="10"/>
      <c r="AB66" s="10"/>
    </row>
    <row r="67" ht="14.25" customHeight="1">
      <c r="A67" s="10"/>
      <c r="B67" s="10"/>
      <c r="C67" s="10"/>
      <c r="D67" s="10"/>
      <c r="E67" s="10"/>
      <c r="F67" s="10"/>
      <c r="G67" s="10"/>
      <c r="H67" s="10"/>
      <c r="I67" s="10"/>
      <c r="J67" s="54"/>
      <c r="K67" s="54"/>
      <c r="L67" s="52"/>
      <c r="M67" s="52"/>
      <c r="N67" s="52"/>
      <c r="O67" s="10"/>
      <c r="P67" s="10"/>
      <c r="Q67" s="10"/>
      <c r="R67" s="10"/>
      <c r="S67" s="10"/>
      <c r="T67" s="10"/>
      <c r="U67" s="10"/>
      <c r="V67" s="10"/>
      <c r="W67" s="10"/>
      <c r="X67" s="10"/>
      <c r="Y67" s="10"/>
      <c r="Z67" s="10"/>
      <c r="AA67" s="10"/>
      <c r="AB67" s="10"/>
    </row>
    <row r="68" ht="14.25" customHeight="1">
      <c r="A68" s="10"/>
      <c r="B68" s="10"/>
      <c r="C68" s="10"/>
      <c r="D68" s="10"/>
      <c r="E68" s="10"/>
      <c r="F68" s="10"/>
      <c r="G68" s="10"/>
      <c r="H68" s="10"/>
      <c r="I68" s="88" t="s">
        <v>76</v>
      </c>
      <c r="J68" s="89">
        <f t="shared" ref="J68:N68" si="41">J47-C47</f>
        <v>263.89</v>
      </c>
      <c r="K68" s="89">
        <f t="shared" si="41"/>
        <v>215.85</v>
      </c>
      <c r="L68" s="89">
        <f t="shared" si="41"/>
        <v>56.15</v>
      </c>
      <c r="M68" s="89">
        <f t="shared" si="41"/>
        <v>98.69</v>
      </c>
      <c r="N68" s="90">
        <f t="shared" si="41"/>
        <v>0.22</v>
      </c>
      <c r="O68" s="10"/>
      <c r="P68" s="10"/>
      <c r="Q68" s="10"/>
      <c r="R68" s="10"/>
      <c r="S68" s="10"/>
      <c r="T68" s="10"/>
      <c r="U68" s="10"/>
      <c r="V68" s="10"/>
      <c r="W68" s="10"/>
      <c r="X68" s="10"/>
      <c r="Y68" s="10"/>
      <c r="Z68" s="10"/>
      <c r="AA68" s="10"/>
      <c r="AB68" s="10"/>
    </row>
    <row r="69" ht="14.2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9">
    <mergeCell ref="C44:G44"/>
    <mergeCell ref="J44:N44"/>
    <mergeCell ref="C2:E2"/>
    <mergeCell ref="L2:P2"/>
    <mergeCell ref="Q2:U2"/>
    <mergeCell ref="B15:G15"/>
    <mergeCell ref="C16:G16"/>
    <mergeCell ref="J16:N16"/>
    <mergeCell ref="B43:G43"/>
  </mergeCells>
  <conditionalFormatting sqref="C37:G37 J37:N37 C65:G65 J65:N65">
    <cfRule type="expression" dxfId="0" priority="1">
      <formula>ABS(#REF!)&gt;=1.96</formula>
    </cfRule>
  </conditionalFormatting>
  <conditionalFormatting sqref="C22 J22 C50 J50">
    <cfRule type="expression" dxfId="0" priority="2">
      <formula>ABS(#REF!)&gt;=1.96</formula>
    </cfRule>
  </conditionalFormatting>
  <conditionalFormatting sqref="H37 H65">
    <cfRule type="expression" dxfId="0" priority="3">
      <formula>ABS(#REF!)&gt;=1.96</formula>
    </cfRule>
  </conditionalFormatting>
  <conditionalFormatting sqref="C21:G21 J21:N21 C49:G49 J49:N49">
    <cfRule type="expression" dxfId="0" priority="4">
      <formula>ABS(#REF!)&gt;=1.96</formula>
    </cfRule>
  </conditionalFormatting>
  <conditionalFormatting sqref="G37 N37 G65 N65">
    <cfRule type="expression" dxfId="0" priority="5">
      <formula>ABS(#REF!)&gt;=1.96</formula>
    </cfRule>
  </conditionalFormatting>
  <conditionalFormatting sqref="M4:O4">
    <cfRule type="expression" dxfId="0" priority="6">
      <formula>ABS(#REF!)&gt;=1.96</formula>
    </cfRule>
  </conditionalFormatting>
  <conditionalFormatting sqref="L4">
    <cfRule type="expression" dxfId="0" priority="7">
      <formula>ABS(#REF!)&gt;=1.96</formula>
    </cfRule>
  </conditionalFormatting>
  <conditionalFormatting sqref="R4:T4">
    <cfRule type="expression" dxfId="0" priority="8">
      <formula>ABS(#REF!)&gt;=1.96</formula>
    </cfRule>
  </conditionalFormatting>
  <conditionalFormatting sqref="Q4">
    <cfRule type="expression" dxfId="0" priority="9">
      <formula>ABS(#REF!)&gt;=1.96</formula>
    </cfRule>
  </conditionalFormatting>
  <conditionalFormatting sqref="C38:G38 J38:N38 C66:G66 J66:N66">
    <cfRule type="expression" dxfId="0" priority="10">
      <formula>ABS(#REF!)&gt;=1.96</formula>
    </cfRule>
  </conditionalFormatting>
  <conditionalFormatting sqref="G38 N38 G66 N66">
    <cfRule type="expression" dxfId="0" priority="11">
      <formula>ABS(#REF!)&gt;=1.96</formula>
    </cfRule>
  </conditionalFormatting>
  <conditionalFormatting sqref="E38 L38 E66 L66">
    <cfRule type="expression" dxfId="0" priority="12">
      <formula>ABS(#REF!)&gt;=1.96</formula>
    </cfRule>
  </conditionalFormatting>
  <conditionalFormatting sqref="F38 M38 F66 M66">
    <cfRule type="expression" dxfId="0" priority="13">
      <formula>ABS(#REF!)&gt;=1.96</formula>
    </cfRule>
  </conditionalFormatting>
  <conditionalFormatting sqref="D37 K37 D65 K65">
    <cfRule type="expression" dxfId="0" priority="14">
      <formula>ABS(#REF!)&gt;=1.96</formula>
    </cfRule>
  </conditionalFormatting>
  <conditionalFormatting sqref="D38 K38 D66 K66">
    <cfRule type="expression" dxfId="0" priority="15">
      <formula>ABS(#REF!)&gt;=1.96</formula>
    </cfRule>
  </conditionalFormatting>
  <conditionalFormatting sqref="D22:G22 K22:N22 D50:G50 K50:N50">
    <cfRule type="expression" dxfId="0" priority="16">
      <formula>ABS(#REF!)&gt;=1.96</formula>
    </cfRule>
  </conditionalFormatting>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63"/>
    <col customWidth="1" min="2" max="2" width="24.13"/>
    <col customWidth="1" min="3" max="7" width="7.63"/>
    <col customWidth="1" min="8" max="8" width="8.88"/>
    <col customWidth="1" min="9" max="9" width="25.5"/>
    <col customWidth="1" min="10" max="10" width="7.63"/>
    <col customWidth="1" min="11" max="11" width="17.63"/>
    <col customWidth="1" min="12" max="15" width="7.88"/>
    <col customWidth="1" min="16" max="16" width="8.25"/>
    <col customWidth="1" min="17" max="28" width="7.63"/>
  </cols>
  <sheetData>
    <row r="1" ht="14.25" customHeight="1">
      <c r="A1" s="9"/>
      <c r="B1" s="9"/>
      <c r="C1" s="9"/>
      <c r="D1" s="9"/>
      <c r="E1" s="9"/>
      <c r="F1" s="9"/>
      <c r="G1" s="9"/>
      <c r="H1" s="9"/>
      <c r="I1" s="9"/>
      <c r="J1" s="9"/>
      <c r="K1" s="9"/>
      <c r="L1" s="9"/>
      <c r="M1" s="9"/>
      <c r="N1" s="9"/>
      <c r="O1" s="9"/>
      <c r="P1" s="9"/>
      <c r="Q1" s="9"/>
      <c r="R1" s="10"/>
      <c r="S1" s="10"/>
      <c r="T1" s="10"/>
      <c r="U1" s="10"/>
      <c r="V1" s="10"/>
      <c r="W1" s="10"/>
      <c r="X1" s="10"/>
      <c r="Y1" s="10"/>
      <c r="Z1" s="10"/>
      <c r="AA1" s="10"/>
      <c r="AB1" s="10"/>
    </row>
    <row r="2" ht="14.25" customHeight="1">
      <c r="A2" s="9"/>
      <c r="B2" s="9"/>
      <c r="C2" s="11" t="s">
        <v>12</v>
      </c>
      <c r="D2" s="12"/>
      <c r="E2" s="13"/>
      <c r="F2" s="9"/>
      <c r="G2" s="9"/>
      <c r="H2" s="9"/>
      <c r="I2" s="9"/>
      <c r="J2" s="9"/>
      <c r="K2" s="9"/>
      <c r="L2" s="14" t="s">
        <v>13</v>
      </c>
      <c r="M2" s="12"/>
      <c r="N2" s="12"/>
      <c r="O2" s="12"/>
      <c r="P2" s="13"/>
      <c r="Q2" s="15" t="s">
        <v>14</v>
      </c>
      <c r="R2" s="12"/>
      <c r="S2" s="12"/>
      <c r="T2" s="12"/>
      <c r="U2" s="13"/>
      <c r="V2" s="10"/>
      <c r="W2" s="10"/>
      <c r="X2" s="10"/>
      <c r="Y2" s="10"/>
      <c r="Z2" s="10"/>
      <c r="AA2" s="10"/>
      <c r="AB2" s="10"/>
    </row>
    <row r="3" ht="14.25" customHeight="1">
      <c r="A3" s="9"/>
      <c r="B3" s="9"/>
      <c r="C3" s="16" t="s">
        <v>15</v>
      </c>
      <c r="D3" s="16"/>
      <c r="E3" s="16"/>
      <c r="F3" s="9"/>
      <c r="G3" s="9"/>
      <c r="H3" s="9"/>
      <c r="I3" s="9"/>
      <c r="J3" s="9"/>
      <c r="K3" s="9"/>
      <c r="L3" s="17" t="s">
        <v>16</v>
      </c>
      <c r="M3" s="17" t="s">
        <v>17</v>
      </c>
      <c r="N3" s="17" t="s">
        <v>18</v>
      </c>
      <c r="O3" s="17" t="s">
        <v>19</v>
      </c>
      <c r="P3" s="17" t="s">
        <v>20</v>
      </c>
      <c r="Q3" s="17" t="s">
        <v>16</v>
      </c>
      <c r="R3" s="17" t="s">
        <v>17</v>
      </c>
      <c r="S3" s="17" t="s">
        <v>18</v>
      </c>
      <c r="T3" s="17" t="s">
        <v>19</v>
      </c>
      <c r="U3" s="17" t="s">
        <v>20</v>
      </c>
      <c r="V3" s="10"/>
      <c r="W3" s="10"/>
      <c r="X3" s="10"/>
      <c r="Y3" s="10"/>
      <c r="Z3" s="10"/>
      <c r="AA3" s="10"/>
      <c r="AB3" s="10"/>
    </row>
    <row r="4" ht="14.25" customHeight="1">
      <c r="A4" s="9"/>
      <c r="B4" s="9"/>
      <c r="C4" s="18" t="s">
        <v>21</v>
      </c>
      <c r="D4" s="18">
        <v>1.0</v>
      </c>
      <c r="E4" s="18"/>
      <c r="F4" s="9"/>
      <c r="G4" s="9"/>
      <c r="H4" s="9"/>
      <c r="I4" s="9"/>
      <c r="J4" s="9"/>
      <c r="K4" s="19"/>
      <c r="L4" s="20">
        <v>2.95</v>
      </c>
      <c r="M4" s="20">
        <v>4.95</v>
      </c>
      <c r="N4" s="20">
        <v>8.2031</v>
      </c>
      <c r="O4" s="20">
        <v>9.70815</v>
      </c>
      <c r="P4" s="21">
        <v>5.65</v>
      </c>
      <c r="Q4" s="20">
        <v>1.7550865671641793</v>
      </c>
      <c r="R4" s="20">
        <v>4.046068656716418</v>
      </c>
      <c r="S4" s="20">
        <v>5.596032835820896</v>
      </c>
      <c r="T4" s="20">
        <v>6.90257910447761</v>
      </c>
      <c r="U4" s="19">
        <f>2.93</f>
        <v>2.93</v>
      </c>
      <c r="V4" s="10"/>
      <c r="W4" s="10"/>
      <c r="X4" s="10"/>
      <c r="Y4" s="10"/>
      <c r="Z4" s="10"/>
      <c r="AA4" s="10"/>
      <c r="AB4" s="10"/>
    </row>
    <row r="5" ht="14.25" customHeight="1">
      <c r="A5" s="9"/>
      <c r="B5" s="9"/>
      <c r="C5" s="16" t="s">
        <v>22</v>
      </c>
      <c r="D5" s="22">
        <v>11.261309452</v>
      </c>
      <c r="E5" s="22">
        <f t="shared" ref="E5:E7" si="1">D5*$D$4</f>
        <v>11.26130945</v>
      </c>
      <c r="F5" s="9"/>
      <c r="G5" s="9"/>
      <c r="H5" s="9"/>
      <c r="I5" s="9"/>
      <c r="J5" s="9"/>
      <c r="K5" s="19"/>
      <c r="L5" s="20"/>
      <c r="M5" s="20"/>
      <c r="N5" s="20"/>
      <c r="O5" s="20"/>
      <c r="P5" s="20"/>
      <c r="Q5" s="9"/>
      <c r="R5" s="10"/>
      <c r="S5" s="10"/>
      <c r="T5" s="10"/>
      <c r="U5" s="10"/>
      <c r="V5" s="10"/>
      <c r="W5" s="10"/>
      <c r="X5" s="10"/>
      <c r="Y5" s="10"/>
      <c r="Z5" s="10"/>
      <c r="AA5" s="10"/>
      <c r="AB5" s="10"/>
    </row>
    <row r="6" ht="14.25" customHeight="1">
      <c r="A6" s="9"/>
      <c r="B6" s="9"/>
      <c r="C6" s="16" t="s">
        <v>23</v>
      </c>
      <c r="D6" s="22">
        <v>79.9276</v>
      </c>
      <c r="E6" s="22">
        <f t="shared" si="1"/>
        <v>79.9276</v>
      </c>
      <c r="F6" s="9"/>
      <c r="G6" s="9"/>
      <c r="H6" s="9"/>
      <c r="I6" s="20"/>
      <c r="J6" s="9"/>
      <c r="K6" s="19"/>
      <c r="L6" s="20"/>
      <c r="M6" s="20"/>
      <c r="N6" s="20"/>
      <c r="O6" s="20"/>
      <c r="P6" s="20"/>
      <c r="Q6" s="9"/>
      <c r="R6" s="10"/>
      <c r="S6" s="10"/>
      <c r="T6" s="10"/>
      <c r="U6" s="10"/>
      <c r="V6" s="10"/>
      <c r="W6" s="10"/>
      <c r="X6" s="10"/>
      <c r="Y6" s="10"/>
      <c r="Z6" s="10"/>
      <c r="AA6" s="10"/>
      <c r="AB6" s="10"/>
    </row>
    <row r="7" ht="14.25" customHeight="1">
      <c r="A7" s="9"/>
      <c r="B7" s="9"/>
      <c r="C7" s="23" t="s">
        <v>24</v>
      </c>
      <c r="D7" s="24">
        <v>78.07882000000001</v>
      </c>
      <c r="E7" s="24">
        <f t="shared" si="1"/>
        <v>78.07882</v>
      </c>
      <c r="F7" s="9"/>
      <c r="G7" s="9"/>
      <c r="H7" s="9"/>
      <c r="I7" s="82" t="s">
        <v>66</v>
      </c>
      <c r="J7" s="9"/>
      <c r="K7" s="19"/>
      <c r="L7" s="20"/>
      <c r="M7" s="20"/>
      <c r="N7" s="20"/>
      <c r="O7" s="20"/>
      <c r="P7" s="20"/>
      <c r="Q7" s="9"/>
      <c r="R7" s="10"/>
      <c r="S7" s="10"/>
      <c r="T7" s="10"/>
      <c r="U7" s="10"/>
      <c r="V7" s="10"/>
      <c r="W7" s="10"/>
      <c r="X7" s="10"/>
      <c r="Y7" s="10"/>
      <c r="Z7" s="10"/>
      <c r="AA7" s="10"/>
      <c r="AB7" s="10"/>
    </row>
    <row r="8" ht="14.25" customHeight="1">
      <c r="A8" s="9"/>
      <c r="B8" s="9"/>
      <c r="C8" s="9"/>
      <c r="D8" s="9"/>
      <c r="E8" s="9"/>
      <c r="F8" s="9"/>
      <c r="G8" s="9"/>
      <c r="H8" s="9"/>
      <c r="I8" s="83" t="s">
        <v>87</v>
      </c>
      <c r="J8" s="9"/>
      <c r="K8" s="19"/>
      <c r="L8" s="20"/>
      <c r="M8" s="20"/>
      <c r="N8" s="20"/>
      <c r="O8" s="20"/>
      <c r="P8" s="20"/>
      <c r="Q8" s="9"/>
      <c r="R8" s="10"/>
      <c r="S8" s="10"/>
      <c r="T8" s="10"/>
      <c r="U8" s="10"/>
      <c r="V8" s="10"/>
      <c r="W8" s="10"/>
      <c r="X8" s="10"/>
      <c r="Y8" s="10"/>
      <c r="Z8" s="10"/>
      <c r="AA8" s="10"/>
      <c r="AB8" s="10"/>
    </row>
    <row r="9" ht="14.25" customHeight="1">
      <c r="A9" s="9"/>
      <c r="B9" s="9"/>
      <c r="C9" s="9"/>
      <c r="D9" s="9"/>
      <c r="E9" s="9"/>
      <c r="F9" s="9"/>
      <c r="G9" s="9"/>
      <c r="H9" s="9"/>
      <c r="J9" s="9"/>
      <c r="K9" s="19"/>
      <c r="L9" s="20"/>
      <c r="M9" s="20"/>
      <c r="N9" s="20"/>
      <c r="O9" s="20"/>
      <c r="P9" s="20"/>
      <c r="Q9" s="9"/>
      <c r="R9" s="10"/>
      <c r="S9" s="10"/>
      <c r="T9" s="10"/>
      <c r="U9" s="10"/>
      <c r="V9" s="10"/>
      <c r="W9" s="10"/>
      <c r="X9" s="10"/>
      <c r="Y9" s="10"/>
      <c r="Z9" s="10"/>
      <c r="AA9" s="10"/>
      <c r="AB9" s="10"/>
    </row>
    <row r="10" ht="14.25" customHeight="1">
      <c r="A10" s="9"/>
      <c r="B10" s="9"/>
      <c r="C10" s="9"/>
      <c r="D10" s="9"/>
      <c r="E10" s="9"/>
      <c r="F10" s="9"/>
      <c r="G10" s="9"/>
      <c r="H10" s="9"/>
      <c r="I10" s="73" t="s">
        <v>68</v>
      </c>
      <c r="J10" s="9"/>
      <c r="K10" s="9"/>
      <c r="L10" s="9"/>
      <c r="M10" s="9"/>
      <c r="N10" s="9"/>
      <c r="O10" s="20"/>
      <c r="P10" s="9"/>
      <c r="Q10" s="9"/>
      <c r="R10" s="10"/>
      <c r="S10" s="10"/>
      <c r="T10" s="10"/>
      <c r="U10" s="10"/>
      <c r="V10" s="10"/>
      <c r="W10" s="10"/>
      <c r="X10" s="10"/>
      <c r="Y10" s="10"/>
      <c r="Z10" s="10"/>
      <c r="AA10" s="10"/>
      <c r="AB10" s="10"/>
    </row>
    <row r="11" ht="14.25" customHeight="1">
      <c r="A11" s="9"/>
      <c r="B11" s="9"/>
      <c r="C11" s="9"/>
      <c r="D11" s="9"/>
      <c r="E11" s="9"/>
      <c r="F11" s="9"/>
      <c r="G11" s="9"/>
      <c r="H11" s="9"/>
      <c r="I11" s="83" t="s">
        <v>69</v>
      </c>
      <c r="J11" s="9"/>
      <c r="K11" s="9"/>
      <c r="L11" s="9"/>
      <c r="M11" s="9"/>
      <c r="N11" s="9"/>
      <c r="O11" s="20"/>
      <c r="P11" s="9"/>
      <c r="Q11" s="9"/>
      <c r="R11" s="10"/>
      <c r="S11" s="10"/>
      <c r="T11" s="10"/>
      <c r="U11" s="10"/>
      <c r="V11" s="10"/>
      <c r="W11" s="10"/>
      <c r="X11" s="10"/>
      <c r="Y11" s="10"/>
      <c r="Z11" s="10"/>
      <c r="AA11" s="10"/>
      <c r="AB11" s="10"/>
    </row>
    <row r="12" ht="14.25" customHeight="1">
      <c r="A12" s="9"/>
      <c r="B12" s="9"/>
      <c r="C12" s="9"/>
      <c r="D12" s="9"/>
      <c r="E12" s="9"/>
      <c r="F12" s="9"/>
      <c r="G12" s="9"/>
      <c r="H12" s="9"/>
      <c r="I12" s="66" t="s">
        <v>88</v>
      </c>
      <c r="J12" s="9"/>
      <c r="K12" s="9"/>
      <c r="L12" s="25"/>
      <c r="M12" s="25"/>
      <c r="N12" s="25"/>
      <c r="O12" s="25"/>
      <c r="P12" s="9"/>
      <c r="Q12" s="9"/>
      <c r="R12" s="10"/>
      <c r="S12" s="10"/>
      <c r="T12" s="10"/>
      <c r="U12" s="10"/>
      <c r="V12" s="10"/>
      <c r="W12" s="10"/>
      <c r="X12" s="10"/>
      <c r="Y12" s="10"/>
      <c r="Z12" s="10"/>
      <c r="AA12" s="10"/>
      <c r="AB12" s="10"/>
    </row>
    <row r="13" ht="14.25" customHeight="1">
      <c r="A13" s="9"/>
      <c r="B13" s="9"/>
      <c r="C13" s="9"/>
      <c r="D13" s="9"/>
      <c r="E13" s="9"/>
      <c r="F13" s="9"/>
      <c r="G13" s="9"/>
      <c r="H13" s="9"/>
      <c r="I13" s="83" t="s">
        <v>71</v>
      </c>
      <c r="J13" s="9"/>
      <c r="K13" s="19"/>
      <c r="L13" s="20"/>
      <c r="M13" s="20"/>
      <c r="N13" s="20"/>
      <c r="O13" s="20"/>
      <c r="P13" s="20"/>
      <c r="Q13" s="9"/>
      <c r="R13" s="10"/>
      <c r="S13" s="10"/>
      <c r="T13" s="10"/>
      <c r="U13" s="10"/>
      <c r="V13" s="10"/>
      <c r="W13" s="10"/>
      <c r="X13" s="10"/>
      <c r="Y13" s="10"/>
      <c r="Z13" s="10"/>
      <c r="AA13" s="10"/>
      <c r="AB13" s="10"/>
    </row>
    <row r="14" ht="14.25" customHeight="1">
      <c r="A14" s="9"/>
      <c r="B14" s="82" t="s">
        <v>72</v>
      </c>
      <c r="C14" s="20"/>
      <c r="D14" s="20"/>
      <c r="E14" s="20"/>
      <c r="F14" s="20"/>
      <c r="G14" s="9"/>
      <c r="H14" s="20"/>
      <c r="I14" s="20"/>
      <c r="J14" s="20"/>
      <c r="K14" s="19"/>
      <c r="L14" s="20"/>
      <c r="M14" s="20"/>
      <c r="N14" s="20"/>
      <c r="O14" s="20"/>
      <c r="P14" s="20"/>
      <c r="Q14" s="9"/>
      <c r="R14" s="10"/>
      <c r="S14" s="10"/>
      <c r="T14" s="10"/>
      <c r="U14" s="10"/>
      <c r="V14" s="10"/>
      <c r="W14" s="10"/>
      <c r="X14" s="10"/>
      <c r="Y14" s="10"/>
      <c r="Z14" s="10"/>
      <c r="AA14" s="10"/>
      <c r="AB14" s="10"/>
    </row>
    <row r="15" ht="14.25" customHeight="1">
      <c r="A15" s="9"/>
      <c r="B15" s="26"/>
      <c r="C15" s="27"/>
      <c r="D15" s="27"/>
      <c r="E15" s="27"/>
      <c r="F15" s="27"/>
      <c r="G15" s="28"/>
      <c r="H15" s="9"/>
      <c r="I15" s="83" t="s">
        <v>89</v>
      </c>
      <c r="J15" s="9"/>
      <c r="K15" s="19"/>
      <c r="L15" s="20"/>
      <c r="M15" s="20"/>
      <c r="N15" s="20"/>
      <c r="O15" s="20"/>
      <c r="P15" s="20"/>
      <c r="Q15" s="9"/>
      <c r="R15" s="10"/>
      <c r="S15" s="10"/>
      <c r="T15" s="10"/>
      <c r="U15" s="10"/>
      <c r="V15" s="10"/>
      <c r="W15" s="10"/>
      <c r="X15" s="10"/>
      <c r="Y15" s="10"/>
      <c r="Z15" s="10"/>
      <c r="AA15" s="10"/>
      <c r="AB15" s="10"/>
    </row>
    <row r="16" ht="14.25" customHeight="1">
      <c r="A16" s="9"/>
      <c r="B16" s="29" t="s">
        <v>25</v>
      </c>
      <c r="C16" s="30" t="s">
        <v>26</v>
      </c>
      <c r="D16" s="31"/>
      <c r="E16" s="31"/>
      <c r="F16" s="31"/>
      <c r="G16" s="32"/>
      <c r="H16" s="9"/>
      <c r="I16" s="29" t="s">
        <v>25</v>
      </c>
      <c r="J16" s="30" t="s">
        <v>26</v>
      </c>
      <c r="K16" s="31"/>
      <c r="L16" s="31"/>
      <c r="M16" s="31"/>
      <c r="N16" s="32"/>
      <c r="O16" s="20"/>
      <c r="P16" s="20"/>
      <c r="Q16" s="9"/>
      <c r="R16" s="10"/>
      <c r="S16" s="10"/>
      <c r="T16" s="10"/>
      <c r="U16" s="10"/>
      <c r="V16" s="10"/>
      <c r="W16" s="10"/>
      <c r="X16" s="10"/>
      <c r="Y16" s="10"/>
      <c r="Z16" s="10"/>
      <c r="AA16" s="10"/>
      <c r="AB16" s="10"/>
    </row>
    <row r="17" ht="14.25" customHeight="1">
      <c r="A17" s="9"/>
      <c r="B17" s="33"/>
      <c r="C17" s="34"/>
      <c r="D17" s="34"/>
      <c r="E17" s="34"/>
      <c r="F17" s="34"/>
      <c r="G17" s="9"/>
      <c r="H17" s="9"/>
      <c r="I17" s="33"/>
      <c r="J17" s="34"/>
      <c r="K17" s="34"/>
      <c r="L17" s="34"/>
      <c r="M17" s="34"/>
      <c r="N17" s="9"/>
      <c r="O17" s="20"/>
      <c r="P17" s="20"/>
      <c r="Q17" s="9"/>
      <c r="R17" s="10"/>
      <c r="S17" s="10"/>
      <c r="T17" s="10"/>
      <c r="U17" s="10"/>
      <c r="V17" s="10"/>
      <c r="W17" s="10"/>
      <c r="X17" s="10"/>
      <c r="Y17" s="10"/>
      <c r="Z17" s="10"/>
      <c r="AA17" s="10"/>
      <c r="AB17" s="10"/>
    </row>
    <row r="18" ht="14.25" customHeight="1">
      <c r="A18" s="9"/>
      <c r="B18" s="9"/>
      <c r="C18" s="17" t="s">
        <v>16</v>
      </c>
      <c r="D18" s="17" t="s">
        <v>17</v>
      </c>
      <c r="E18" s="17" t="s">
        <v>18</v>
      </c>
      <c r="F18" s="17" t="s">
        <v>19</v>
      </c>
      <c r="G18" s="17" t="s">
        <v>20</v>
      </c>
      <c r="H18" s="25"/>
      <c r="I18" s="9"/>
      <c r="J18" s="17" t="s">
        <v>16</v>
      </c>
      <c r="K18" s="17" t="s">
        <v>17</v>
      </c>
      <c r="L18" s="17" t="s">
        <v>18</v>
      </c>
      <c r="M18" s="17" t="s">
        <v>19</v>
      </c>
      <c r="N18" s="17" t="s">
        <v>20</v>
      </c>
      <c r="O18" s="20"/>
      <c r="P18" s="20"/>
      <c r="Q18" s="9"/>
      <c r="R18" s="10"/>
      <c r="S18" s="10"/>
      <c r="T18" s="10"/>
      <c r="U18" s="10"/>
      <c r="V18" s="10"/>
      <c r="W18" s="10"/>
      <c r="X18" s="10"/>
      <c r="Y18" s="10"/>
      <c r="Z18" s="10"/>
      <c r="AA18" s="10"/>
      <c r="AB18" s="10"/>
    </row>
    <row r="19" ht="14.25" customHeight="1">
      <c r="A19" s="9"/>
      <c r="B19" s="35" t="s">
        <v>27</v>
      </c>
      <c r="C19" s="63">
        <v>1.0</v>
      </c>
      <c r="D19" s="63">
        <v>1.0</v>
      </c>
      <c r="E19" s="63">
        <v>1.0</v>
      </c>
      <c r="F19" s="63">
        <v>1.0</v>
      </c>
      <c r="G19" s="63">
        <v>1.0</v>
      </c>
      <c r="H19" s="71"/>
      <c r="I19" s="35" t="s">
        <v>27</v>
      </c>
      <c r="J19" s="63">
        <v>1.0</v>
      </c>
      <c r="K19" s="63">
        <v>1.0</v>
      </c>
      <c r="L19" s="63">
        <v>1.0</v>
      </c>
      <c r="M19" s="63">
        <v>1.0</v>
      </c>
      <c r="N19" s="63">
        <v>1.0</v>
      </c>
      <c r="O19" s="20"/>
      <c r="P19" s="9"/>
      <c r="Q19" s="9"/>
      <c r="R19" s="10"/>
      <c r="S19" s="10"/>
      <c r="T19" s="10"/>
      <c r="U19" s="10"/>
      <c r="V19" s="10"/>
      <c r="W19" s="10"/>
      <c r="X19" s="10"/>
      <c r="Y19" s="10"/>
      <c r="Z19" s="10"/>
      <c r="AA19" s="10"/>
      <c r="AB19" s="10"/>
    </row>
    <row r="20" ht="14.25" customHeight="1">
      <c r="A20" s="9"/>
      <c r="B20" s="38" t="s">
        <v>28</v>
      </c>
      <c r="C20" s="38"/>
      <c r="D20" s="38"/>
      <c r="E20" s="38"/>
      <c r="F20" s="38"/>
      <c r="G20" s="38"/>
      <c r="H20" s="9"/>
      <c r="I20" s="38" t="s">
        <v>28</v>
      </c>
      <c r="J20" s="38"/>
      <c r="K20" s="38"/>
      <c r="L20" s="38"/>
      <c r="M20" s="38"/>
      <c r="N20" s="38"/>
      <c r="O20" s="20"/>
      <c r="P20" s="9"/>
      <c r="Q20" s="9"/>
      <c r="R20" s="10"/>
      <c r="S20" s="10"/>
      <c r="T20" s="10"/>
      <c r="U20" s="10"/>
      <c r="V20" s="10"/>
      <c r="W20" s="10"/>
      <c r="X20" s="10"/>
      <c r="Y20" s="10"/>
      <c r="Z20" s="10"/>
      <c r="AA20" s="10"/>
      <c r="AB20" s="10"/>
    </row>
    <row r="21" ht="14.25" customHeight="1">
      <c r="A21" s="9"/>
      <c r="B21" s="39" t="s">
        <v>29</v>
      </c>
      <c r="C21" s="40">
        <f t="shared" ref="C21:G21" si="2">L4</f>
        <v>2.95</v>
      </c>
      <c r="D21" s="40">
        <f t="shared" si="2"/>
        <v>4.95</v>
      </c>
      <c r="E21" s="40">
        <f t="shared" si="2"/>
        <v>8.2031</v>
      </c>
      <c r="F21" s="40">
        <f t="shared" si="2"/>
        <v>9.70815</v>
      </c>
      <c r="G21" s="40">
        <f t="shared" si="2"/>
        <v>5.65</v>
      </c>
      <c r="H21" s="37"/>
      <c r="I21" s="39" t="s">
        <v>29</v>
      </c>
      <c r="J21" s="40">
        <f>C21*0.5</f>
        <v>1.475</v>
      </c>
      <c r="K21" s="40">
        <f>D21/3*2</f>
        <v>3.3</v>
      </c>
      <c r="L21" s="40">
        <f>E21*5/6</f>
        <v>6.835916667</v>
      </c>
      <c r="M21" s="40">
        <f>F21*2/3</f>
        <v>6.4721</v>
      </c>
      <c r="N21" s="40">
        <f>G21*1/6</f>
        <v>0.9416666667</v>
      </c>
      <c r="O21" s="20"/>
      <c r="P21" s="9"/>
      <c r="Q21" s="9"/>
      <c r="R21" s="10"/>
      <c r="S21" s="10"/>
      <c r="T21" s="10"/>
      <c r="U21" s="10"/>
      <c r="V21" s="10"/>
      <c r="W21" s="10"/>
      <c r="X21" s="10"/>
      <c r="Y21" s="10"/>
      <c r="Z21" s="10"/>
      <c r="AA21" s="10"/>
      <c r="AB21" s="10"/>
    </row>
    <row r="22" ht="14.25" customHeight="1">
      <c r="A22" s="25" t="s">
        <v>30</v>
      </c>
      <c r="B22" s="41" t="s">
        <v>31</v>
      </c>
      <c r="C22" s="42">
        <f t="shared" ref="C22:G22" si="3">C21</f>
        <v>2.95</v>
      </c>
      <c r="D22" s="42">
        <f t="shared" si="3"/>
        <v>4.95</v>
      </c>
      <c r="E22" s="42">
        <f t="shared" si="3"/>
        <v>8.2031</v>
      </c>
      <c r="F22" s="42">
        <f t="shared" si="3"/>
        <v>9.70815</v>
      </c>
      <c r="G22" s="42">
        <f t="shared" si="3"/>
        <v>5.65</v>
      </c>
      <c r="H22" s="37"/>
      <c r="I22" s="41" t="s">
        <v>31</v>
      </c>
      <c r="J22" s="42">
        <f t="shared" ref="J22:N22" si="4">J21</f>
        <v>1.475</v>
      </c>
      <c r="K22" s="42">
        <f t="shared" si="4"/>
        <v>3.3</v>
      </c>
      <c r="L22" s="42">
        <f t="shared" si="4"/>
        <v>6.835916667</v>
      </c>
      <c r="M22" s="42">
        <f t="shared" si="4"/>
        <v>6.4721</v>
      </c>
      <c r="N22" s="42">
        <f t="shared" si="4"/>
        <v>0.9416666667</v>
      </c>
      <c r="O22" s="10"/>
      <c r="P22" s="10"/>
      <c r="Q22" s="10"/>
      <c r="R22" s="10"/>
      <c r="S22" s="10"/>
      <c r="T22" s="10"/>
      <c r="U22" s="10"/>
      <c r="V22" s="10"/>
      <c r="W22" s="10"/>
      <c r="X22" s="10"/>
      <c r="Y22" s="10"/>
      <c r="Z22" s="10"/>
      <c r="AA22" s="10"/>
      <c r="AB22" s="10"/>
    </row>
    <row r="23" ht="14.25" customHeight="1">
      <c r="A23" s="9"/>
      <c r="B23" s="43" t="s">
        <v>32</v>
      </c>
      <c r="C23" s="44">
        <f>0.287169932835821</f>
        <v>0.2871699328</v>
      </c>
      <c r="D23" s="44">
        <v>0.443739733830845</v>
      </c>
      <c r="E23" s="44">
        <v>1.02319661691542</v>
      </c>
      <c r="F23" s="44">
        <v>0.89223710199005</v>
      </c>
      <c r="G23" s="44">
        <v>3.0</v>
      </c>
      <c r="H23" s="45"/>
      <c r="I23" s="43" t="s">
        <v>32</v>
      </c>
      <c r="J23" s="44">
        <f>0.287169932835821</f>
        <v>0.2871699328</v>
      </c>
      <c r="K23" s="44">
        <v>0.443739733830845</v>
      </c>
      <c r="L23" s="44">
        <v>1.02319661691542</v>
      </c>
      <c r="M23" s="44">
        <v>0.89223710199005</v>
      </c>
      <c r="N23" s="44">
        <v>3.0</v>
      </c>
      <c r="O23" s="10"/>
      <c r="P23" s="10"/>
      <c r="Q23" s="10"/>
      <c r="R23" s="10"/>
      <c r="S23" s="10"/>
      <c r="T23" s="10"/>
      <c r="U23" s="10"/>
      <c r="V23" s="10"/>
      <c r="W23" s="10"/>
      <c r="X23" s="10"/>
      <c r="Y23" s="10"/>
      <c r="Z23" s="10"/>
      <c r="AA23" s="10"/>
      <c r="AB23" s="10"/>
    </row>
    <row r="24" ht="14.25" customHeight="1">
      <c r="A24" s="9"/>
      <c r="B24" s="46" t="s">
        <v>33</v>
      </c>
      <c r="C24" s="47">
        <v>2000.0</v>
      </c>
      <c r="D24" s="47">
        <v>2000.0</v>
      </c>
      <c r="E24" s="47">
        <v>2000.0</v>
      </c>
      <c r="F24" s="47">
        <v>2000.0</v>
      </c>
      <c r="G24" s="47">
        <v>2000.0</v>
      </c>
      <c r="H24" s="48"/>
      <c r="I24" s="46" t="s">
        <v>33</v>
      </c>
      <c r="J24" s="47">
        <f t="shared" ref="J24:N24" si="5">C24*2</f>
        <v>4000</v>
      </c>
      <c r="K24" s="47">
        <f t="shared" si="5"/>
        <v>4000</v>
      </c>
      <c r="L24" s="47">
        <f t="shared" si="5"/>
        <v>4000</v>
      </c>
      <c r="M24" s="47">
        <f t="shared" si="5"/>
        <v>4000</v>
      </c>
      <c r="N24" s="47">
        <f t="shared" si="5"/>
        <v>4000</v>
      </c>
      <c r="O24" s="10"/>
      <c r="P24" s="10"/>
      <c r="Q24" s="10"/>
      <c r="R24" s="10"/>
      <c r="S24" s="10"/>
      <c r="T24" s="10"/>
      <c r="U24" s="10"/>
      <c r="V24" s="10"/>
      <c r="W24" s="10"/>
      <c r="X24" s="10"/>
      <c r="Y24" s="10"/>
      <c r="Z24" s="10"/>
      <c r="AA24" s="10"/>
      <c r="AB24" s="10"/>
    </row>
    <row r="25" ht="14.25" customHeight="1">
      <c r="A25" s="9"/>
      <c r="B25" s="38" t="s">
        <v>34</v>
      </c>
      <c r="C25" s="38"/>
      <c r="D25" s="38"/>
      <c r="E25" s="38"/>
      <c r="F25" s="38"/>
      <c r="G25" s="38"/>
      <c r="H25" s="9"/>
      <c r="I25" s="38" t="s">
        <v>34</v>
      </c>
      <c r="J25" s="38"/>
      <c r="K25" s="38"/>
      <c r="L25" s="38"/>
      <c r="M25" s="38"/>
      <c r="N25" s="38"/>
      <c r="O25" s="49"/>
      <c r="P25" s="49"/>
      <c r="Q25" s="9"/>
      <c r="R25" s="10"/>
      <c r="S25" s="10"/>
      <c r="T25" s="10"/>
      <c r="U25" s="10"/>
      <c r="V25" s="10"/>
      <c r="W25" s="10"/>
      <c r="X25" s="10"/>
      <c r="Y25" s="10"/>
      <c r="Z25" s="10"/>
      <c r="AA25" s="10"/>
      <c r="AB25" s="10"/>
    </row>
    <row r="26" ht="14.25" customHeight="1">
      <c r="A26" s="9"/>
      <c r="B26" s="9" t="s">
        <v>35</v>
      </c>
      <c r="C26" s="20">
        <f t="array" ref="C26:C28">$E$5:$E$7</f>
        <v>11.26130945</v>
      </c>
      <c r="D26" s="20">
        <f t="array" ref="D26:D28">$E$5:$E$7</f>
        <v>11.26130945</v>
      </c>
      <c r="E26" s="20">
        <f t="array" ref="E26:E28">$E$5:$E$7</f>
        <v>11.26130945</v>
      </c>
      <c r="F26" s="20">
        <f t="array" ref="F26:F28">$E$5:$E$7</f>
        <v>11.26130945</v>
      </c>
      <c r="G26" s="20">
        <f t="array" ref="G26:G28">$E$5:$E$7</f>
        <v>11.26130945</v>
      </c>
      <c r="H26" s="20"/>
      <c r="I26" s="9" t="s">
        <v>35</v>
      </c>
      <c r="J26" s="20">
        <f t="array" ref="J26:J28">$E$5:$E$7</f>
        <v>11.26130945</v>
      </c>
      <c r="K26" s="20">
        <f t="array" ref="K26:K28">$E$5:$E$7</f>
        <v>11.26130945</v>
      </c>
      <c r="L26" s="20">
        <f t="array" ref="L26:L28">$E$5:$E$7</f>
        <v>11.26130945</v>
      </c>
      <c r="M26" s="20">
        <f t="array" ref="M26:M28">$E$5:$E$7</f>
        <v>11.26130945</v>
      </c>
      <c r="N26" s="20">
        <f t="array" ref="N26:N28">$E$5:$E$7</f>
        <v>11.26130945</v>
      </c>
      <c r="O26" s="51"/>
      <c r="P26" s="51"/>
      <c r="Q26" s="9"/>
      <c r="R26" s="10"/>
      <c r="S26" s="10"/>
      <c r="T26" s="10"/>
      <c r="U26" s="10"/>
      <c r="V26" s="10"/>
      <c r="W26" s="10"/>
      <c r="X26" s="10"/>
      <c r="Y26" s="10"/>
      <c r="Z26" s="10"/>
      <c r="AA26" s="10"/>
      <c r="AB26" s="10"/>
    </row>
    <row r="27" ht="14.25" customHeight="1">
      <c r="A27" s="9"/>
      <c r="B27" s="9" t="s">
        <v>36</v>
      </c>
      <c r="C27" s="20">
        <v>79.9276</v>
      </c>
      <c r="D27" s="20">
        <v>79.9276</v>
      </c>
      <c r="E27" s="20">
        <v>79.9276</v>
      </c>
      <c r="F27" s="20">
        <v>79.9276</v>
      </c>
      <c r="G27" s="20">
        <v>79.9276</v>
      </c>
      <c r="H27" s="20"/>
      <c r="I27" s="9" t="s">
        <v>36</v>
      </c>
      <c r="J27" s="20">
        <v>79.9276</v>
      </c>
      <c r="K27" s="20">
        <v>79.9276</v>
      </c>
      <c r="L27" s="20">
        <v>79.9276</v>
      </c>
      <c r="M27" s="20">
        <v>79.9276</v>
      </c>
      <c r="N27" s="20">
        <v>79.9276</v>
      </c>
      <c r="O27" s="51"/>
      <c r="P27" s="51"/>
      <c r="Q27" s="9"/>
      <c r="R27" s="10"/>
      <c r="S27" s="10"/>
      <c r="T27" s="10"/>
      <c r="U27" s="10"/>
      <c r="V27" s="10"/>
      <c r="W27" s="10"/>
      <c r="X27" s="10"/>
      <c r="Y27" s="10"/>
      <c r="Z27" s="10"/>
      <c r="AA27" s="10"/>
      <c r="AB27" s="10"/>
    </row>
    <row r="28" ht="14.25" customHeight="1">
      <c r="A28" s="9"/>
      <c r="B28" s="9" t="s">
        <v>37</v>
      </c>
      <c r="C28" s="20">
        <v>78.07882000000001</v>
      </c>
      <c r="D28" s="20">
        <v>78.07882000000001</v>
      </c>
      <c r="E28" s="20">
        <v>78.07882000000001</v>
      </c>
      <c r="F28" s="20">
        <v>78.07882000000001</v>
      </c>
      <c r="G28" s="20">
        <v>78.07882000000001</v>
      </c>
      <c r="H28" s="20"/>
      <c r="I28" s="9" t="s">
        <v>37</v>
      </c>
      <c r="J28" s="20">
        <v>78.07882000000001</v>
      </c>
      <c r="K28" s="20">
        <v>78.07882000000001</v>
      </c>
      <c r="L28" s="20">
        <v>78.07882000000001</v>
      </c>
      <c r="M28" s="20">
        <v>78.07882000000001</v>
      </c>
      <c r="N28" s="20">
        <v>78.07882000000001</v>
      </c>
      <c r="O28" s="52"/>
      <c r="P28" s="52"/>
      <c r="Q28" s="9"/>
      <c r="R28" s="10"/>
      <c r="S28" s="10"/>
      <c r="T28" s="10"/>
      <c r="U28" s="10"/>
      <c r="V28" s="10"/>
      <c r="W28" s="10"/>
      <c r="X28" s="10"/>
      <c r="Y28" s="10"/>
      <c r="Z28" s="10"/>
      <c r="AA28" s="10"/>
      <c r="AB28" s="10"/>
    </row>
    <row r="29" ht="14.25" customHeight="1">
      <c r="A29" s="9"/>
      <c r="B29" s="43" t="s">
        <v>38</v>
      </c>
      <c r="C29" s="53">
        <f>107.884</f>
        <v>107.884</v>
      </c>
      <c r="D29" s="53">
        <f>119.007</f>
        <v>119.007</v>
      </c>
      <c r="E29" s="53">
        <f>125.869</f>
        <v>125.869</v>
      </c>
      <c r="F29" s="53">
        <f>113.957</f>
        <v>113.957</v>
      </c>
      <c r="G29" s="53">
        <v>115.01</v>
      </c>
      <c r="H29" s="49"/>
      <c r="I29" s="43" t="s">
        <v>38</v>
      </c>
      <c r="J29" s="53">
        <f>107.884</f>
        <v>107.884</v>
      </c>
      <c r="K29" s="53">
        <f>119.007</f>
        <v>119.007</v>
      </c>
      <c r="L29" s="53">
        <f>125.869</f>
        <v>125.869</v>
      </c>
      <c r="M29" s="53">
        <f>113.957</f>
        <v>113.957</v>
      </c>
      <c r="N29" s="53">
        <v>115.01</v>
      </c>
      <c r="O29" s="51"/>
      <c r="P29" s="51"/>
      <c r="Q29" s="9"/>
      <c r="R29" s="10"/>
      <c r="S29" s="10"/>
      <c r="T29" s="10"/>
      <c r="U29" s="10"/>
      <c r="V29" s="10"/>
      <c r="W29" s="10"/>
      <c r="X29" s="10"/>
      <c r="Y29" s="10"/>
      <c r="Z29" s="10"/>
      <c r="AA29" s="10"/>
      <c r="AB29" s="10"/>
    </row>
    <row r="30" ht="14.25" customHeight="1">
      <c r="A30" s="9"/>
      <c r="B30" s="38" t="s">
        <v>39</v>
      </c>
      <c r="C30" s="38"/>
      <c r="D30" s="38"/>
      <c r="E30" s="38"/>
      <c r="F30" s="38"/>
      <c r="G30" s="38"/>
      <c r="H30" s="9"/>
      <c r="I30" s="38" t="s">
        <v>39</v>
      </c>
      <c r="J30" s="38"/>
      <c r="K30" s="38"/>
      <c r="L30" s="38"/>
      <c r="M30" s="38"/>
      <c r="N30" s="38"/>
      <c r="O30" s="51"/>
      <c r="P30" s="51"/>
      <c r="Q30" s="9"/>
      <c r="R30" s="10"/>
      <c r="S30" s="10"/>
      <c r="T30" s="10"/>
      <c r="U30" s="10"/>
      <c r="V30" s="10"/>
      <c r="W30" s="10"/>
      <c r="X30" s="10"/>
      <c r="Y30" s="10"/>
      <c r="Z30" s="10"/>
      <c r="AA30" s="10"/>
      <c r="AB30" s="10"/>
    </row>
    <row r="31" ht="14.25" customHeight="1">
      <c r="A31" s="9"/>
      <c r="B31" s="9" t="s">
        <v>40</v>
      </c>
      <c r="C31" s="20">
        <f t="shared" ref="C31:G31" si="6">1000*C23*C19/C24</f>
        <v>0.1435849664</v>
      </c>
      <c r="D31" s="20">
        <f t="shared" si="6"/>
        <v>0.2218698669</v>
      </c>
      <c r="E31" s="20">
        <f t="shared" si="6"/>
        <v>0.5115983085</v>
      </c>
      <c r="F31" s="20">
        <f t="shared" si="6"/>
        <v>0.446118551</v>
      </c>
      <c r="G31" s="20">
        <f t="shared" si="6"/>
        <v>1.5</v>
      </c>
      <c r="H31" s="20"/>
      <c r="I31" s="9" t="s">
        <v>40</v>
      </c>
      <c r="J31" s="20">
        <f t="shared" ref="J31:N31" si="7">1000*J23*J19/J24</f>
        <v>0.07179248321</v>
      </c>
      <c r="K31" s="20">
        <f t="shared" si="7"/>
        <v>0.1109349335</v>
      </c>
      <c r="L31" s="20">
        <f t="shared" si="7"/>
        <v>0.2557991542</v>
      </c>
      <c r="M31" s="20">
        <f t="shared" si="7"/>
        <v>0.2230592755</v>
      </c>
      <c r="N31" s="20">
        <f t="shared" si="7"/>
        <v>0.75</v>
      </c>
      <c r="O31" s="52"/>
      <c r="P31" s="52"/>
      <c r="Q31" s="9"/>
      <c r="R31" s="10"/>
      <c r="S31" s="10"/>
      <c r="T31" s="10"/>
      <c r="U31" s="10"/>
      <c r="V31" s="10"/>
      <c r="W31" s="10"/>
      <c r="X31" s="10"/>
      <c r="Y31" s="10"/>
      <c r="Z31" s="10"/>
      <c r="AA31" s="10"/>
      <c r="AB31" s="10"/>
    </row>
    <row r="32" ht="14.25" customHeight="1">
      <c r="A32" s="9"/>
      <c r="B32" s="9" t="s">
        <v>41</v>
      </c>
      <c r="C32" s="20">
        <f t="shared" ref="C32:G32" si="8">100*C31/(C29)</f>
        <v>0.1330919936</v>
      </c>
      <c r="D32" s="20">
        <f t="shared" si="8"/>
        <v>0.1864342996</v>
      </c>
      <c r="E32" s="20">
        <f t="shared" si="8"/>
        <v>0.4064529856</v>
      </c>
      <c r="F32" s="20">
        <f t="shared" si="8"/>
        <v>0.3914797257</v>
      </c>
      <c r="G32" s="20">
        <f t="shared" si="8"/>
        <v>1.304234414</v>
      </c>
      <c r="H32" s="20"/>
      <c r="I32" s="9" t="s">
        <v>41</v>
      </c>
      <c r="J32" s="20">
        <f t="shared" ref="J32:N32" si="9">100*J31/(J29)</f>
        <v>0.06654599682</v>
      </c>
      <c r="K32" s="20">
        <f t="shared" si="9"/>
        <v>0.0932171498</v>
      </c>
      <c r="L32" s="20">
        <f t="shared" si="9"/>
        <v>0.2032264928</v>
      </c>
      <c r="M32" s="20">
        <f t="shared" si="9"/>
        <v>0.1957398628</v>
      </c>
      <c r="N32" s="20">
        <f t="shared" si="9"/>
        <v>0.6521172072</v>
      </c>
      <c r="O32" s="52"/>
      <c r="P32" s="52"/>
      <c r="Q32" s="54"/>
      <c r="R32" s="10"/>
      <c r="S32" s="10"/>
      <c r="T32" s="10"/>
      <c r="U32" s="10"/>
      <c r="V32" s="10"/>
      <c r="W32" s="10"/>
      <c r="X32" s="10"/>
      <c r="Y32" s="10"/>
      <c r="Z32" s="10"/>
      <c r="AA32" s="10"/>
      <c r="AB32" s="10"/>
    </row>
    <row r="33" ht="14.25" customHeight="1">
      <c r="A33" s="9"/>
      <c r="B33" s="9" t="s">
        <v>42</v>
      </c>
      <c r="C33" s="20">
        <f t="shared" ref="C33:G33" si="10">C26+(C32/100)*C27+C28*SQRT((C32/100))</f>
        <v>14.21614066</v>
      </c>
      <c r="D33" s="20">
        <f t="shared" si="10"/>
        <v>14.7816122</v>
      </c>
      <c r="E33" s="20">
        <f t="shared" si="10"/>
        <v>16.56398854</v>
      </c>
      <c r="F33" s="20">
        <f t="shared" si="10"/>
        <v>16.45947201</v>
      </c>
      <c r="G33" s="20">
        <f t="shared" si="10"/>
        <v>21.22059467</v>
      </c>
      <c r="H33" s="20"/>
      <c r="I33" s="9" t="s">
        <v>42</v>
      </c>
      <c r="J33" s="20">
        <f t="shared" ref="J33:N33" si="11">J26+(J32/100)*J27+J28*SQRT((J32/100))</f>
        <v>13.32865919</v>
      </c>
      <c r="K33" s="20">
        <f t="shared" si="11"/>
        <v>13.7196779</v>
      </c>
      <c r="L33" s="20">
        <f t="shared" si="11"/>
        <v>14.9435874</v>
      </c>
      <c r="M33" s="20">
        <f t="shared" si="11"/>
        <v>14.87216166</v>
      </c>
      <c r="N33" s="20">
        <f t="shared" si="11"/>
        <v>18.0876905</v>
      </c>
      <c r="O33" s="52"/>
      <c r="P33" s="52"/>
      <c r="Q33" s="54"/>
      <c r="R33" s="10"/>
      <c r="S33" s="10"/>
      <c r="T33" s="10"/>
      <c r="U33" s="10"/>
      <c r="V33" s="10"/>
      <c r="W33" s="10"/>
      <c r="X33" s="10"/>
      <c r="Y33" s="10"/>
      <c r="Z33" s="10"/>
      <c r="AA33" s="10"/>
      <c r="AB33" s="10"/>
    </row>
    <row r="34" ht="14.25" customHeight="1">
      <c r="A34" s="9"/>
      <c r="B34" s="9" t="s">
        <v>43</v>
      </c>
      <c r="C34" s="20">
        <f t="shared" ref="C34:G34" si="12">(C33/10000)*C31*C24</f>
        <v>0.4082448159</v>
      </c>
      <c r="D34" s="20">
        <f t="shared" si="12"/>
        <v>0.6559188662</v>
      </c>
      <c r="E34" s="20">
        <f t="shared" si="12"/>
        <v>1.694821703</v>
      </c>
      <c r="F34" s="20">
        <f t="shared" si="12"/>
        <v>1.468575161</v>
      </c>
      <c r="G34" s="20">
        <f t="shared" si="12"/>
        <v>6.366178401</v>
      </c>
      <c r="H34" s="20"/>
      <c r="I34" s="9" t="s">
        <v>43</v>
      </c>
      <c r="J34" s="20">
        <f t="shared" ref="J34:N34" si="13">(J33/10000)*J31*J24</f>
        <v>0.3827590165</v>
      </c>
      <c r="K34" s="20">
        <f t="shared" si="13"/>
        <v>0.6087966221</v>
      </c>
      <c r="L34" s="20">
        <f t="shared" si="13"/>
        <v>1.529022807</v>
      </c>
      <c r="M34" s="20">
        <f t="shared" si="13"/>
        <v>1.326949442</v>
      </c>
      <c r="N34" s="20">
        <f t="shared" si="13"/>
        <v>5.426307149</v>
      </c>
      <c r="O34" s="52"/>
      <c r="P34" s="52"/>
      <c r="Q34" s="54"/>
      <c r="R34" s="10"/>
      <c r="S34" s="10"/>
      <c r="T34" s="10"/>
      <c r="U34" s="10"/>
      <c r="V34" s="10"/>
      <c r="W34" s="10"/>
      <c r="X34" s="10"/>
      <c r="Y34" s="10"/>
      <c r="Z34" s="10"/>
      <c r="AA34" s="10"/>
      <c r="AB34" s="10"/>
    </row>
    <row r="35" ht="14.25" customHeight="1">
      <c r="A35" s="9"/>
      <c r="B35" s="9" t="s">
        <v>44</v>
      </c>
      <c r="C35" s="20">
        <f t="shared" ref="C35:G35" si="14">12*100*C34/(C19*1000)</f>
        <v>0.4898937791</v>
      </c>
      <c r="D35" s="20">
        <f t="shared" si="14"/>
        <v>0.7871026395</v>
      </c>
      <c r="E35" s="20">
        <f t="shared" si="14"/>
        <v>2.033786044</v>
      </c>
      <c r="F35" s="20">
        <f t="shared" si="14"/>
        <v>1.762290193</v>
      </c>
      <c r="G35" s="20">
        <f t="shared" si="14"/>
        <v>7.639414082</v>
      </c>
      <c r="H35" s="20"/>
      <c r="I35" s="9" t="s">
        <v>44</v>
      </c>
      <c r="J35" s="20">
        <f t="shared" ref="J35:N35" si="15">12*100*J34/(J19*1000)</f>
        <v>0.4593108198</v>
      </c>
      <c r="K35" s="20">
        <f t="shared" si="15"/>
        <v>0.7305559466</v>
      </c>
      <c r="L35" s="20">
        <f t="shared" si="15"/>
        <v>1.834827369</v>
      </c>
      <c r="M35" s="20">
        <f t="shared" si="15"/>
        <v>1.592339331</v>
      </c>
      <c r="N35" s="20">
        <f t="shared" si="15"/>
        <v>6.511568579</v>
      </c>
      <c r="O35" s="52"/>
      <c r="P35" s="52"/>
      <c r="Q35" s="54"/>
      <c r="R35" s="10"/>
      <c r="S35" s="10"/>
      <c r="T35" s="10"/>
      <c r="U35" s="10"/>
      <c r="V35" s="10"/>
      <c r="W35" s="10"/>
      <c r="X35" s="10"/>
      <c r="Y35" s="10"/>
      <c r="Z35" s="10"/>
      <c r="AA35" s="10"/>
      <c r="AB35" s="10"/>
    </row>
    <row r="36" ht="14.25" customHeight="1">
      <c r="A36" s="9"/>
      <c r="B36" s="9"/>
      <c r="C36" s="9"/>
      <c r="D36" s="9"/>
      <c r="E36" s="9"/>
      <c r="F36" s="9"/>
      <c r="G36" s="9"/>
      <c r="H36" s="9"/>
      <c r="I36" s="9"/>
      <c r="J36" s="9"/>
      <c r="K36" s="9"/>
      <c r="L36" s="9"/>
      <c r="M36" s="9"/>
      <c r="N36" s="9"/>
      <c r="O36" s="55"/>
      <c r="P36" s="55"/>
      <c r="Q36" s="9"/>
      <c r="R36" s="10"/>
      <c r="S36" s="10"/>
      <c r="T36" s="10"/>
      <c r="U36" s="10"/>
      <c r="V36" s="10"/>
      <c r="W36" s="10"/>
      <c r="X36" s="10"/>
      <c r="Y36" s="10"/>
      <c r="Z36" s="10"/>
      <c r="AA36" s="10"/>
      <c r="AB36" s="10"/>
    </row>
    <row r="37" ht="14.25" customHeight="1">
      <c r="A37" s="9"/>
      <c r="B37" s="9" t="s">
        <v>45</v>
      </c>
      <c r="C37" s="56">
        <f t="shared" ref="C37:G37" si="16">C22-C35</f>
        <v>2.460106221</v>
      </c>
      <c r="D37" s="56">
        <f t="shared" si="16"/>
        <v>4.162897361</v>
      </c>
      <c r="E37" s="56">
        <f t="shared" si="16"/>
        <v>6.169313956</v>
      </c>
      <c r="F37" s="56">
        <f t="shared" si="16"/>
        <v>7.945859807</v>
      </c>
      <c r="G37" s="56">
        <f t="shared" si="16"/>
        <v>-1.989414082</v>
      </c>
      <c r="H37" s="20"/>
      <c r="I37" s="9" t="s">
        <v>45</v>
      </c>
      <c r="J37" s="56">
        <f t="shared" ref="J37:N37" si="17">J22-J35</f>
        <v>1.01568918</v>
      </c>
      <c r="K37" s="56">
        <f t="shared" si="17"/>
        <v>2.569444053</v>
      </c>
      <c r="L37" s="56">
        <f t="shared" si="17"/>
        <v>5.001089298</v>
      </c>
      <c r="M37" s="56">
        <f t="shared" si="17"/>
        <v>4.879760669</v>
      </c>
      <c r="N37" s="56">
        <f t="shared" si="17"/>
        <v>-5.569901912</v>
      </c>
      <c r="O37" s="52"/>
      <c r="P37" s="52"/>
      <c r="Q37" s="9"/>
      <c r="R37" s="10"/>
      <c r="S37" s="10"/>
      <c r="T37" s="10"/>
      <c r="U37" s="10"/>
      <c r="V37" s="10"/>
      <c r="W37" s="10"/>
      <c r="X37" s="10"/>
      <c r="Y37" s="10"/>
      <c r="Z37" s="10"/>
      <c r="AA37" s="10"/>
      <c r="AB37" s="10"/>
    </row>
    <row r="38" ht="14.25" customHeight="1">
      <c r="A38" s="9"/>
      <c r="B38" s="38" t="s">
        <v>46</v>
      </c>
      <c r="C38" s="57">
        <f t="shared" ref="C38:G38" si="18">C37/100*C19*1000</f>
        <v>24.60106221</v>
      </c>
      <c r="D38" s="57">
        <f t="shared" si="18"/>
        <v>41.62897361</v>
      </c>
      <c r="E38" s="57">
        <f t="shared" si="18"/>
        <v>61.69313956</v>
      </c>
      <c r="F38" s="57">
        <f t="shared" si="18"/>
        <v>79.45859807</v>
      </c>
      <c r="G38" s="57">
        <f t="shared" si="18"/>
        <v>-19.89414082</v>
      </c>
      <c r="H38" s="71"/>
      <c r="I38" s="38" t="s">
        <v>46</v>
      </c>
      <c r="J38" s="57">
        <f t="shared" ref="J38:N38" si="19">J37/100*J19*1000</f>
        <v>10.1568918</v>
      </c>
      <c r="K38" s="57">
        <f t="shared" si="19"/>
        <v>25.69444053</v>
      </c>
      <c r="L38" s="57">
        <f t="shared" si="19"/>
        <v>50.01089298</v>
      </c>
      <c r="M38" s="57">
        <f t="shared" si="19"/>
        <v>48.79760669</v>
      </c>
      <c r="N38" s="57">
        <f t="shared" si="19"/>
        <v>-55.69901912</v>
      </c>
      <c r="O38" s="55"/>
      <c r="P38" s="55"/>
      <c r="Q38" s="9"/>
      <c r="R38" s="10"/>
      <c r="S38" s="10"/>
      <c r="T38" s="10"/>
      <c r="U38" s="10"/>
      <c r="V38" s="10"/>
      <c r="W38" s="10"/>
      <c r="X38" s="10"/>
      <c r="Y38" s="10"/>
      <c r="Z38" s="10"/>
      <c r="AA38" s="10"/>
      <c r="AB38" s="10"/>
    </row>
    <row r="39" ht="14.25" customHeight="1">
      <c r="A39" s="10"/>
      <c r="B39" s="10"/>
      <c r="C39" s="10"/>
      <c r="D39" s="10"/>
      <c r="E39" s="10"/>
      <c r="F39" s="10"/>
      <c r="G39" s="10"/>
      <c r="H39" s="10"/>
      <c r="I39" s="10"/>
      <c r="J39" s="54"/>
      <c r="K39" s="54"/>
      <c r="L39" s="52"/>
      <c r="M39" s="52"/>
      <c r="N39" s="52"/>
      <c r="O39" s="52"/>
      <c r="P39" s="52"/>
      <c r="Q39" s="10"/>
      <c r="R39" s="10"/>
      <c r="S39" s="10"/>
      <c r="T39" s="10"/>
      <c r="U39" s="10"/>
      <c r="V39" s="10"/>
      <c r="W39" s="10"/>
      <c r="X39" s="10"/>
      <c r="Y39" s="10"/>
      <c r="Z39" s="10"/>
      <c r="AA39" s="10"/>
      <c r="AB39" s="10"/>
    </row>
    <row r="40" ht="14.25" customHeight="1">
      <c r="A40" s="10"/>
      <c r="B40" s="10"/>
      <c r="C40" s="10"/>
      <c r="D40" s="10"/>
      <c r="E40" s="10"/>
      <c r="F40" s="10"/>
      <c r="G40" s="10"/>
      <c r="H40" s="10"/>
      <c r="I40" s="88" t="s">
        <v>74</v>
      </c>
      <c r="J40" s="89">
        <f t="shared" ref="J40:N40" si="20">J38-C38</f>
        <v>-14.44417041</v>
      </c>
      <c r="K40" s="89">
        <f t="shared" si="20"/>
        <v>-15.93453307</v>
      </c>
      <c r="L40" s="89">
        <f t="shared" si="20"/>
        <v>-11.68224658</v>
      </c>
      <c r="M40" s="89">
        <f t="shared" si="20"/>
        <v>-30.66099138</v>
      </c>
      <c r="N40" s="90">
        <f t="shared" si="20"/>
        <v>-35.80487831</v>
      </c>
      <c r="O40" s="55"/>
      <c r="P40" s="55"/>
      <c r="Q40" s="10"/>
      <c r="R40" s="10"/>
      <c r="S40" s="10"/>
      <c r="T40" s="10"/>
      <c r="U40" s="10"/>
      <c r="V40" s="10"/>
      <c r="W40" s="10"/>
      <c r="X40" s="10"/>
      <c r="Y40" s="10"/>
      <c r="Z40" s="10"/>
      <c r="AA40" s="10"/>
      <c r="AB40" s="10"/>
    </row>
    <row r="41" ht="14.25" customHeight="1">
      <c r="A41" s="10"/>
      <c r="B41" s="10"/>
      <c r="C41" s="10"/>
      <c r="D41" s="10"/>
      <c r="E41" s="10"/>
      <c r="F41" s="10"/>
      <c r="G41" s="10"/>
      <c r="H41" s="10"/>
      <c r="I41" s="10"/>
      <c r="J41" s="54"/>
      <c r="K41" s="54"/>
      <c r="L41" s="52"/>
      <c r="M41" s="52"/>
      <c r="N41" s="52"/>
      <c r="O41" s="52"/>
      <c r="P41" s="52"/>
      <c r="Q41" s="10"/>
      <c r="R41" s="10"/>
      <c r="S41" s="10"/>
      <c r="T41" s="10"/>
      <c r="U41" s="10"/>
      <c r="V41" s="10"/>
      <c r="W41" s="10"/>
      <c r="X41" s="10"/>
      <c r="Y41" s="10"/>
      <c r="Z41" s="10"/>
      <c r="AA41" s="10"/>
      <c r="AB41" s="10"/>
    </row>
    <row r="42" ht="14.25" customHeight="1">
      <c r="A42" s="10"/>
      <c r="B42" s="82" t="s">
        <v>75</v>
      </c>
      <c r="C42" s="20"/>
      <c r="D42" s="20"/>
      <c r="E42" s="20"/>
      <c r="F42" s="20"/>
      <c r="G42" s="9"/>
      <c r="H42" s="20"/>
      <c r="I42" s="20"/>
      <c r="J42" s="20"/>
      <c r="K42" s="19"/>
      <c r="L42" s="20"/>
      <c r="M42" s="20"/>
      <c r="N42" s="20"/>
      <c r="O42" s="55"/>
      <c r="P42" s="55"/>
      <c r="Q42" s="10"/>
      <c r="R42" s="10"/>
      <c r="S42" s="10"/>
      <c r="T42" s="10"/>
      <c r="U42" s="10"/>
      <c r="V42" s="10"/>
      <c r="W42" s="10"/>
      <c r="X42" s="10"/>
      <c r="Y42" s="10"/>
      <c r="Z42" s="10"/>
      <c r="AA42" s="10"/>
      <c r="AB42" s="10"/>
    </row>
    <row r="43" ht="14.25" customHeight="1">
      <c r="A43" s="10"/>
      <c r="B43" s="26"/>
      <c r="C43" s="27"/>
      <c r="D43" s="27"/>
      <c r="E43" s="27"/>
      <c r="F43" s="27"/>
      <c r="G43" s="28"/>
      <c r="H43" s="9"/>
      <c r="I43" s="83" t="s">
        <v>89</v>
      </c>
      <c r="J43" s="9"/>
      <c r="K43" s="19"/>
      <c r="L43" s="20"/>
      <c r="M43" s="20"/>
      <c r="N43" s="20"/>
      <c r="O43" s="52"/>
      <c r="P43" s="52"/>
      <c r="Q43" s="10"/>
      <c r="R43" s="10"/>
      <c r="S43" s="10"/>
      <c r="T43" s="10"/>
      <c r="U43" s="10"/>
      <c r="V43" s="10"/>
      <c r="W43" s="10"/>
      <c r="X43" s="10"/>
      <c r="Y43" s="10"/>
      <c r="Z43" s="10"/>
      <c r="AA43" s="10"/>
      <c r="AB43" s="10"/>
    </row>
    <row r="44" ht="14.25" customHeight="1">
      <c r="A44" s="10"/>
      <c r="B44" s="29" t="s">
        <v>25</v>
      </c>
      <c r="C44" s="30" t="s">
        <v>26</v>
      </c>
      <c r="D44" s="31"/>
      <c r="E44" s="31"/>
      <c r="F44" s="31"/>
      <c r="G44" s="32"/>
      <c r="H44" s="9"/>
      <c r="I44" s="29" t="s">
        <v>25</v>
      </c>
      <c r="J44" s="30" t="s">
        <v>26</v>
      </c>
      <c r="K44" s="31"/>
      <c r="L44" s="31"/>
      <c r="M44" s="31"/>
      <c r="N44" s="32"/>
      <c r="O44" s="10"/>
      <c r="P44" s="10"/>
      <c r="Q44" s="10"/>
      <c r="R44" s="10"/>
      <c r="S44" s="10"/>
      <c r="T44" s="10"/>
      <c r="U44" s="10"/>
      <c r="V44" s="10"/>
      <c r="W44" s="10"/>
      <c r="X44" s="10"/>
      <c r="Y44" s="10"/>
      <c r="Z44" s="10"/>
      <c r="AA44" s="10"/>
      <c r="AB44" s="10"/>
    </row>
    <row r="45" ht="14.25" customHeight="1">
      <c r="A45" s="10"/>
      <c r="B45" s="33"/>
      <c r="C45" s="34"/>
      <c r="D45" s="34"/>
      <c r="E45" s="34"/>
      <c r="F45" s="34"/>
      <c r="G45" s="9"/>
      <c r="H45" s="9"/>
      <c r="I45" s="33"/>
      <c r="J45" s="34"/>
      <c r="K45" s="34"/>
      <c r="L45" s="34"/>
      <c r="M45" s="34"/>
      <c r="N45" s="9"/>
      <c r="O45" s="10"/>
      <c r="P45" s="10"/>
      <c r="Q45" s="10"/>
      <c r="R45" s="10"/>
      <c r="S45" s="10"/>
      <c r="T45" s="10"/>
      <c r="U45" s="10"/>
      <c r="V45" s="10"/>
      <c r="W45" s="10"/>
      <c r="X45" s="10"/>
      <c r="Y45" s="10"/>
      <c r="Z45" s="10"/>
      <c r="AA45" s="10"/>
      <c r="AB45" s="10"/>
    </row>
    <row r="46" ht="14.25" customHeight="1">
      <c r="A46" s="10"/>
      <c r="B46" s="9"/>
      <c r="C46" s="17" t="s">
        <v>16</v>
      </c>
      <c r="D46" s="17" t="s">
        <v>17</v>
      </c>
      <c r="E46" s="17" t="s">
        <v>18</v>
      </c>
      <c r="F46" s="17" t="s">
        <v>19</v>
      </c>
      <c r="G46" s="17" t="s">
        <v>20</v>
      </c>
      <c r="H46" s="25"/>
      <c r="I46" s="9"/>
      <c r="J46" s="17" t="s">
        <v>16</v>
      </c>
      <c r="K46" s="17" t="s">
        <v>17</v>
      </c>
      <c r="L46" s="17" t="s">
        <v>18</v>
      </c>
      <c r="M46" s="17" t="s">
        <v>19</v>
      </c>
      <c r="N46" s="17" t="s">
        <v>20</v>
      </c>
      <c r="O46" s="10"/>
      <c r="P46" s="10"/>
      <c r="Q46" s="10"/>
      <c r="R46" s="10"/>
      <c r="S46" s="10"/>
      <c r="T46" s="10"/>
      <c r="U46" s="10"/>
      <c r="V46" s="10"/>
      <c r="W46" s="10"/>
      <c r="X46" s="10"/>
      <c r="Y46" s="10"/>
      <c r="Z46" s="10"/>
      <c r="AA46" s="10"/>
      <c r="AB46" s="10"/>
    </row>
    <row r="47" ht="14.25" customHeight="1">
      <c r="A47" s="10"/>
      <c r="B47" s="35" t="s">
        <v>27</v>
      </c>
      <c r="C47" s="63">
        <v>263.89</v>
      </c>
      <c r="D47" s="63">
        <v>215.85</v>
      </c>
      <c r="E47" s="63">
        <v>56.15</v>
      </c>
      <c r="F47" s="63">
        <v>98.68</v>
      </c>
      <c r="G47" s="63">
        <v>0.22</v>
      </c>
      <c r="H47" s="71"/>
      <c r="I47" s="35" t="s">
        <v>27</v>
      </c>
      <c r="J47" s="103">
        <v>141.93</v>
      </c>
      <c r="K47" s="103">
        <v>213.33</v>
      </c>
      <c r="L47" s="103">
        <v>79.82</v>
      </c>
      <c r="M47" s="103">
        <v>96.97</v>
      </c>
      <c r="N47" s="103">
        <v>1.0E-7</v>
      </c>
      <c r="O47" s="10"/>
      <c r="P47" s="10"/>
      <c r="Q47" s="10"/>
      <c r="R47" s="10"/>
      <c r="S47" s="10"/>
      <c r="T47" s="10"/>
      <c r="U47" s="10"/>
      <c r="V47" s="10"/>
      <c r="W47" s="10"/>
      <c r="X47" s="10"/>
      <c r="Y47" s="10"/>
      <c r="Z47" s="10"/>
      <c r="AA47" s="10"/>
      <c r="AB47" s="10"/>
    </row>
    <row r="48" ht="14.25" customHeight="1">
      <c r="A48" s="10"/>
      <c r="B48" s="38" t="s">
        <v>28</v>
      </c>
      <c r="C48" s="38"/>
      <c r="D48" s="38"/>
      <c r="E48" s="38"/>
      <c r="F48" s="38"/>
      <c r="G48" s="38"/>
      <c r="H48" s="9"/>
      <c r="I48" s="38" t="s">
        <v>28</v>
      </c>
      <c r="J48" s="38"/>
      <c r="K48" s="38"/>
      <c r="L48" s="38"/>
      <c r="M48" s="38"/>
      <c r="N48" s="38"/>
      <c r="O48" s="10"/>
      <c r="P48" s="10"/>
      <c r="Q48" s="10"/>
      <c r="R48" s="10"/>
      <c r="S48" s="10"/>
      <c r="T48" s="10"/>
      <c r="U48" s="10"/>
      <c r="V48" s="10"/>
      <c r="W48" s="10"/>
      <c r="X48" s="10"/>
      <c r="Y48" s="10"/>
      <c r="Z48" s="10"/>
      <c r="AA48" s="10"/>
      <c r="AB48" s="10"/>
    </row>
    <row r="49" ht="14.25" customHeight="1">
      <c r="A49" s="10"/>
      <c r="B49" s="39" t="s">
        <v>29</v>
      </c>
      <c r="C49" s="40">
        <f t="shared" ref="C49:G49" si="21">C21</f>
        <v>2.95</v>
      </c>
      <c r="D49" s="40">
        <f t="shared" si="21"/>
        <v>4.95</v>
      </c>
      <c r="E49" s="40">
        <f t="shared" si="21"/>
        <v>8.2031</v>
      </c>
      <c r="F49" s="40">
        <f t="shared" si="21"/>
        <v>9.70815</v>
      </c>
      <c r="G49" s="40">
        <f t="shared" si="21"/>
        <v>5.65</v>
      </c>
      <c r="H49" s="37"/>
      <c r="I49" s="39" t="s">
        <v>29</v>
      </c>
      <c r="J49" s="40">
        <f>C49*0.5</f>
        <v>1.475</v>
      </c>
      <c r="K49" s="40">
        <f>D49/3*2</f>
        <v>3.3</v>
      </c>
      <c r="L49" s="40">
        <f>E49*5/6</f>
        <v>6.835916667</v>
      </c>
      <c r="M49" s="40">
        <f>F49*2/3</f>
        <v>6.4721</v>
      </c>
      <c r="N49" s="40">
        <f>G49*1/6</f>
        <v>0.9416666667</v>
      </c>
      <c r="O49" s="10"/>
      <c r="P49" s="10"/>
      <c r="Q49" s="10"/>
      <c r="R49" s="10"/>
      <c r="S49" s="10"/>
      <c r="T49" s="10"/>
      <c r="U49" s="10"/>
      <c r="V49" s="10"/>
      <c r="W49" s="10"/>
      <c r="X49" s="10"/>
      <c r="Y49" s="10"/>
      <c r="Z49" s="10"/>
      <c r="AA49" s="10"/>
      <c r="AB49" s="10"/>
    </row>
    <row r="50" ht="14.25" customHeight="1">
      <c r="A50" s="10"/>
      <c r="B50" s="41" t="s">
        <v>31</v>
      </c>
      <c r="C50" s="42">
        <f t="shared" ref="C50:G50" si="22">C49</f>
        <v>2.95</v>
      </c>
      <c r="D50" s="42">
        <f t="shared" si="22"/>
        <v>4.95</v>
      </c>
      <c r="E50" s="42">
        <f t="shared" si="22"/>
        <v>8.2031</v>
      </c>
      <c r="F50" s="42">
        <f t="shared" si="22"/>
        <v>9.70815</v>
      </c>
      <c r="G50" s="42">
        <f t="shared" si="22"/>
        <v>5.65</v>
      </c>
      <c r="H50" s="37"/>
      <c r="I50" s="41" t="s">
        <v>31</v>
      </c>
      <c r="J50" s="42">
        <f t="shared" ref="J50:N50" si="23">J49</f>
        <v>1.475</v>
      </c>
      <c r="K50" s="42">
        <f t="shared" si="23"/>
        <v>3.3</v>
      </c>
      <c r="L50" s="42">
        <f t="shared" si="23"/>
        <v>6.835916667</v>
      </c>
      <c r="M50" s="42">
        <f t="shared" si="23"/>
        <v>6.4721</v>
      </c>
      <c r="N50" s="42">
        <f t="shared" si="23"/>
        <v>0.9416666667</v>
      </c>
      <c r="O50" s="10"/>
      <c r="P50" s="10"/>
      <c r="Q50" s="10"/>
      <c r="R50" s="10"/>
      <c r="S50" s="10"/>
      <c r="T50" s="10"/>
      <c r="U50" s="10"/>
      <c r="V50" s="10"/>
      <c r="W50" s="10"/>
      <c r="X50" s="10"/>
      <c r="Y50" s="10"/>
      <c r="Z50" s="10"/>
      <c r="AA50" s="10"/>
      <c r="AB50" s="10"/>
    </row>
    <row r="51" ht="14.25" customHeight="1">
      <c r="A51" s="10"/>
      <c r="B51" s="43" t="s">
        <v>32</v>
      </c>
      <c r="C51" s="44">
        <f>0.287169932835821</f>
        <v>0.2871699328</v>
      </c>
      <c r="D51" s="44">
        <v>0.443739733830845</v>
      </c>
      <c r="E51" s="44">
        <v>1.02319661691542</v>
      </c>
      <c r="F51" s="44">
        <v>0.89223710199005</v>
      </c>
      <c r="G51" s="44">
        <v>3.0</v>
      </c>
      <c r="H51" s="45"/>
      <c r="I51" s="43" t="s">
        <v>32</v>
      </c>
      <c r="J51" s="44">
        <f>0.287169932835821</f>
        <v>0.2871699328</v>
      </c>
      <c r="K51" s="44">
        <v>0.443739733830845</v>
      </c>
      <c r="L51" s="44">
        <v>1.02319661691542</v>
      </c>
      <c r="M51" s="44">
        <v>0.89223710199005</v>
      </c>
      <c r="N51" s="44">
        <v>3.0</v>
      </c>
      <c r="O51" s="10"/>
      <c r="P51" s="10"/>
      <c r="Q51" s="10"/>
      <c r="R51" s="10"/>
      <c r="S51" s="10"/>
      <c r="T51" s="10"/>
      <c r="U51" s="10"/>
      <c r="V51" s="10"/>
      <c r="W51" s="10"/>
      <c r="X51" s="10"/>
      <c r="Y51" s="10"/>
      <c r="Z51" s="10"/>
      <c r="AA51" s="10"/>
      <c r="AB51" s="10"/>
    </row>
    <row r="52" ht="14.25" customHeight="1">
      <c r="A52" s="10"/>
      <c r="B52" s="46" t="s">
        <v>33</v>
      </c>
      <c r="C52" s="47">
        <v>2000.0</v>
      </c>
      <c r="D52" s="47">
        <v>2000.0</v>
      </c>
      <c r="E52" s="47">
        <v>2000.0</v>
      </c>
      <c r="F52" s="47">
        <v>2000.0</v>
      </c>
      <c r="G52" s="47">
        <v>2000.0</v>
      </c>
      <c r="H52" s="48"/>
      <c r="I52" s="46" t="s">
        <v>33</v>
      </c>
      <c r="J52" s="47">
        <f t="shared" ref="J52:N52" si="24">C52*2</f>
        <v>4000</v>
      </c>
      <c r="K52" s="47">
        <f t="shared" si="24"/>
        <v>4000</v>
      </c>
      <c r="L52" s="47">
        <f t="shared" si="24"/>
        <v>4000</v>
      </c>
      <c r="M52" s="47">
        <f t="shared" si="24"/>
        <v>4000</v>
      </c>
      <c r="N52" s="47">
        <f t="shared" si="24"/>
        <v>4000</v>
      </c>
      <c r="O52" s="10"/>
      <c r="P52" s="10"/>
      <c r="Q52" s="10"/>
      <c r="R52" s="10"/>
      <c r="S52" s="10"/>
      <c r="T52" s="10"/>
      <c r="U52" s="10"/>
      <c r="V52" s="10"/>
      <c r="W52" s="10"/>
      <c r="X52" s="10"/>
      <c r="Y52" s="10"/>
      <c r="Z52" s="10"/>
      <c r="AA52" s="10"/>
      <c r="AB52" s="10"/>
    </row>
    <row r="53" ht="14.25" customHeight="1">
      <c r="A53" s="10"/>
      <c r="B53" s="38" t="s">
        <v>34</v>
      </c>
      <c r="C53" s="38"/>
      <c r="D53" s="38"/>
      <c r="E53" s="38"/>
      <c r="F53" s="38"/>
      <c r="G53" s="38"/>
      <c r="H53" s="9"/>
      <c r="I53" s="38" t="s">
        <v>34</v>
      </c>
      <c r="J53" s="38"/>
      <c r="K53" s="38"/>
      <c r="L53" s="38"/>
      <c r="M53" s="38"/>
      <c r="N53" s="38"/>
      <c r="O53" s="10"/>
      <c r="P53" s="10"/>
      <c r="Q53" s="10"/>
      <c r="R53" s="10"/>
      <c r="S53" s="10"/>
      <c r="T53" s="10"/>
      <c r="U53" s="10"/>
      <c r="V53" s="10"/>
      <c r="W53" s="10"/>
      <c r="X53" s="10"/>
      <c r="Y53" s="10"/>
      <c r="Z53" s="10"/>
      <c r="AA53" s="10"/>
      <c r="AB53" s="10"/>
    </row>
    <row r="54" ht="14.25" customHeight="1">
      <c r="A54" s="10"/>
      <c r="B54" s="9" t="s">
        <v>35</v>
      </c>
      <c r="C54" s="20">
        <f t="array" ref="C54:C56">$E$5:$E$7</f>
        <v>11.26130945</v>
      </c>
      <c r="D54" s="20">
        <f t="array" ref="D54:D56">$E$5:$E$7</f>
        <v>11.26130945</v>
      </c>
      <c r="E54" s="20">
        <f t="array" ref="E54:E56">$E$5:$E$7</f>
        <v>11.26130945</v>
      </c>
      <c r="F54" s="20">
        <f t="array" ref="F54:F56">$E$5:$E$7</f>
        <v>11.26130945</v>
      </c>
      <c r="G54" s="20">
        <f t="array" ref="G54:G56">$E$5:$E$7</f>
        <v>11.26130945</v>
      </c>
      <c r="H54" s="20"/>
      <c r="I54" s="9" t="s">
        <v>35</v>
      </c>
      <c r="J54" s="20">
        <f t="array" ref="J54:J56">$E$5:$E$7</f>
        <v>11.26130945</v>
      </c>
      <c r="K54" s="20">
        <f t="array" ref="K54:K56">$E$5:$E$7</f>
        <v>11.26130945</v>
      </c>
      <c r="L54" s="20">
        <f t="array" ref="L54:L56">$E$5:$E$7</f>
        <v>11.26130945</v>
      </c>
      <c r="M54" s="20">
        <f t="array" ref="M54:M56">$E$5:$E$7</f>
        <v>11.26130945</v>
      </c>
      <c r="N54" s="20">
        <f t="array" ref="N54:N56">$E$5:$E$7</f>
        <v>11.26130945</v>
      </c>
      <c r="O54" s="10"/>
      <c r="P54" s="10"/>
      <c r="Q54" s="10"/>
      <c r="R54" s="10"/>
      <c r="S54" s="10"/>
      <c r="T54" s="10"/>
      <c r="U54" s="10"/>
      <c r="V54" s="10"/>
      <c r="W54" s="10"/>
      <c r="X54" s="10"/>
      <c r="Y54" s="10"/>
      <c r="Z54" s="10"/>
      <c r="AA54" s="10"/>
      <c r="AB54" s="10"/>
    </row>
    <row r="55" ht="14.25" customHeight="1">
      <c r="A55" s="10"/>
      <c r="B55" s="9" t="s">
        <v>36</v>
      </c>
      <c r="C55" s="20">
        <v>79.9276</v>
      </c>
      <c r="D55" s="20">
        <v>79.9276</v>
      </c>
      <c r="E55" s="20">
        <v>79.9276</v>
      </c>
      <c r="F55" s="20">
        <v>79.9276</v>
      </c>
      <c r="G55" s="20">
        <v>79.9276</v>
      </c>
      <c r="H55" s="20"/>
      <c r="I55" s="9" t="s">
        <v>36</v>
      </c>
      <c r="J55" s="20">
        <v>79.9276</v>
      </c>
      <c r="K55" s="20">
        <v>79.9276</v>
      </c>
      <c r="L55" s="20">
        <v>79.9276</v>
      </c>
      <c r="M55" s="20">
        <v>79.9276</v>
      </c>
      <c r="N55" s="20">
        <v>79.9276</v>
      </c>
      <c r="O55" s="10"/>
      <c r="P55" s="10"/>
      <c r="Q55" s="10"/>
      <c r="R55" s="10"/>
      <c r="S55" s="10"/>
      <c r="T55" s="10"/>
      <c r="U55" s="10"/>
      <c r="V55" s="10"/>
      <c r="W55" s="10"/>
      <c r="X55" s="10"/>
      <c r="Y55" s="10"/>
      <c r="Z55" s="10"/>
      <c r="AA55" s="10"/>
      <c r="AB55" s="10"/>
    </row>
    <row r="56" ht="14.25" customHeight="1">
      <c r="A56" s="10"/>
      <c r="B56" s="9" t="s">
        <v>37</v>
      </c>
      <c r="C56" s="20">
        <v>78.07882000000001</v>
      </c>
      <c r="D56" s="20">
        <v>78.07882000000001</v>
      </c>
      <c r="E56" s="20">
        <v>78.07882000000001</v>
      </c>
      <c r="F56" s="20">
        <v>78.07882000000001</v>
      </c>
      <c r="G56" s="20">
        <v>78.07882000000001</v>
      </c>
      <c r="H56" s="20"/>
      <c r="I56" s="9" t="s">
        <v>37</v>
      </c>
      <c r="J56" s="20">
        <v>78.07882000000001</v>
      </c>
      <c r="K56" s="20">
        <v>78.07882000000001</v>
      </c>
      <c r="L56" s="20">
        <v>78.07882000000001</v>
      </c>
      <c r="M56" s="20">
        <v>78.07882000000001</v>
      </c>
      <c r="N56" s="20">
        <v>78.07882000000001</v>
      </c>
      <c r="O56" s="10"/>
      <c r="P56" s="10"/>
      <c r="Q56" s="10"/>
      <c r="R56" s="10"/>
      <c r="S56" s="10"/>
      <c r="T56" s="10"/>
      <c r="U56" s="10"/>
      <c r="V56" s="10"/>
      <c r="W56" s="10"/>
      <c r="X56" s="10"/>
      <c r="Y56" s="10"/>
      <c r="Z56" s="10"/>
      <c r="AA56" s="10"/>
      <c r="AB56" s="10"/>
    </row>
    <row r="57" ht="14.25" customHeight="1">
      <c r="A57" s="10"/>
      <c r="B57" s="43" t="s">
        <v>38</v>
      </c>
      <c r="C57" s="53">
        <f>107.884</f>
        <v>107.884</v>
      </c>
      <c r="D57" s="53">
        <f>119.007</f>
        <v>119.007</v>
      </c>
      <c r="E57" s="53">
        <f>125.869</f>
        <v>125.869</v>
      </c>
      <c r="F57" s="53">
        <f>113.957</f>
        <v>113.957</v>
      </c>
      <c r="G57" s="53">
        <v>115.01</v>
      </c>
      <c r="H57" s="49"/>
      <c r="I57" s="43" t="s">
        <v>38</v>
      </c>
      <c r="J57" s="53">
        <f>107.884</f>
        <v>107.884</v>
      </c>
      <c r="K57" s="53">
        <f>119.007</f>
        <v>119.007</v>
      </c>
      <c r="L57" s="53">
        <f>125.869</f>
        <v>125.869</v>
      </c>
      <c r="M57" s="53">
        <f>113.957</f>
        <v>113.957</v>
      </c>
      <c r="N57" s="53">
        <v>115.01</v>
      </c>
      <c r="O57" s="10"/>
      <c r="P57" s="10"/>
      <c r="Q57" s="10"/>
      <c r="R57" s="10"/>
      <c r="S57" s="10"/>
      <c r="T57" s="10"/>
      <c r="U57" s="10"/>
      <c r="V57" s="10"/>
      <c r="W57" s="10"/>
      <c r="X57" s="10"/>
      <c r="Y57" s="10"/>
      <c r="Z57" s="10"/>
      <c r="AA57" s="10"/>
      <c r="AB57" s="10"/>
    </row>
    <row r="58" ht="14.25" customHeight="1">
      <c r="A58" s="10"/>
      <c r="B58" s="38" t="s">
        <v>39</v>
      </c>
      <c r="C58" s="38"/>
      <c r="D58" s="38"/>
      <c r="E58" s="38"/>
      <c r="F58" s="38"/>
      <c r="G58" s="38"/>
      <c r="H58" s="9"/>
      <c r="I58" s="38" t="s">
        <v>39</v>
      </c>
      <c r="J58" s="38"/>
      <c r="K58" s="38"/>
      <c r="L58" s="38"/>
      <c r="M58" s="38"/>
      <c r="N58" s="38"/>
      <c r="O58" s="10"/>
      <c r="P58" s="10"/>
      <c r="Q58" s="10"/>
      <c r="R58" s="10"/>
      <c r="S58" s="10"/>
      <c r="T58" s="10"/>
      <c r="U58" s="10"/>
      <c r="V58" s="10"/>
      <c r="W58" s="10"/>
      <c r="X58" s="10"/>
      <c r="Y58" s="10"/>
      <c r="Z58" s="10"/>
      <c r="AA58" s="10"/>
      <c r="AB58" s="10"/>
    </row>
    <row r="59" ht="14.25" customHeight="1">
      <c r="A59" s="10"/>
      <c r="B59" s="9" t="s">
        <v>40</v>
      </c>
      <c r="C59" s="20">
        <f t="shared" ref="C59:G59" si="25">1000*C51*C47/C52</f>
        <v>37.89063679</v>
      </c>
      <c r="D59" s="20">
        <f t="shared" si="25"/>
        <v>47.89061077</v>
      </c>
      <c r="E59" s="20">
        <f t="shared" si="25"/>
        <v>28.72624502</v>
      </c>
      <c r="F59" s="20">
        <f t="shared" si="25"/>
        <v>44.02297861</v>
      </c>
      <c r="G59" s="20">
        <f t="shared" si="25"/>
        <v>0.33</v>
      </c>
      <c r="H59" s="20"/>
      <c r="I59" s="9" t="s">
        <v>40</v>
      </c>
      <c r="J59" s="20">
        <f t="shared" ref="J59:N59" si="26">1000*J51*J47/J52</f>
        <v>10.18950714</v>
      </c>
      <c r="K59" s="20">
        <f t="shared" si="26"/>
        <v>23.66574935</v>
      </c>
      <c r="L59" s="20">
        <f t="shared" si="26"/>
        <v>20.41788849</v>
      </c>
      <c r="M59" s="20">
        <f t="shared" si="26"/>
        <v>21.63005794</v>
      </c>
      <c r="N59" s="20">
        <f t="shared" si="26"/>
        <v>0.000000075</v>
      </c>
      <c r="O59" s="10"/>
      <c r="P59" s="10"/>
      <c r="Q59" s="10"/>
      <c r="R59" s="10"/>
      <c r="S59" s="10"/>
      <c r="T59" s="10"/>
      <c r="U59" s="10"/>
      <c r="V59" s="10"/>
      <c r="W59" s="10"/>
      <c r="X59" s="10"/>
      <c r="Y59" s="10"/>
      <c r="Z59" s="10"/>
      <c r="AA59" s="10"/>
      <c r="AB59" s="10"/>
    </row>
    <row r="60" ht="14.25" customHeight="1">
      <c r="A60" s="10"/>
      <c r="B60" s="9" t="s">
        <v>41</v>
      </c>
      <c r="C60" s="20">
        <f t="shared" ref="C60:G60" si="27">100*C59/(C57)</f>
        <v>35.1216462</v>
      </c>
      <c r="D60" s="20">
        <f t="shared" si="27"/>
        <v>40.24184357</v>
      </c>
      <c r="E60" s="20">
        <f t="shared" si="27"/>
        <v>22.82233514</v>
      </c>
      <c r="F60" s="20">
        <f t="shared" si="27"/>
        <v>38.63121933</v>
      </c>
      <c r="G60" s="20">
        <f t="shared" si="27"/>
        <v>0.2869315712</v>
      </c>
      <c r="H60" s="20"/>
      <c r="I60" s="9" t="s">
        <v>41</v>
      </c>
      <c r="J60" s="20">
        <f t="shared" ref="J60:N60" si="28">100*J59/(J57)</f>
        <v>9.444873329</v>
      </c>
      <c r="K60" s="20">
        <f t="shared" si="28"/>
        <v>19.88601457</v>
      </c>
      <c r="L60" s="20">
        <f t="shared" si="28"/>
        <v>16.22153866</v>
      </c>
      <c r="M60" s="20">
        <f t="shared" si="28"/>
        <v>18.9808945</v>
      </c>
      <c r="N60" s="20">
        <f t="shared" si="28"/>
        <v>0.00000006521172072</v>
      </c>
      <c r="O60" s="10"/>
      <c r="P60" s="10"/>
      <c r="Q60" s="10"/>
      <c r="R60" s="10"/>
      <c r="S60" s="10"/>
      <c r="T60" s="10"/>
      <c r="U60" s="10"/>
      <c r="V60" s="10"/>
      <c r="W60" s="10"/>
      <c r="X60" s="10"/>
      <c r="Y60" s="10"/>
      <c r="Z60" s="10"/>
      <c r="AA60" s="10"/>
      <c r="AB60" s="10"/>
    </row>
    <row r="61" ht="14.25" customHeight="1">
      <c r="A61" s="10"/>
      <c r="B61" s="9" t="s">
        <v>42</v>
      </c>
      <c r="C61" s="20">
        <f t="shared" ref="C61:G61" si="29">C54+(C60/100)*C55+C56*SQRT((C60/100))</f>
        <v>85.60545424</v>
      </c>
      <c r="D61" s="20">
        <f t="shared" si="29"/>
        <v>92.95608801</v>
      </c>
      <c r="E61" s="20">
        <f t="shared" si="29"/>
        <v>66.80303628</v>
      </c>
      <c r="F61" s="20">
        <f t="shared" si="29"/>
        <v>90.66743962</v>
      </c>
      <c r="G61" s="20">
        <f t="shared" si="29"/>
        <v>15.67301657</v>
      </c>
      <c r="H61" s="20"/>
      <c r="I61" s="9" t="s">
        <v>42</v>
      </c>
      <c r="J61" s="20">
        <f t="shared" ref="J61:N61" si="30">J54+(J60/100)*J55+J56*SQRT((J60/100))</f>
        <v>42.80595325</v>
      </c>
      <c r="K61" s="20">
        <f t="shared" si="30"/>
        <v>61.97398795</v>
      </c>
      <c r="L61" s="20">
        <f t="shared" si="30"/>
        <v>55.67379913</v>
      </c>
      <c r="M61" s="20">
        <f t="shared" si="30"/>
        <v>60.44893581</v>
      </c>
      <c r="N61" s="20">
        <f t="shared" si="30"/>
        <v>11.26330337</v>
      </c>
      <c r="O61" s="10"/>
      <c r="P61" s="10"/>
      <c r="Q61" s="10"/>
      <c r="R61" s="10"/>
      <c r="S61" s="10"/>
      <c r="T61" s="10"/>
      <c r="U61" s="10"/>
      <c r="V61" s="10"/>
      <c r="W61" s="10"/>
      <c r="X61" s="10"/>
      <c r="Y61" s="10"/>
      <c r="Z61" s="10"/>
      <c r="AA61" s="10"/>
      <c r="AB61" s="10"/>
    </row>
    <row r="62" ht="14.25" customHeight="1">
      <c r="A62" s="10"/>
      <c r="B62" s="9" t="s">
        <v>43</v>
      </c>
      <c r="C62" s="20">
        <f t="shared" ref="C62:G62" si="31">(C61/10000)*C59*C52</f>
        <v>648.7290348</v>
      </c>
      <c r="D62" s="20">
        <f t="shared" si="31"/>
        <v>890.344766</v>
      </c>
      <c r="E62" s="20">
        <f t="shared" si="31"/>
        <v>383.8000777</v>
      </c>
      <c r="F62" s="20">
        <f t="shared" si="31"/>
        <v>798.2901511</v>
      </c>
      <c r="G62" s="20">
        <f t="shared" si="31"/>
        <v>1.034419094</v>
      </c>
      <c r="H62" s="20"/>
      <c r="I62" s="9" t="s">
        <v>43</v>
      </c>
      <c r="J62" s="20">
        <f t="shared" ref="J62:N62" si="32">(J61/10000)*J59*J52</f>
        <v>174.4686265</v>
      </c>
      <c r="K62" s="20">
        <f t="shared" si="32"/>
        <v>586.6643461</v>
      </c>
      <c r="L62" s="20">
        <f t="shared" si="32"/>
        <v>454.696569</v>
      </c>
      <c r="M62" s="20">
        <f t="shared" si="32"/>
        <v>523.0055937</v>
      </c>
      <c r="N62" s="20">
        <f t="shared" si="32"/>
        <v>0.0000003378991011</v>
      </c>
      <c r="O62" s="10"/>
      <c r="P62" s="10"/>
      <c r="Q62" s="10"/>
      <c r="R62" s="10"/>
      <c r="S62" s="10"/>
      <c r="T62" s="10"/>
      <c r="U62" s="10"/>
      <c r="V62" s="10"/>
      <c r="W62" s="10"/>
      <c r="X62" s="10"/>
      <c r="Y62" s="10"/>
      <c r="Z62" s="10"/>
      <c r="AA62" s="10"/>
      <c r="AB62" s="10"/>
    </row>
    <row r="63" ht="14.25" customHeight="1">
      <c r="A63" s="10"/>
      <c r="B63" s="9" t="s">
        <v>44</v>
      </c>
      <c r="C63" s="20">
        <f t="shared" ref="C63:G63" si="33">12*100*C62/(C47*1000)</f>
        <v>2.949997505</v>
      </c>
      <c r="D63" s="20">
        <f t="shared" si="33"/>
        <v>4.94979717</v>
      </c>
      <c r="E63" s="20">
        <f t="shared" si="33"/>
        <v>8.202316887</v>
      </c>
      <c r="F63" s="20">
        <f t="shared" si="33"/>
        <v>9.707622429</v>
      </c>
      <c r="G63" s="20">
        <f t="shared" si="33"/>
        <v>5.642285966</v>
      </c>
      <c r="H63" s="20"/>
      <c r="I63" s="9" t="s">
        <v>44</v>
      </c>
      <c r="J63" s="20">
        <f t="shared" ref="J63:N63" si="34">12*100*J62/(J47*1000)</f>
        <v>1.475109926</v>
      </c>
      <c r="K63" s="20">
        <f t="shared" si="34"/>
        <v>3.30003851</v>
      </c>
      <c r="L63" s="20">
        <f t="shared" si="34"/>
        <v>6.835829151</v>
      </c>
      <c r="M63" s="20">
        <f t="shared" si="34"/>
        <v>6.472173996</v>
      </c>
      <c r="N63" s="20">
        <f t="shared" si="34"/>
        <v>4.054789213</v>
      </c>
      <c r="O63" s="10"/>
      <c r="P63" s="10"/>
      <c r="Q63" s="10"/>
      <c r="R63" s="10"/>
      <c r="S63" s="10"/>
      <c r="T63" s="10"/>
      <c r="U63" s="10"/>
      <c r="V63" s="10"/>
      <c r="W63" s="10"/>
      <c r="X63" s="10"/>
      <c r="Y63" s="10"/>
      <c r="Z63" s="10"/>
      <c r="AA63" s="10"/>
      <c r="AB63" s="10"/>
    </row>
    <row r="64" ht="14.25" customHeight="1">
      <c r="A64" s="10"/>
      <c r="B64" s="9"/>
      <c r="C64" s="9"/>
      <c r="D64" s="9"/>
      <c r="E64" s="9"/>
      <c r="F64" s="9"/>
      <c r="G64" s="9"/>
      <c r="H64" s="9"/>
      <c r="I64" s="9"/>
      <c r="J64" s="9"/>
      <c r="K64" s="9"/>
      <c r="L64" s="9"/>
      <c r="M64" s="9"/>
      <c r="N64" s="9"/>
      <c r="O64" s="10"/>
      <c r="P64" s="10"/>
      <c r="Q64" s="10"/>
      <c r="R64" s="10"/>
      <c r="S64" s="10"/>
      <c r="T64" s="10"/>
      <c r="U64" s="10"/>
      <c r="V64" s="10"/>
      <c r="W64" s="10"/>
      <c r="X64" s="10"/>
      <c r="Y64" s="10"/>
      <c r="Z64" s="10"/>
      <c r="AA64" s="10"/>
      <c r="AB64" s="10"/>
    </row>
    <row r="65" ht="14.25" customHeight="1">
      <c r="A65" s="10"/>
      <c r="B65" s="9" t="s">
        <v>45</v>
      </c>
      <c r="C65" s="56">
        <f t="shared" ref="C65:G65" si="35">C50-C63</f>
        <v>0.000002494501084</v>
      </c>
      <c r="D65" s="56">
        <f t="shared" si="35"/>
        <v>0.0002028298593</v>
      </c>
      <c r="E65" s="56">
        <f t="shared" si="35"/>
        <v>0.0007831129734</v>
      </c>
      <c r="F65" s="56">
        <f t="shared" si="35"/>
        <v>0.0005275712675</v>
      </c>
      <c r="G65" s="56">
        <f t="shared" si="35"/>
        <v>0.007714033717</v>
      </c>
      <c r="H65" s="20"/>
      <c r="I65" s="9" t="s">
        <v>45</v>
      </c>
      <c r="J65" s="56">
        <f t="shared" ref="J65:N65" si="36">J50-J63</f>
        <v>-0.0001099263173</v>
      </c>
      <c r="K65" s="56">
        <f t="shared" si="36"/>
        <v>-0.00003850995616</v>
      </c>
      <c r="L65" s="56">
        <f t="shared" si="36"/>
        <v>0.00008751608615</v>
      </c>
      <c r="M65" s="56">
        <f t="shared" si="36"/>
        <v>-0.00007399648508</v>
      </c>
      <c r="N65" s="56">
        <f t="shared" si="36"/>
        <v>-3.113122547</v>
      </c>
      <c r="O65" s="10"/>
      <c r="P65" s="10"/>
      <c r="Q65" s="10"/>
      <c r="R65" s="10"/>
      <c r="S65" s="10"/>
      <c r="T65" s="10"/>
      <c r="U65" s="10"/>
      <c r="V65" s="10"/>
      <c r="W65" s="10"/>
      <c r="X65" s="10"/>
      <c r="Y65" s="10"/>
      <c r="Z65" s="10"/>
      <c r="AA65" s="10"/>
      <c r="AB65" s="10"/>
    </row>
    <row r="66" ht="14.25" customHeight="1">
      <c r="A66" s="10"/>
      <c r="B66" s="38" t="s">
        <v>46</v>
      </c>
      <c r="C66" s="57">
        <f t="shared" ref="C66:G66" si="37">C65/100*C47*1000</f>
        <v>0.00658273891</v>
      </c>
      <c r="D66" s="57">
        <f t="shared" si="37"/>
        <v>0.4378082512</v>
      </c>
      <c r="E66" s="57">
        <f t="shared" si="37"/>
        <v>0.4397179346</v>
      </c>
      <c r="F66" s="57">
        <f t="shared" si="37"/>
        <v>0.5206073267</v>
      </c>
      <c r="G66" s="57">
        <f t="shared" si="37"/>
        <v>0.01697087418</v>
      </c>
      <c r="H66" s="71"/>
      <c r="I66" s="38" t="s">
        <v>46</v>
      </c>
      <c r="J66" s="57">
        <f t="shared" ref="J66:N66" si="38">J65/100*J47*1000</f>
        <v>-0.1560184222</v>
      </c>
      <c r="K66" s="57">
        <f t="shared" si="38"/>
        <v>-0.08215328948</v>
      </c>
      <c r="L66" s="57">
        <f t="shared" si="38"/>
        <v>0.06985533996</v>
      </c>
      <c r="M66" s="57">
        <f t="shared" si="38"/>
        <v>-0.07175439158</v>
      </c>
      <c r="N66" s="57">
        <f t="shared" si="38"/>
        <v>-0.000003113122547</v>
      </c>
      <c r="O66" s="10"/>
      <c r="P66" s="10"/>
      <c r="Q66" s="10"/>
      <c r="R66" s="10"/>
      <c r="S66" s="10"/>
      <c r="T66" s="10"/>
      <c r="U66" s="10"/>
      <c r="V66" s="10"/>
      <c r="W66" s="10"/>
      <c r="X66" s="10"/>
      <c r="Y66" s="10"/>
      <c r="Z66" s="10"/>
      <c r="AA66" s="10"/>
      <c r="AB66" s="10"/>
    </row>
    <row r="67" ht="14.25" customHeight="1">
      <c r="A67" s="10"/>
      <c r="B67" s="10"/>
      <c r="C67" s="10"/>
      <c r="D67" s="10"/>
      <c r="E67" s="10"/>
      <c r="F67" s="10"/>
      <c r="G67" s="10"/>
      <c r="H67" s="10"/>
      <c r="I67" s="10"/>
      <c r="J67" s="54"/>
      <c r="K67" s="54"/>
      <c r="L67" s="52"/>
      <c r="M67" s="52"/>
      <c r="N67" s="52"/>
      <c r="O67" s="10"/>
      <c r="P67" s="10"/>
      <c r="Q67" s="10"/>
      <c r="R67" s="10"/>
      <c r="S67" s="10"/>
      <c r="T67" s="10"/>
      <c r="U67" s="10"/>
      <c r="V67" s="10"/>
      <c r="W67" s="10"/>
      <c r="X67" s="10"/>
      <c r="Y67" s="10"/>
      <c r="Z67" s="10"/>
      <c r="AA67" s="10"/>
      <c r="AB67" s="10"/>
    </row>
    <row r="68" ht="14.25" customHeight="1">
      <c r="A68" s="10"/>
      <c r="B68" s="10"/>
      <c r="C68" s="10"/>
      <c r="D68" s="10"/>
      <c r="E68" s="10"/>
      <c r="F68" s="10"/>
      <c r="G68" s="10"/>
      <c r="H68" s="10"/>
      <c r="I68" s="88" t="s">
        <v>76</v>
      </c>
      <c r="J68" s="89">
        <f t="shared" ref="J68:N68" si="39">J47-C47</f>
        <v>-121.96</v>
      </c>
      <c r="K68" s="89">
        <f t="shared" si="39"/>
        <v>-2.52</v>
      </c>
      <c r="L68" s="89">
        <f t="shared" si="39"/>
        <v>23.67</v>
      </c>
      <c r="M68" s="89">
        <f t="shared" si="39"/>
        <v>-1.71</v>
      </c>
      <c r="N68" s="90">
        <f t="shared" si="39"/>
        <v>-0.2199999</v>
      </c>
      <c r="O68" s="10"/>
      <c r="P68" s="10"/>
      <c r="Q68" s="10"/>
      <c r="R68" s="10"/>
      <c r="S68" s="10"/>
      <c r="T68" s="10"/>
      <c r="U68" s="10"/>
      <c r="V68" s="10"/>
      <c r="W68" s="10"/>
      <c r="X68" s="10"/>
      <c r="Y68" s="10"/>
      <c r="Z68" s="10"/>
      <c r="AA68" s="10"/>
      <c r="AB68" s="10"/>
    </row>
    <row r="69" ht="14.2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9">
    <mergeCell ref="C44:G44"/>
    <mergeCell ref="J44:N44"/>
    <mergeCell ref="C2:E2"/>
    <mergeCell ref="L2:P2"/>
    <mergeCell ref="Q2:U2"/>
    <mergeCell ref="B15:G15"/>
    <mergeCell ref="C16:G16"/>
    <mergeCell ref="J16:N16"/>
    <mergeCell ref="B43:G43"/>
  </mergeCells>
  <conditionalFormatting sqref="C37:G37 J37:N37 C65:G65 J65:N65">
    <cfRule type="expression" dxfId="0" priority="1">
      <formula>ABS(#REF!)&gt;=1.96</formula>
    </cfRule>
  </conditionalFormatting>
  <conditionalFormatting sqref="C22 J22 C50 J50">
    <cfRule type="expression" dxfId="0" priority="2">
      <formula>ABS(#REF!)&gt;=1.96</formula>
    </cfRule>
  </conditionalFormatting>
  <conditionalFormatting sqref="H37 H65">
    <cfRule type="expression" dxfId="0" priority="3">
      <formula>ABS(#REF!)&gt;=1.96</formula>
    </cfRule>
  </conditionalFormatting>
  <conditionalFormatting sqref="C21:G21 J21:N21 C49:G49 J49:N49">
    <cfRule type="expression" dxfId="0" priority="4">
      <formula>ABS(#REF!)&gt;=1.96</formula>
    </cfRule>
  </conditionalFormatting>
  <conditionalFormatting sqref="G37 N37 G65 N65">
    <cfRule type="expression" dxfId="0" priority="5">
      <formula>ABS(#REF!)&gt;=1.96</formula>
    </cfRule>
  </conditionalFormatting>
  <conditionalFormatting sqref="M4:O4">
    <cfRule type="expression" dxfId="0" priority="6">
      <formula>ABS(#REF!)&gt;=1.96</formula>
    </cfRule>
  </conditionalFormatting>
  <conditionalFormatting sqref="L4">
    <cfRule type="expression" dxfId="0" priority="7">
      <formula>ABS(#REF!)&gt;=1.96</formula>
    </cfRule>
  </conditionalFormatting>
  <conditionalFormatting sqref="R4:T4">
    <cfRule type="expression" dxfId="0" priority="8">
      <formula>ABS(#REF!)&gt;=1.96</formula>
    </cfRule>
  </conditionalFormatting>
  <conditionalFormatting sqref="Q4">
    <cfRule type="expression" dxfId="0" priority="9">
      <formula>ABS(#REF!)&gt;=1.96</formula>
    </cfRule>
  </conditionalFormatting>
  <conditionalFormatting sqref="C38:G38 J38:N38 C66:G66 J66:N66">
    <cfRule type="expression" dxfId="0" priority="10">
      <formula>ABS(#REF!)&gt;=1.96</formula>
    </cfRule>
  </conditionalFormatting>
  <conditionalFormatting sqref="G38 N38 G66 N66">
    <cfRule type="expression" dxfId="0" priority="11">
      <formula>ABS(#REF!)&gt;=1.96</formula>
    </cfRule>
  </conditionalFormatting>
  <conditionalFormatting sqref="E38 L38 E66 L66">
    <cfRule type="expression" dxfId="0" priority="12">
      <formula>ABS(#REF!)&gt;=1.96</formula>
    </cfRule>
  </conditionalFormatting>
  <conditionalFormatting sqref="F38 M38 F66 M66">
    <cfRule type="expression" dxfId="0" priority="13">
      <formula>ABS(#REF!)&gt;=1.96</formula>
    </cfRule>
  </conditionalFormatting>
  <conditionalFormatting sqref="D37 K37 D65 K65">
    <cfRule type="expression" dxfId="0" priority="14">
      <formula>ABS(#REF!)&gt;=1.96</formula>
    </cfRule>
  </conditionalFormatting>
  <conditionalFormatting sqref="D38 K38 D66 K66">
    <cfRule type="expression" dxfId="0" priority="15">
      <formula>ABS(#REF!)&gt;=1.96</formula>
    </cfRule>
  </conditionalFormatting>
  <conditionalFormatting sqref="D22:G22 K22:N22 D50:G50 K50:N50">
    <cfRule type="expression" dxfId="0" priority="16">
      <formula>ABS(#REF!)&gt;=1.96</formula>
    </cfRule>
  </conditionalFormatting>
  <printOptions/>
  <pageMargins bottom="0.75" footer="0.0" header="0.0" left="0.7" right="0.7" top="0.75"/>
  <pageSetup orientation="landscape"/>
  <drawing r:id="rId1"/>
</worksheet>
</file>