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laba\היענות לתדר ותהודה\"/>
    </mc:Choice>
  </mc:AlternateContent>
  <bookViews>
    <workbookView xWindow="-105" yWindow="-105" windowWidth="23250" windowHeight="12450" firstSheet="4" activeTab="8"/>
  </bookViews>
  <sheets>
    <sheet name="RCL מדידות" sheetId="13" r:id="rId1"/>
    <sheet name="יחסי מתחים" sheetId="2" r:id="rId2"/>
    <sheet name="שגיאות יחסי מתחים" sheetId="5" r:id="rId3"/>
    <sheet name="eddington v_r" sheetId="6" r:id="rId4"/>
    <sheet name="תתה בשיטת הקרסים" sheetId="3" r:id="rId5"/>
    <sheet name="שגיאות קרסים" sheetId="8" r:id="rId6"/>
    <sheet name="eddington phi" sheetId="9" r:id="rId7"/>
    <sheet name="תתה בשיטת האליפסות" sheetId="4" r:id="rId8"/>
    <sheet name="שגיאות אליפסה" sheetId="10" r:id="rId9"/>
    <sheet name="eddington elipse phi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K3" i="10"/>
  <c r="K4" i="10"/>
  <c r="K5" i="10"/>
  <c r="K6" i="10"/>
  <c r="K7" i="10"/>
  <c r="K8" i="10"/>
  <c r="L4" i="10"/>
  <c r="L5" i="10"/>
  <c r="L6" i="10"/>
  <c r="L7" i="10"/>
  <c r="L8" i="10"/>
  <c r="D3" i="8"/>
  <c r="D4" i="8"/>
  <c r="D5" i="8"/>
  <c r="K5" i="8" s="1"/>
  <c r="D6" i="8"/>
  <c r="K6" i="8" s="1"/>
  <c r="D7" i="8"/>
  <c r="K7" i="8" s="1"/>
  <c r="D8" i="8"/>
  <c r="K8" i="8" s="1"/>
  <c r="D9" i="8"/>
  <c r="D10" i="8"/>
  <c r="D11" i="8"/>
  <c r="K11" i="8" s="1"/>
  <c r="D12" i="8"/>
  <c r="D13" i="8"/>
  <c r="D14" i="8"/>
  <c r="D15" i="8"/>
  <c r="D16" i="8"/>
  <c r="K16" i="8" s="1"/>
  <c r="D17" i="8"/>
  <c r="K17" i="8" s="1"/>
  <c r="D18" i="8"/>
  <c r="K18" i="8" s="1"/>
  <c r="D19" i="8"/>
  <c r="K19" i="8" s="1"/>
  <c r="D20" i="8"/>
  <c r="K20" i="8" s="1"/>
  <c r="D21" i="8"/>
  <c r="K21" i="8" s="1"/>
  <c r="D22" i="8"/>
  <c r="D23" i="8"/>
  <c r="D24" i="8"/>
  <c r="D25" i="8"/>
  <c r="K25" i="8" s="1"/>
  <c r="D26" i="8"/>
  <c r="D27" i="8"/>
  <c r="D28" i="8"/>
  <c r="K28" i="8" s="1"/>
  <c r="D2" i="8"/>
  <c r="K2" i="8" s="1"/>
  <c r="K4" i="8"/>
  <c r="K12" i="8"/>
  <c r="K13" i="8"/>
  <c r="K14" i="8"/>
  <c r="K24" i="8"/>
  <c r="K26" i="8"/>
  <c r="K3" i="8"/>
  <c r="K9" i="8"/>
  <c r="K10" i="8"/>
  <c r="K15" i="8"/>
  <c r="K22" i="8"/>
  <c r="K23" i="8"/>
  <c r="K27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X5" i="13"/>
  <c r="Y5" i="13"/>
  <c r="AH5" i="13"/>
  <c r="AG6" i="13"/>
  <c r="AI7" i="13"/>
  <c r="AI8" i="13"/>
  <c r="E3" i="10" l="1"/>
  <c r="E4" i="10"/>
  <c r="E5" i="10"/>
  <c r="E6" i="10"/>
  <c r="E7" i="10"/>
  <c r="E8" i="10"/>
  <c r="E9" i="10"/>
  <c r="E2" i="10"/>
  <c r="C3" i="10"/>
  <c r="C4" i="10"/>
  <c r="C5" i="10"/>
  <c r="C6" i="10"/>
  <c r="C7" i="10"/>
  <c r="C8" i="10"/>
  <c r="C9" i="10"/>
  <c r="C2" i="10"/>
  <c r="F3" i="10"/>
  <c r="F4" i="10"/>
  <c r="F5" i="10"/>
  <c r="F6" i="10"/>
  <c r="F7" i="10"/>
  <c r="F8" i="10"/>
  <c r="F9" i="10"/>
  <c r="F2" i="10"/>
  <c r="J3" i="10"/>
  <c r="J4" i="10"/>
  <c r="J5" i="10"/>
  <c r="J6" i="10"/>
  <c r="J7" i="10"/>
  <c r="J8" i="10"/>
  <c r="J9" i="10"/>
  <c r="J2" i="10"/>
  <c r="I3" i="10"/>
  <c r="I4" i="10"/>
  <c r="I5" i="10"/>
  <c r="I6" i="10"/>
  <c r="I7" i="10"/>
  <c r="I8" i="10"/>
  <c r="I9" i="10"/>
  <c r="I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L9" i="10" l="1"/>
  <c r="K9" i="10"/>
  <c r="K2" i="10"/>
  <c r="L2" i="10"/>
</calcChain>
</file>

<file path=xl/sharedStrings.xml><?xml version="1.0" encoding="utf-8"?>
<sst xmlns="http://schemas.openxmlformats.org/spreadsheetml/2006/main" count="71" uniqueCount="46">
  <si>
    <t>מדידות</t>
  </si>
  <si>
    <t>סליל</t>
  </si>
  <si>
    <t>קבל</t>
  </si>
  <si>
    <t>נגד</t>
  </si>
  <si>
    <t xml:space="preserve">ריצד גם ריצד </t>
  </si>
  <si>
    <t>במדידת התנגדות</t>
  </si>
  <si>
    <t>eror p to n</t>
  </si>
  <si>
    <t>אמפליתודה 1 וולט</t>
  </si>
  <si>
    <t>VPP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</si>
  <si>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</si>
  <si>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</si>
  <si>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</si>
  <si>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</si>
  <si>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</si>
  <si>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</si>
  <si>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</si>
  <si>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</si>
  <si>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</si>
  <si>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</si>
  <si>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</si>
  <si>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</si>
  <si>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</si>
  <si>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</si>
  <si>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</si>
  <si>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</si>
  <si>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</si>
  <si>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</si>
  <si>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</si>
  <si>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f [kHz]</t>
  </si>
  <si>
    <t>dω</t>
  </si>
  <si>
    <t>V_r/V_0</t>
  </si>
  <si>
    <t>dV_r/V_0</t>
  </si>
  <si>
    <t>ddt - res</t>
  </si>
  <si>
    <t>φ[rad]</t>
  </si>
  <si>
    <t>dφ</t>
  </si>
  <si>
    <t>ω[Hz]</t>
  </si>
  <si>
    <t>f[kHz]</t>
  </si>
  <si>
    <t>B/A</t>
  </si>
  <si>
    <t>dA</t>
  </si>
  <si>
    <t>dB</t>
  </si>
  <si>
    <t>a[2]</t>
  </si>
  <si>
    <t>כולל</t>
  </si>
  <si>
    <t>קיבול(F)</t>
  </si>
  <si>
    <t>השראה(H)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</si>
  <si>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</si>
  <si>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a[3]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</si>
</sst>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4:AJ10"/>
  <sheetViews>
    <sheetView topLeftCell="W1" workbookViewId="0">
      <selection activeCell="AA10" sqref="AA10"/>
    </sheetView>
  </sheetViews>
  <sheetFormatPr defaultColWidth="8.875" defaultRowHeight="14.25" x14ac:dyDescent="0.2"/>
  <cols>
    <col min="1" max="23" width="8.875" style="2"/>
    <col min="24" max="24" width="12" style="2" bestFit="1" customWidth="1"/>
    <col min="25" max="25" width="8.875" style="2"/>
    <col min="26" max="26" width="9.25" style="2" customWidth="1"/>
    <col min="27" max="16384" width="8.875" style="2"/>
  </cols>
  <sheetData>
    <row r="4" spans="24:36" ht="15" x14ac:dyDescent="0.25">
      <c r="X4" s="2" t="s">
        <v>45</v>
      </c>
      <c r="Y4" s="2" t="s">
        <v>40</v>
      </c>
      <c r="AG4" s="2" t="s">
        <v>42</v>
      </c>
      <c r="AH4" s="2" t="s">
        <v>43</v>
      </c>
      <c r="AI4" s="2" t="s">
        <v>44</v>
      </c>
      <c r="AJ4" s="2" t="s">
        <v>0</v>
      </c>
    </row>
    <row r="5" spans="24:36" x14ac:dyDescent="0.2">
      <c r="X5" s="2">
        <f>AI8*AG6</f>
        <v>9.0544550000000014E-6</v>
      </c>
      <c r="Y5" s="2">
        <f>AH5/AI8</f>
        <v>1.7201642727254153E-4</v>
      </c>
      <c r="AE5" s="2" t="s">
        <v>5</v>
      </c>
      <c r="AF5" s="2" t="s">
        <v>4</v>
      </c>
      <c r="AH5" s="2">
        <f>841.9*10^-3</f>
        <v>0.84189999999999998</v>
      </c>
      <c r="AI5" s="2">
        <v>82.3</v>
      </c>
      <c r="AJ5" s="2" t="s">
        <v>1</v>
      </c>
    </row>
    <row r="6" spans="24:36" x14ac:dyDescent="0.2">
      <c r="AF6" s="2" t="s">
        <v>6</v>
      </c>
      <c r="AG6" s="2">
        <f>1.85*10^-9</f>
        <v>1.8500000000000002E-9</v>
      </c>
      <c r="AJ6" s="2" t="s">
        <v>2</v>
      </c>
    </row>
    <row r="7" spans="24:36" x14ac:dyDescent="0.2">
      <c r="AI7" s="2">
        <f>4.812*10^3</f>
        <v>4812</v>
      </c>
      <c r="AJ7" s="2" t="s">
        <v>3</v>
      </c>
    </row>
    <row r="8" spans="24:36" x14ac:dyDescent="0.2">
      <c r="AI8" s="2">
        <f>AI5+AI7</f>
        <v>4894.3</v>
      </c>
      <c r="AJ8" s="2" t="s">
        <v>41</v>
      </c>
    </row>
    <row r="10" spans="24:36" x14ac:dyDescent="0.2">
      <c r="AF10" s="2" t="s">
        <v>8</v>
      </c>
      <c r="AG10" s="2">
        <v>2</v>
      </c>
      <c r="AJ10" s="2" t="s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" sqref="C1"/>
    </sheetView>
  </sheetViews>
  <sheetFormatPr defaultRowHeight="14.25" x14ac:dyDescent="0.2"/>
  <sheetData>
    <row r="1" spans="1:4" x14ac:dyDescent="0.2">
      <c r="A1" t="s">
        <v>35</v>
      </c>
      <c r="B1" t="s">
        <v>29</v>
      </c>
      <c r="C1" t="s">
        <v>33</v>
      </c>
      <c r="D1" t="s">
        <v>34</v>
      </c>
    </row>
    <row r="2" spans="1:4" x14ac:dyDescent="0.2">
      <c r="A2">
        <v>10681.415022205296</v>
      </c>
      <c r="B2">
        <v>2.8867513459481293E-5</v>
      </c>
      <c r="C2">
        <v>-1.5707963267948966</v>
      </c>
      <c r="D2">
        <v>0.16329931618554522</v>
      </c>
    </row>
    <row r="3" spans="1:4" x14ac:dyDescent="0.2">
      <c r="A3">
        <v>20106.192982974677</v>
      </c>
      <c r="B3">
        <v>2.8867513459481293E-5</v>
      </c>
      <c r="C3">
        <v>-0.87137894639644309</v>
      </c>
      <c r="D3">
        <v>0.11783701623338079</v>
      </c>
    </row>
    <row r="4" spans="1:4" x14ac:dyDescent="0.2">
      <c r="A4">
        <v>21991.148575128551</v>
      </c>
      <c r="B4">
        <v>2.8867513459481293E-5</v>
      </c>
      <c r="C4">
        <v>-0.41642589737418523</v>
      </c>
      <c r="D4">
        <v>4.5909490055325811E-2</v>
      </c>
    </row>
    <row r="5" spans="1:4" x14ac:dyDescent="0.2">
      <c r="A5">
        <v>22619.46710584651</v>
      </c>
      <c r="B5">
        <v>2.8867513459481293E-5</v>
      </c>
      <c r="C5">
        <v>-0.10435597258845379</v>
      </c>
      <c r="D5">
        <v>3.6478080017711433E-2</v>
      </c>
    </row>
    <row r="6" spans="1:4" x14ac:dyDescent="0.2">
      <c r="A6">
        <v>22745.1308119901</v>
      </c>
      <c r="B6">
        <v>2.8867513459481293E-5</v>
      </c>
      <c r="C6">
        <v>0</v>
      </c>
      <c r="D6">
        <v>3.5712387784925304E-2</v>
      </c>
    </row>
    <row r="7" spans="1:4" x14ac:dyDescent="0.2">
      <c r="A7">
        <v>23247.785636564469</v>
      </c>
      <c r="B7">
        <v>2.8867513459481293E-5</v>
      </c>
      <c r="C7">
        <v>0.22653143165920933</v>
      </c>
      <c r="D7">
        <v>3.8967762466627177E-2</v>
      </c>
    </row>
    <row r="8" spans="1:4" x14ac:dyDescent="0.2">
      <c r="A8">
        <v>25132.741228718343</v>
      </c>
      <c r="B8">
        <v>2.8867513459481293E-5</v>
      </c>
      <c r="C8">
        <v>0.77978281098031366</v>
      </c>
      <c r="D8">
        <v>9.3053302138452407E-2</v>
      </c>
    </row>
    <row r="9" spans="1:4" x14ac:dyDescent="0.2">
      <c r="A9">
        <v>35814.156250923646</v>
      </c>
      <c r="B9">
        <v>2.8867513459481293E-5</v>
      </c>
      <c r="C9">
        <v>1.5707963267948966</v>
      </c>
      <c r="D9">
        <v>0.16329931618554522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3" workbookViewId="0">
      <selection activeCell="D33" sqref="D33"/>
    </sheetView>
  </sheetViews>
  <sheetFormatPr defaultRowHeight="14.25" x14ac:dyDescent="0.2"/>
  <sheetData>
    <row r="1" spans="1:3" x14ac:dyDescent="0.2">
      <c r="A1" t="s">
        <v>13</v>
      </c>
      <c r="B1" t="s">
        <v>10</v>
      </c>
      <c r="C1" t="s">
        <v>11</v>
      </c>
    </row>
    <row r="2" spans="1:3" x14ac:dyDescent="0.2">
      <c r="A2">
        <v>1.7</v>
      </c>
      <c r="B2">
        <v>4.12</v>
      </c>
      <c r="C2">
        <v>0.52</v>
      </c>
    </row>
    <row r="3" spans="1:3" x14ac:dyDescent="0.2">
      <c r="A3">
        <v>2.1</v>
      </c>
      <c r="B3">
        <v>4.12</v>
      </c>
      <c r="C3">
        <v>0.72</v>
      </c>
    </row>
    <row r="4" spans="1:3" x14ac:dyDescent="0.2">
      <c r="A4">
        <v>2.4</v>
      </c>
      <c r="B4">
        <v>4.12</v>
      </c>
      <c r="C4">
        <v>0.96</v>
      </c>
    </row>
    <row r="5" spans="1:3" x14ac:dyDescent="0.2">
      <c r="A5">
        <v>2.7</v>
      </c>
      <c r="B5">
        <v>4.12</v>
      </c>
      <c r="C5">
        <v>1.24</v>
      </c>
    </row>
    <row r="6" spans="1:3" x14ac:dyDescent="0.2">
      <c r="A6">
        <v>2.9</v>
      </c>
      <c r="B6">
        <v>4.12</v>
      </c>
      <c r="C6">
        <v>1.56</v>
      </c>
    </row>
    <row r="7" spans="1:3" x14ac:dyDescent="0.2">
      <c r="A7">
        <v>3.1</v>
      </c>
      <c r="B7">
        <v>4.12</v>
      </c>
      <c r="C7">
        <v>1.96</v>
      </c>
    </row>
    <row r="8" spans="1:3" x14ac:dyDescent="0.2">
      <c r="A8">
        <v>3.2</v>
      </c>
      <c r="B8">
        <v>4.12</v>
      </c>
      <c r="C8">
        <v>2.2799999999999998</v>
      </c>
    </row>
    <row r="9" spans="1:3" x14ac:dyDescent="0.2">
      <c r="A9">
        <v>3.3</v>
      </c>
      <c r="B9">
        <v>4.12</v>
      </c>
      <c r="C9">
        <v>2.68</v>
      </c>
    </row>
    <row r="10" spans="1:3" x14ac:dyDescent="0.2">
      <c r="A10">
        <v>3.4</v>
      </c>
      <c r="B10">
        <v>4.12</v>
      </c>
      <c r="C10">
        <v>3.12</v>
      </c>
    </row>
    <row r="11" spans="1:3" x14ac:dyDescent="0.2">
      <c r="A11">
        <v>3.5</v>
      </c>
      <c r="B11">
        <v>4.12</v>
      </c>
      <c r="C11">
        <v>3.56</v>
      </c>
    </row>
    <row r="12" spans="1:3" x14ac:dyDescent="0.2">
      <c r="A12">
        <v>3.56</v>
      </c>
      <c r="C12" t="s">
        <v>16</v>
      </c>
    </row>
    <row r="13" spans="1:3" x14ac:dyDescent="0.2">
      <c r="A13">
        <v>3.58</v>
      </c>
      <c r="C13">
        <v>3.76</v>
      </c>
    </row>
    <row r="14" spans="1:3" x14ac:dyDescent="0.2">
      <c r="A14">
        <v>3.59</v>
      </c>
      <c r="C14">
        <v>3.8</v>
      </c>
    </row>
    <row r="15" spans="1:3" x14ac:dyDescent="0.2">
      <c r="A15">
        <v>3.6</v>
      </c>
      <c r="B15">
        <v>4.12</v>
      </c>
      <c r="C15">
        <v>3.8</v>
      </c>
    </row>
    <row r="16" spans="1:3" x14ac:dyDescent="0.2">
      <c r="A16">
        <v>3.61</v>
      </c>
      <c r="C16">
        <v>3.84</v>
      </c>
    </row>
    <row r="17" spans="1:3" x14ac:dyDescent="0.2">
      <c r="A17">
        <v>3.62</v>
      </c>
      <c r="C17">
        <v>3.8</v>
      </c>
    </row>
    <row r="18" spans="1:3" x14ac:dyDescent="0.2">
      <c r="A18">
        <v>3.64</v>
      </c>
      <c r="C18">
        <v>3.8</v>
      </c>
    </row>
    <row r="19" spans="1:3" x14ac:dyDescent="0.2">
      <c r="A19">
        <v>3.7</v>
      </c>
      <c r="B19">
        <v>4.12</v>
      </c>
      <c r="C19">
        <v>3.72</v>
      </c>
    </row>
    <row r="20" spans="1:3" x14ac:dyDescent="0.2">
      <c r="A20">
        <v>3.8</v>
      </c>
      <c r="B20">
        <v>4.12</v>
      </c>
      <c r="C20">
        <v>3.32</v>
      </c>
    </row>
    <row r="21" spans="1:3" x14ac:dyDescent="0.2">
      <c r="A21">
        <v>3.9</v>
      </c>
      <c r="B21">
        <v>4.12</v>
      </c>
      <c r="C21">
        <v>2.92</v>
      </c>
    </row>
    <row r="22" spans="1:3" x14ac:dyDescent="0.2">
      <c r="A22">
        <v>4</v>
      </c>
      <c r="B22">
        <v>4.12</v>
      </c>
      <c r="C22">
        <v>2.44</v>
      </c>
    </row>
    <row r="23" spans="1:3" x14ac:dyDescent="0.2">
      <c r="A23">
        <v>4.2</v>
      </c>
      <c r="B23">
        <v>4.12</v>
      </c>
      <c r="C23">
        <v>1.84</v>
      </c>
    </row>
    <row r="24" spans="1:3" x14ac:dyDescent="0.2">
      <c r="A24">
        <v>4.4000000000000004</v>
      </c>
      <c r="B24">
        <v>4.12</v>
      </c>
      <c r="C24">
        <v>1.48</v>
      </c>
    </row>
    <row r="25" spans="1:3" x14ac:dyDescent="0.2">
      <c r="A25">
        <v>4.7</v>
      </c>
      <c r="B25">
        <v>4.12</v>
      </c>
      <c r="C25">
        <v>1.04</v>
      </c>
    </row>
    <row r="26" spans="1:3" x14ac:dyDescent="0.2">
      <c r="A26">
        <v>5</v>
      </c>
      <c r="B26">
        <v>4.12</v>
      </c>
      <c r="C26">
        <v>0.8</v>
      </c>
    </row>
    <row r="27" spans="1:3" x14ac:dyDescent="0.2">
      <c r="A27">
        <v>5.3</v>
      </c>
      <c r="B27">
        <v>4.12</v>
      </c>
      <c r="C27">
        <v>0.68</v>
      </c>
    </row>
    <row r="28" spans="1:3" x14ac:dyDescent="0.2">
      <c r="A28">
        <v>5.7</v>
      </c>
      <c r="B28">
        <v>4.12</v>
      </c>
      <c r="C28">
        <v>0.48</v>
      </c>
    </row>
    <row r="32" spans="1:3" x14ac:dyDescent="0.2">
      <c r="C32" t="s">
        <v>14</v>
      </c>
    </row>
    <row r="34" spans="2:4" x14ac:dyDescent="0.2">
      <c r="B34" t="s">
        <v>9</v>
      </c>
      <c r="D34" t="s">
        <v>12</v>
      </c>
    </row>
    <row r="37" spans="2:4" x14ac:dyDescent="0.2">
      <c r="D37" t="s">
        <v>15</v>
      </c>
    </row>
  </sheetData>
  <sortState ref="A2:C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L2" sqref="L2"/>
    </sheetView>
  </sheetViews>
  <sheetFormatPr defaultRowHeight="14.25" x14ac:dyDescent="0.2"/>
  <cols>
    <col min="2" max="2" width="12" bestFit="1" customWidth="1"/>
    <col min="10" max="10" width="12" bestFit="1" customWidth="1"/>
  </cols>
  <sheetData>
    <row r="1" spans="1:12" ht="15" x14ac:dyDescent="0.25">
      <c r="A1" t="s">
        <v>28</v>
      </c>
      <c r="B1" t="s">
        <v>25</v>
      </c>
      <c r="C1" t="s">
        <v>23</v>
      </c>
      <c r="D1" t="s">
        <v>26</v>
      </c>
      <c r="E1" t="s">
        <v>24</v>
      </c>
      <c r="F1" t="s">
        <v>27</v>
      </c>
      <c r="I1" s="1" t="s">
        <v>35</v>
      </c>
      <c r="J1" s="1" t="s">
        <v>29</v>
      </c>
      <c r="K1" s="1" t="s">
        <v>30</v>
      </c>
      <c r="L1" s="1" t="s">
        <v>31</v>
      </c>
    </row>
    <row r="2" spans="1:12" x14ac:dyDescent="0.2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A2*2*PI()*1000</f>
        <v>10681.415022205296</v>
      </c>
      <c r="J2">
        <f>10^(-4)/SQRT(12)</f>
        <v>2.8867513459481293E-5</v>
      </c>
      <c r="K2">
        <f>E2/C2</f>
        <v>0.12621359223300971</v>
      </c>
      <c r="L2">
        <f>SQRT(((E2/(C2^2))*D2)^2+((1/C2)*F2)^2)</f>
        <v>2.8249061049934764E-3</v>
      </c>
    </row>
    <row r="3" spans="1:12" x14ac:dyDescent="0.2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A3*2*PI()*1000</f>
        <v>13194.689145077131</v>
      </c>
      <c r="J3">
        <f t="shared" ref="J3:J28" si="4">10^(-4)/SQRT(12)</f>
        <v>2.8867513459481293E-5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2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15079.644737231007</v>
      </c>
      <c r="J4">
        <f t="shared" si="4"/>
        <v>2.8867513459481293E-5</v>
      </c>
      <c r="K4">
        <f t="shared" si="5"/>
        <v>0.23300970873786406</v>
      </c>
      <c r="L4">
        <f t="shared" si="6"/>
        <v>2.8777490669701354E-3</v>
      </c>
    </row>
    <row r="5" spans="1:12" x14ac:dyDescent="0.2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16964.600329384884</v>
      </c>
      <c r="J5">
        <f t="shared" si="4"/>
        <v>2.8867513459481293E-5</v>
      </c>
      <c r="K5">
        <f t="shared" si="5"/>
        <v>0.30097087378640774</v>
      </c>
      <c r="L5">
        <f t="shared" si="6"/>
        <v>2.9268576927575021E-3</v>
      </c>
    </row>
    <row r="6" spans="1:12" x14ac:dyDescent="0.2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18221.237390820799</v>
      </c>
      <c r="J6">
        <f t="shared" si="4"/>
        <v>2.8867513459481293E-5</v>
      </c>
      <c r="K6">
        <f t="shared" si="5"/>
        <v>0.37864077669902912</v>
      </c>
      <c r="L6">
        <f t="shared" si="6"/>
        <v>2.9968522223628394E-3</v>
      </c>
    </row>
    <row r="7" spans="1:12" x14ac:dyDescent="0.2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19477.874452256718</v>
      </c>
      <c r="J7">
        <f t="shared" si="4"/>
        <v>2.8867513459481293E-5</v>
      </c>
      <c r="K7">
        <f t="shared" si="5"/>
        <v>0.47572815533980578</v>
      </c>
      <c r="L7">
        <f t="shared" si="6"/>
        <v>3.1036559749999023E-3</v>
      </c>
    </row>
    <row r="8" spans="1:12" x14ac:dyDescent="0.2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20106.192982974677</v>
      </c>
      <c r="J8">
        <f t="shared" si="4"/>
        <v>2.8867513459481293E-5</v>
      </c>
      <c r="K8">
        <f t="shared" si="5"/>
        <v>0.55339805825242716</v>
      </c>
      <c r="L8">
        <f t="shared" si="6"/>
        <v>3.203208483954749E-3</v>
      </c>
    </row>
    <row r="9" spans="1:12" x14ac:dyDescent="0.2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20734.511513692636</v>
      </c>
      <c r="J9">
        <f t="shared" si="4"/>
        <v>2.8867513459481293E-5</v>
      </c>
      <c r="K9">
        <f t="shared" si="5"/>
        <v>0.65048543689320393</v>
      </c>
      <c r="L9">
        <f t="shared" si="6"/>
        <v>3.3434485003549694E-3</v>
      </c>
    </row>
    <row r="10" spans="1:12" x14ac:dyDescent="0.2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21362.830044410592</v>
      </c>
      <c r="J10">
        <f t="shared" si="4"/>
        <v>2.8867513459481293E-5</v>
      </c>
      <c r="K10">
        <f t="shared" si="5"/>
        <v>0.75728155339805825</v>
      </c>
      <c r="L10">
        <f t="shared" si="6"/>
        <v>3.5156216011369167E-3</v>
      </c>
    </row>
    <row r="11" spans="1:12" x14ac:dyDescent="0.2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21991.148575128551</v>
      </c>
      <c r="J11">
        <f t="shared" si="4"/>
        <v>2.8867513459481293E-5</v>
      </c>
      <c r="K11">
        <f t="shared" si="5"/>
        <v>0.86407766990291257</v>
      </c>
      <c r="L11">
        <f t="shared" si="6"/>
        <v>3.7040141511021207E-3</v>
      </c>
    </row>
    <row r="12" spans="1:12" x14ac:dyDescent="0.2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22368.139693559329</v>
      </c>
      <c r="J12">
        <f t="shared" si="4"/>
        <v>2.8867513459481293E-5</v>
      </c>
      <c r="K12">
        <f t="shared" si="5"/>
        <v>0.90291262135922334</v>
      </c>
      <c r="L12">
        <f t="shared" si="6"/>
        <v>3.7760741925047347E-3</v>
      </c>
    </row>
    <row r="13" spans="1:12" x14ac:dyDescent="0.2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22493.80339970292</v>
      </c>
      <c r="J13">
        <f t="shared" si="4"/>
        <v>2.8867513459481293E-5</v>
      </c>
      <c r="K13">
        <f t="shared" si="5"/>
        <v>0.9126213592233009</v>
      </c>
      <c r="L13">
        <f t="shared" si="6"/>
        <v>3.7943632147700987E-3</v>
      </c>
    </row>
    <row r="14" spans="1:12" x14ac:dyDescent="0.2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22556.635252774715</v>
      </c>
      <c r="J14">
        <f t="shared" si="4"/>
        <v>2.8867513459481293E-5</v>
      </c>
      <c r="K14">
        <f t="shared" si="5"/>
        <v>0.92233009708737856</v>
      </c>
      <c r="L14">
        <f t="shared" si="6"/>
        <v>3.8127587014715734E-3</v>
      </c>
    </row>
    <row r="15" spans="1:12" x14ac:dyDescent="0.2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22619.46710584651</v>
      </c>
      <c r="J15">
        <f t="shared" si="4"/>
        <v>2.8867513459481293E-5</v>
      </c>
      <c r="K15">
        <f t="shared" si="5"/>
        <v>0.92233009708737856</v>
      </c>
      <c r="L15">
        <f t="shared" si="6"/>
        <v>3.8127587014715734E-3</v>
      </c>
    </row>
    <row r="16" spans="1:12" x14ac:dyDescent="0.2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22682.298958918305</v>
      </c>
      <c r="J16">
        <f t="shared" si="4"/>
        <v>2.8867513459481293E-5</v>
      </c>
      <c r="K16">
        <f t="shared" si="5"/>
        <v>0.93203883495145623</v>
      </c>
      <c r="L16">
        <f t="shared" si="6"/>
        <v>3.8312591190678355E-3</v>
      </c>
    </row>
    <row r="17" spans="1:12" x14ac:dyDescent="0.2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22745.1308119901</v>
      </c>
      <c r="J17">
        <f t="shared" si="4"/>
        <v>2.8867513459481293E-5</v>
      </c>
      <c r="K17">
        <f t="shared" si="5"/>
        <v>0.92233009708737856</v>
      </c>
      <c r="L17">
        <f t="shared" si="6"/>
        <v>3.8127587014715734E-3</v>
      </c>
    </row>
    <row r="18" spans="1:12" x14ac:dyDescent="0.2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22870.794518133695</v>
      </c>
      <c r="J18">
        <f t="shared" si="4"/>
        <v>2.8867513459481293E-5</v>
      </c>
      <c r="K18">
        <f t="shared" si="5"/>
        <v>0.92233009708737856</v>
      </c>
      <c r="L18">
        <f t="shared" si="6"/>
        <v>3.8127587014715734E-3</v>
      </c>
    </row>
    <row r="19" spans="1:12" x14ac:dyDescent="0.2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23247.785636564469</v>
      </c>
      <c r="J19">
        <f t="shared" si="4"/>
        <v>2.8867513459481293E-5</v>
      </c>
      <c r="K19">
        <f t="shared" si="5"/>
        <v>0.90291262135922334</v>
      </c>
      <c r="L19">
        <f t="shared" si="6"/>
        <v>3.7760741925047347E-3</v>
      </c>
    </row>
    <row r="20" spans="1:12" x14ac:dyDescent="0.2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23876.104167282429</v>
      </c>
      <c r="J20">
        <f t="shared" si="4"/>
        <v>2.8867513459481293E-5</v>
      </c>
      <c r="K20">
        <f t="shared" si="5"/>
        <v>0.80582524271844658</v>
      </c>
      <c r="L20">
        <f t="shared" si="6"/>
        <v>3.5993918889664226E-3</v>
      </c>
    </row>
    <row r="21" spans="1:12" x14ac:dyDescent="0.2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24504.422698000388</v>
      </c>
      <c r="J21">
        <f t="shared" si="4"/>
        <v>2.8867513459481293E-5</v>
      </c>
      <c r="K21">
        <f t="shared" si="5"/>
        <v>0.70873786407766992</v>
      </c>
      <c r="L21">
        <f t="shared" si="6"/>
        <v>3.4351985107220332E-3</v>
      </c>
    </row>
    <row r="22" spans="1:12" x14ac:dyDescent="0.2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25132.741228718343</v>
      </c>
      <c r="J22">
        <f t="shared" si="4"/>
        <v>2.8867513459481293E-5</v>
      </c>
      <c r="K22">
        <f t="shared" si="5"/>
        <v>0.59223300970873782</v>
      </c>
      <c r="L22">
        <f t="shared" si="6"/>
        <v>3.2573019761544756E-3</v>
      </c>
    </row>
    <row r="23" spans="1:12" x14ac:dyDescent="0.2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26389.378290154262</v>
      </c>
      <c r="J23">
        <f t="shared" si="4"/>
        <v>2.8867513459481293E-5</v>
      </c>
      <c r="K23">
        <f t="shared" si="5"/>
        <v>0.44660194174757284</v>
      </c>
      <c r="L23">
        <f t="shared" si="6"/>
        <v>3.0694730390203166E-3</v>
      </c>
    </row>
    <row r="24" spans="1:12" x14ac:dyDescent="0.2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27646.015351590184</v>
      </c>
      <c r="J24">
        <f t="shared" si="4"/>
        <v>2.8867513459481293E-5</v>
      </c>
      <c r="K24">
        <f t="shared" si="5"/>
        <v>0.35922330097087379</v>
      </c>
      <c r="L24">
        <f t="shared" si="6"/>
        <v>2.9780163783876511E-3</v>
      </c>
    </row>
    <row r="25" spans="1:12" x14ac:dyDescent="0.2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29530.970943744054</v>
      </c>
      <c r="J25">
        <f t="shared" si="4"/>
        <v>2.8867513459481293E-5</v>
      </c>
      <c r="K25">
        <f t="shared" si="5"/>
        <v>0.25242718446601942</v>
      </c>
      <c r="L25">
        <f t="shared" si="6"/>
        <v>2.8905847643294932E-3</v>
      </c>
    </row>
    <row r="26" spans="1:12" x14ac:dyDescent="0.2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31415.926535897932</v>
      </c>
      <c r="J26">
        <f t="shared" si="4"/>
        <v>2.8867513459481293E-5</v>
      </c>
      <c r="K26">
        <f t="shared" si="5"/>
        <v>0.1941747572815534</v>
      </c>
      <c r="L26">
        <f t="shared" si="6"/>
        <v>2.8550180837874188E-3</v>
      </c>
    </row>
    <row r="27" spans="1:12" x14ac:dyDescent="0.2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33300.882128051802</v>
      </c>
      <c r="J27">
        <f t="shared" si="4"/>
        <v>2.8867513459481293E-5</v>
      </c>
      <c r="K27">
        <f t="shared" si="5"/>
        <v>0.1650485436893204</v>
      </c>
      <c r="L27">
        <f t="shared" si="6"/>
        <v>2.8405885317696021E-3</v>
      </c>
    </row>
    <row r="28" spans="1:12" x14ac:dyDescent="0.2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35814.156250923646</v>
      </c>
      <c r="J28">
        <f t="shared" si="4"/>
        <v>2.8867513459481293E-5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F18" sqref="F18"/>
    </sheetView>
  </sheetViews>
  <sheetFormatPr defaultRowHeight="14.25" x14ac:dyDescent="0.2"/>
  <cols>
    <col min="6" max="6" width="12" bestFit="1" customWidth="1"/>
  </cols>
  <sheetData>
    <row r="1" spans="1:4" x14ac:dyDescent="0.2">
      <c r="A1" t="s">
        <v>35</v>
      </c>
      <c r="B1" t="s">
        <v>29</v>
      </c>
      <c r="C1" t="s">
        <v>30</v>
      </c>
      <c r="D1" t="s">
        <v>31</v>
      </c>
    </row>
    <row r="2" spans="1:4" x14ac:dyDescent="0.2">
      <c r="A2">
        <v>10681.415022205296</v>
      </c>
      <c r="B2">
        <v>2.8867513459481293E-5</v>
      </c>
      <c r="C2">
        <v>0.12621359223300971</v>
      </c>
      <c r="D2">
        <v>2.8249061049934764E-3</v>
      </c>
    </row>
    <row r="3" spans="1:4" x14ac:dyDescent="0.2">
      <c r="A3">
        <v>13194.689145077131</v>
      </c>
      <c r="B3">
        <v>2.8867513459481293E-5</v>
      </c>
      <c r="C3">
        <v>0.17475728155339804</v>
      </c>
      <c r="D3">
        <v>2.8451462901554272E-3</v>
      </c>
    </row>
    <row r="4" spans="1:4" x14ac:dyDescent="0.2">
      <c r="A4">
        <v>15079.644737231007</v>
      </c>
      <c r="B4">
        <v>2.8867513459481293E-5</v>
      </c>
      <c r="C4">
        <v>0.23300970873786406</v>
      </c>
      <c r="D4">
        <v>2.8777490669701354E-3</v>
      </c>
    </row>
    <row r="5" spans="1:4" x14ac:dyDescent="0.2">
      <c r="A5">
        <v>16964.600329384884</v>
      </c>
      <c r="B5">
        <v>2.8867513459481293E-5</v>
      </c>
      <c r="C5">
        <v>0.30097087378640774</v>
      </c>
      <c r="D5">
        <v>2.9268576927575021E-3</v>
      </c>
    </row>
    <row r="6" spans="1:4" x14ac:dyDescent="0.2">
      <c r="A6">
        <v>18221.237390820799</v>
      </c>
      <c r="B6">
        <v>2.8867513459481293E-5</v>
      </c>
      <c r="C6">
        <v>0.37864077669902912</v>
      </c>
      <c r="D6">
        <v>2.9968522223628394E-3</v>
      </c>
    </row>
    <row r="7" spans="1:4" x14ac:dyDescent="0.2">
      <c r="A7">
        <v>19477.874452256718</v>
      </c>
      <c r="B7">
        <v>2.8867513459481293E-5</v>
      </c>
      <c r="C7">
        <v>0.47572815533980578</v>
      </c>
      <c r="D7">
        <v>3.1036559749999023E-3</v>
      </c>
    </row>
    <row r="8" spans="1:4" x14ac:dyDescent="0.2">
      <c r="A8">
        <v>20106.192982974677</v>
      </c>
      <c r="B8">
        <v>2.8867513459481293E-5</v>
      </c>
      <c r="C8">
        <v>0.55339805825242716</v>
      </c>
      <c r="D8">
        <v>3.203208483954749E-3</v>
      </c>
    </row>
    <row r="9" spans="1:4" x14ac:dyDescent="0.2">
      <c r="A9">
        <v>20734.511513692636</v>
      </c>
      <c r="B9">
        <v>2.8867513459481293E-5</v>
      </c>
      <c r="C9">
        <v>0.65048543689320393</v>
      </c>
      <c r="D9">
        <v>3.3434485003549694E-3</v>
      </c>
    </row>
    <row r="10" spans="1:4" x14ac:dyDescent="0.2">
      <c r="A10">
        <v>21362.830044410592</v>
      </c>
      <c r="B10">
        <v>2.8867513459481293E-5</v>
      </c>
      <c r="C10">
        <v>0.75728155339805825</v>
      </c>
      <c r="D10">
        <v>3.5156216011369167E-3</v>
      </c>
    </row>
    <row r="11" spans="1:4" x14ac:dyDescent="0.2">
      <c r="A11">
        <v>21991.148575128551</v>
      </c>
      <c r="B11">
        <v>2.8867513459481293E-5</v>
      </c>
      <c r="C11">
        <v>0.86407766990291257</v>
      </c>
      <c r="D11">
        <v>3.7040141511021207E-3</v>
      </c>
    </row>
    <row r="12" spans="1:4" x14ac:dyDescent="0.2">
      <c r="A12">
        <v>22368.139693559329</v>
      </c>
      <c r="B12">
        <v>2.8867513459481293E-5</v>
      </c>
      <c r="C12">
        <v>0.90291262135922334</v>
      </c>
      <c r="D12">
        <v>3.7760741925047347E-3</v>
      </c>
    </row>
    <row r="13" spans="1:4" x14ac:dyDescent="0.2">
      <c r="A13">
        <v>22493.80339970292</v>
      </c>
      <c r="B13">
        <v>2.8867513459481293E-5</v>
      </c>
      <c r="C13">
        <v>0.9126213592233009</v>
      </c>
      <c r="D13">
        <v>3.7943632147700987E-3</v>
      </c>
    </row>
    <row r="14" spans="1:4" x14ac:dyDescent="0.2">
      <c r="A14">
        <v>22556.635252774715</v>
      </c>
      <c r="B14">
        <v>2.8867513459481293E-5</v>
      </c>
      <c r="C14">
        <v>0.92233009708737856</v>
      </c>
      <c r="D14">
        <v>3.8127587014715734E-3</v>
      </c>
    </row>
    <row r="15" spans="1:4" x14ac:dyDescent="0.2">
      <c r="A15">
        <v>22619.46710584651</v>
      </c>
      <c r="B15">
        <v>2.8867513459481293E-5</v>
      </c>
      <c r="C15">
        <v>0.92233009708737856</v>
      </c>
      <c r="D15">
        <v>3.8127587014715734E-3</v>
      </c>
    </row>
    <row r="16" spans="1:4" x14ac:dyDescent="0.2">
      <c r="A16">
        <v>22682.298958918305</v>
      </c>
      <c r="B16">
        <v>2.8867513459481293E-5</v>
      </c>
      <c r="C16">
        <v>0.93203883495145623</v>
      </c>
      <c r="D16">
        <v>3.8312591190678355E-3</v>
      </c>
    </row>
    <row r="17" spans="1:4" x14ac:dyDescent="0.2">
      <c r="A17">
        <v>22745.1308119901</v>
      </c>
      <c r="B17">
        <v>2.8867513459481293E-5</v>
      </c>
      <c r="C17">
        <v>0.92233009708737856</v>
      </c>
      <c r="D17">
        <v>3.8127587014715734E-3</v>
      </c>
    </row>
    <row r="18" spans="1:4" x14ac:dyDescent="0.2">
      <c r="A18">
        <v>22870.794518133695</v>
      </c>
      <c r="B18">
        <v>2.8867513459481293E-5</v>
      </c>
      <c r="C18">
        <v>0.92233009708737856</v>
      </c>
      <c r="D18">
        <v>3.8127587014715734E-3</v>
      </c>
    </row>
    <row r="19" spans="1:4" x14ac:dyDescent="0.2">
      <c r="A19">
        <v>23247.785636564469</v>
      </c>
      <c r="B19">
        <v>2.8867513459481293E-5</v>
      </c>
      <c r="C19">
        <v>0.90291262135922334</v>
      </c>
      <c r="D19">
        <v>3.7760741925047347E-3</v>
      </c>
    </row>
    <row r="20" spans="1:4" x14ac:dyDescent="0.2">
      <c r="A20">
        <v>23876.104167282429</v>
      </c>
      <c r="B20">
        <v>2.8867513459481293E-5</v>
      </c>
      <c r="C20">
        <v>0.80582524271844658</v>
      </c>
      <c r="D20">
        <v>3.5993918889664226E-3</v>
      </c>
    </row>
    <row r="21" spans="1:4" x14ac:dyDescent="0.2">
      <c r="A21">
        <v>24504.422698000388</v>
      </c>
      <c r="B21">
        <v>2.8867513459481293E-5</v>
      </c>
      <c r="C21">
        <v>0.70873786407766992</v>
      </c>
      <c r="D21">
        <v>3.4351985107220332E-3</v>
      </c>
    </row>
    <row r="22" spans="1:4" x14ac:dyDescent="0.2">
      <c r="A22">
        <v>25132.741228718343</v>
      </c>
      <c r="B22">
        <v>2.8867513459481293E-5</v>
      </c>
      <c r="C22">
        <v>0.59223300970873782</v>
      </c>
      <c r="D22">
        <v>3.2573019761544756E-3</v>
      </c>
    </row>
    <row r="23" spans="1:4" x14ac:dyDescent="0.2">
      <c r="A23">
        <v>26389.378290154262</v>
      </c>
      <c r="B23">
        <v>2.8867513459481293E-5</v>
      </c>
      <c r="C23">
        <v>0.44660194174757284</v>
      </c>
      <c r="D23">
        <v>3.0694730390203166E-3</v>
      </c>
    </row>
    <row r="24" spans="1:4" x14ac:dyDescent="0.2">
      <c r="A24">
        <v>27646.015351590184</v>
      </c>
      <c r="B24">
        <v>2.8867513459481293E-5</v>
      </c>
      <c r="C24">
        <v>0.35922330097087379</v>
      </c>
      <c r="D24">
        <v>2.9780163783876511E-3</v>
      </c>
    </row>
    <row r="25" spans="1:4" x14ac:dyDescent="0.2">
      <c r="A25">
        <v>29530.970943744054</v>
      </c>
      <c r="B25">
        <v>2.8867513459481293E-5</v>
      </c>
      <c r="C25">
        <v>0.25242718446601942</v>
      </c>
      <c r="D25">
        <v>2.8905847643294932E-3</v>
      </c>
    </row>
    <row r="26" spans="1:4" x14ac:dyDescent="0.2">
      <c r="A26">
        <v>31415.926535897932</v>
      </c>
      <c r="B26">
        <v>2.8867513459481293E-5</v>
      </c>
      <c r="C26">
        <v>0.1941747572815534</v>
      </c>
      <c r="D26">
        <v>2.8550180837874188E-3</v>
      </c>
    </row>
    <row r="27" spans="1:4" x14ac:dyDescent="0.2">
      <c r="A27">
        <v>33300.882128051802</v>
      </c>
      <c r="B27">
        <v>2.8867513459481293E-5</v>
      </c>
      <c r="C27">
        <v>0.1650485436893204</v>
      </c>
      <c r="D27">
        <v>2.8405885317696021E-3</v>
      </c>
    </row>
    <row r="28" spans="1:4" x14ac:dyDescent="0.2">
      <c r="A28">
        <v>35814.156250923646</v>
      </c>
      <c r="B28">
        <v>2.8867513459481293E-5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13</v>
      </c>
      <c r="B1" t="s">
        <v>17</v>
      </c>
    </row>
    <row r="2" spans="1:2" x14ac:dyDescent="0.2">
      <c r="A2">
        <v>1.7</v>
      </c>
      <c r="B2">
        <v>136</v>
      </c>
    </row>
    <row r="3" spans="1:2" x14ac:dyDescent="0.2">
      <c r="A3">
        <v>2.1</v>
      </c>
      <c r="B3">
        <v>106</v>
      </c>
    </row>
    <row r="4" spans="1:2" x14ac:dyDescent="0.2">
      <c r="A4">
        <v>2.4</v>
      </c>
      <c r="B4">
        <v>90</v>
      </c>
    </row>
    <row r="5" spans="1:2" x14ac:dyDescent="0.2">
      <c r="A5">
        <v>2.7</v>
      </c>
      <c r="B5">
        <v>76</v>
      </c>
    </row>
    <row r="6" spans="1:2" x14ac:dyDescent="0.2">
      <c r="A6">
        <v>2.9</v>
      </c>
      <c r="B6">
        <v>68</v>
      </c>
    </row>
    <row r="7" spans="1:2" x14ac:dyDescent="0.2">
      <c r="A7">
        <v>3.1</v>
      </c>
      <c r="B7">
        <v>58</v>
      </c>
    </row>
    <row r="8" spans="1:2" x14ac:dyDescent="0.2">
      <c r="A8">
        <v>3.2</v>
      </c>
      <c r="B8">
        <v>46</v>
      </c>
    </row>
    <row r="9" spans="1:2" x14ac:dyDescent="0.2">
      <c r="A9">
        <v>3.3</v>
      </c>
      <c r="B9">
        <v>38</v>
      </c>
    </row>
    <row r="10" spans="1:2" x14ac:dyDescent="0.2">
      <c r="A10">
        <v>3.4</v>
      </c>
      <c r="B10">
        <v>30</v>
      </c>
    </row>
    <row r="11" spans="1:2" x14ac:dyDescent="0.2">
      <c r="A11">
        <v>3.5</v>
      </c>
      <c r="B11">
        <v>16.8</v>
      </c>
    </row>
    <row r="12" spans="1:2" x14ac:dyDescent="0.2">
      <c r="A12">
        <v>3.56</v>
      </c>
      <c r="B12">
        <v>8.4</v>
      </c>
    </row>
    <row r="13" spans="1:2" x14ac:dyDescent="0.2">
      <c r="A13">
        <v>3.58</v>
      </c>
      <c r="B13">
        <v>5.4</v>
      </c>
    </row>
    <row r="14" spans="1:2" x14ac:dyDescent="0.2">
      <c r="A14">
        <v>3.59</v>
      </c>
      <c r="B14">
        <v>4</v>
      </c>
    </row>
    <row r="15" spans="1:2" x14ac:dyDescent="0.2">
      <c r="A15">
        <v>3.6</v>
      </c>
      <c r="B15">
        <v>3</v>
      </c>
    </row>
    <row r="16" spans="1:2" x14ac:dyDescent="0.2">
      <c r="A16">
        <v>3.61</v>
      </c>
      <c r="B16">
        <v>1.2</v>
      </c>
    </row>
    <row r="17" spans="1:2" x14ac:dyDescent="0.2">
      <c r="A17">
        <v>3.62</v>
      </c>
      <c r="B17">
        <v>0</v>
      </c>
    </row>
    <row r="18" spans="1:2" x14ac:dyDescent="0.2">
      <c r="A18">
        <v>3.64</v>
      </c>
      <c r="B18">
        <v>2.8</v>
      </c>
    </row>
    <row r="19" spans="1:2" x14ac:dyDescent="0.2">
      <c r="A19">
        <v>3.7</v>
      </c>
      <c r="B19">
        <v>10.8</v>
      </c>
    </row>
    <row r="20" spans="1:2" x14ac:dyDescent="0.2">
      <c r="A20">
        <v>3.8</v>
      </c>
      <c r="B20">
        <v>21.6</v>
      </c>
    </row>
    <row r="21" spans="1:2" x14ac:dyDescent="0.2">
      <c r="A21">
        <v>3.9</v>
      </c>
      <c r="B21">
        <v>30</v>
      </c>
    </row>
    <row r="22" spans="1:2" x14ac:dyDescent="0.2">
      <c r="A22">
        <v>4</v>
      </c>
      <c r="B22">
        <v>36</v>
      </c>
    </row>
    <row r="23" spans="1:2" x14ac:dyDescent="0.2">
      <c r="A23">
        <v>4.2</v>
      </c>
      <c r="B23">
        <v>42</v>
      </c>
    </row>
    <row r="24" spans="1:2" x14ac:dyDescent="0.2">
      <c r="A24">
        <v>4.4000000000000004</v>
      </c>
      <c r="B24">
        <v>44</v>
      </c>
    </row>
    <row r="25" spans="1:2" x14ac:dyDescent="0.2">
      <c r="A25">
        <v>4.7</v>
      </c>
      <c r="B25">
        <v>46</v>
      </c>
    </row>
    <row r="26" spans="1:2" x14ac:dyDescent="0.2">
      <c r="A26">
        <v>5</v>
      </c>
      <c r="B26">
        <v>46</v>
      </c>
    </row>
    <row r="27" spans="1:2" x14ac:dyDescent="0.2">
      <c r="A27">
        <v>5.3</v>
      </c>
      <c r="B27">
        <v>46</v>
      </c>
    </row>
    <row r="28" spans="1:2" x14ac:dyDescent="0.2">
      <c r="A28">
        <v>5.7</v>
      </c>
      <c r="B28">
        <v>48</v>
      </c>
    </row>
    <row r="33" spans="2:2" x14ac:dyDescent="0.2">
      <c r="B33" t="s">
        <v>18</v>
      </c>
    </row>
    <row r="35" spans="2:2" x14ac:dyDescent="0.2">
      <c r="B3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2" sqref="D2"/>
    </sheetView>
  </sheetViews>
  <sheetFormatPr defaultRowHeight="14.25" x14ac:dyDescent="0.2"/>
  <cols>
    <col min="4" max="4" width="11" bestFit="1" customWidth="1"/>
    <col min="9" max="9" width="12" bestFit="1" customWidth="1"/>
  </cols>
  <sheetData>
    <row r="1" spans="1:11" ht="15" x14ac:dyDescent="0.25">
      <c r="A1" t="s">
        <v>28</v>
      </c>
      <c r="B1" t="s">
        <v>25</v>
      </c>
      <c r="C1" t="s">
        <v>17</v>
      </c>
      <c r="D1" t="s">
        <v>32</v>
      </c>
      <c r="H1" s="1" t="s">
        <v>35</v>
      </c>
      <c r="I1" t="s">
        <v>29</v>
      </c>
      <c r="J1" s="1" t="s">
        <v>33</v>
      </c>
      <c r="K1" s="1" t="s">
        <v>34</v>
      </c>
    </row>
    <row r="2" spans="1:11" x14ac:dyDescent="0.2">
      <c r="A2">
        <v>1.7</v>
      </c>
      <c r="B2">
        <f>10^(-7)/SQRT(12)</f>
        <v>2.8867513459481289E-8</v>
      </c>
      <c r="C2">
        <v>-136</v>
      </c>
      <c r="D2">
        <f>1.2/SQRT(12)</f>
        <v>0.34641016151377546</v>
      </c>
      <c r="H2">
        <f t="shared" ref="H2:H16" si="0">A2*2*PI()*1000</f>
        <v>10681.415022205296</v>
      </c>
      <c r="I2">
        <f>10^-4/SQRT(12)</f>
        <v>2.8867513459481293E-5</v>
      </c>
      <c r="J2">
        <f>H2*C2*10^-6</f>
        <v>-1.4526724430199203</v>
      </c>
      <c r="K2">
        <f>SQRT((H2*D2*10^-6)^2+(C2*I2*10^-6)^2)</f>
        <v>3.7001507030398864E-3</v>
      </c>
    </row>
    <row r="3" spans="1:11" x14ac:dyDescent="0.2">
      <c r="A3">
        <v>2.1</v>
      </c>
      <c r="B3">
        <f t="shared" ref="B3:B28" si="1">10^(-7)/SQRT(12)</f>
        <v>2.8867513459481289E-8</v>
      </c>
      <c r="C3">
        <v>-106</v>
      </c>
      <c r="D3">
        <f t="shared" ref="D3:D28" si="2">1.2/SQRT(12)</f>
        <v>0.34641016151377546</v>
      </c>
      <c r="H3">
        <f t="shared" si="0"/>
        <v>13194.689145077131</v>
      </c>
      <c r="I3">
        <f t="shared" ref="I3:I28" si="3">10^-4/SQRT(12)</f>
        <v>2.8867513459481293E-5</v>
      </c>
      <c r="J3">
        <f t="shared" ref="J3:J28" si="4">H3*C3*10^-6</f>
        <v>-1.3986370493781759</v>
      </c>
      <c r="K3">
        <f t="shared" ref="K3:K28" si="5">SQRT((H3*D3*10^-6)^2+(C3*I3*10^-6)^2)</f>
        <v>4.5707743978712521E-3</v>
      </c>
    </row>
    <row r="4" spans="1:11" x14ac:dyDescent="0.2">
      <c r="A4">
        <v>2.4</v>
      </c>
      <c r="B4">
        <f t="shared" si="1"/>
        <v>2.8867513459481289E-8</v>
      </c>
      <c r="C4">
        <v>-90</v>
      </c>
      <c r="D4">
        <f t="shared" si="2"/>
        <v>0.34641016151377546</v>
      </c>
      <c r="H4">
        <f t="shared" si="0"/>
        <v>15079.644737231007</v>
      </c>
      <c r="I4">
        <f t="shared" si="3"/>
        <v>2.8867513459481293E-5</v>
      </c>
      <c r="J4">
        <f t="shared" si="4"/>
        <v>-1.3571680263507906</v>
      </c>
      <c r="K4">
        <f t="shared" si="5"/>
        <v>5.2237421689951928E-3</v>
      </c>
    </row>
    <row r="5" spans="1:11" x14ac:dyDescent="0.2">
      <c r="A5">
        <v>2.7</v>
      </c>
      <c r="B5">
        <f t="shared" si="1"/>
        <v>2.8867513459481289E-8</v>
      </c>
      <c r="C5">
        <v>-76</v>
      </c>
      <c r="D5">
        <f t="shared" si="2"/>
        <v>0.34641016151377546</v>
      </c>
      <c r="H5">
        <f t="shared" si="0"/>
        <v>16964.600329384884</v>
      </c>
      <c r="I5">
        <f t="shared" si="3"/>
        <v>2.8867513459481293E-5</v>
      </c>
      <c r="J5">
        <f t="shared" si="4"/>
        <v>-1.2893096250332512</v>
      </c>
      <c r="K5">
        <f t="shared" si="5"/>
        <v>5.8767099401192749E-3</v>
      </c>
    </row>
    <row r="6" spans="1:11" x14ac:dyDescent="0.2">
      <c r="A6">
        <v>2.9</v>
      </c>
      <c r="B6">
        <f t="shared" si="1"/>
        <v>2.8867513459481289E-8</v>
      </c>
      <c r="C6">
        <v>-68</v>
      </c>
      <c r="D6">
        <f t="shared" si="2"/>
        <v>0.34641016151377546</v>
      </c>
      <c r="H6">
        <f t="shared" si="0"/>
        <v>18221.237390820799</v>
      </c>
      <c r="I6">
        <f t="shared" si="3"/>
        <v>2.8867513459481293E-5</v>
      </c>
      <c r="J6">
        <f t="shared" si="4"/>
        <v>-1.2390441425758143</v>
      </c>
      <c r="K6">
        <f t="shared" si="5"/>
        <v>6.3120217875353825E-3</v>
      </c>
    </row>
    <row r="7" spans="1:11" x14ac:dyDescent="0.2">
      <c r="A7">
        <v>3.1</v>
      </c>
      <c r="B7">
        <f t="shared" si="1"/>
        <v>2.8867513459481289E-8</v>
      </c>
      <c r="C7">
        <v>-58</v>
      </c>
      <c r="D7">
        <f t="shared" si="2"/>
        <v>0.34641016151377546</v>
      </c>
      <c r="H7">
        <f t="shared" si="0"/>
        <v>19477.874452256718</v>
      </c>
      <c r="I7">
        <f t="shared" si="3"/>
        <v>2.8867513459481293E-5</v>
      </c>
      <c r="J7">
        <f t="shared" si="4"/>
        <v>-1.1297167182308896</v>
      </c>
      <c r="K7">
        <f t="shared" si="5"/>
        <v>6.747333634951498E-3</v>
      </c>
    </row>
    <row r="8" spans="1:11" x14ac:dyDescent="0.2">
      <c r="A8">
        <v>3.2</v>
      </c>
      <c r="B8">
        <f t="shared" si="1"/>
        <v>2.8867513459481289E-8</v>
      </c>
      <c r="C8">
        <v>-46</v>
      </c>
      <c r="D8">
        <f t="shared" si="2"/>
        <v>0.34641016151377546</v>
      </c>
      <c r="H8">
        <f t="shared" si="0"/>
        <v>20106.192982974677</v>
      </c>
      <c r="I8">
        <f t="shared" si="3"/>
        <v>2.8867513459481293E-5</v>
      </c>
      <c r="J8">
        <f t="shared" si="4"/>
        <v>-0.9248848772168351</v>
      </c>
      <c r="K8">
        <f t="shared" si="5"/>
        <v>6.9649895586595227E-3</v>
      </c>
    </row>
    <row r="9" spans="1:11" x14ac:dyDescent="0.2">
      <c r="A9">
        <v>3.3</v>
      </c>
      <c r="B9">
        <f t="shared" si="1"/>
        <v>2.8867513459481289E-8</v>
      </c>
      <c r="C9">
        <v>-38</v>
      </c>
      <c r="D9">
        <f t="shared" si="2"/>
        <v>0.34641016151377546</v>
      </c>
      <c r="H9">
        <f t="shared" si="0"/>
        <v>20734.511513692636</v>
      </c>
      <c r="I9">
        <f t="shared" si="3"/>
        <v>2.8867513459481293E-5</v>
      </c>
      <c r="J9">
        <f t="shared" si="4"/>
        <v>-0.78791143752032011</v>
      </c>
      <c r="K9">
        <f t="shared" si="5"/>
        <v>7.1826454823675865E-3</v>
      </c>
    </row>
    <row r="10" spans="1:11" x14ac:dyDescent="0.2">
      <c r="A10">
        <v>3.4</v>
      </c>
      <c r="B10">
        <f t="shared" si="1"/>
        <v>2.8867513459481289E-8</v>
      </c>
      <c r="C10">
        <v>-30</v>
      </c>
      <c r="D10">
        <f t="shared" si="2"/>
        <v>0.34641016151377546</v>
      </c>
      <c r="H10">
        <f t="shared" si="0"/>
        <v>21362.830044410592</v>
      </c>
      <c r="I10">
        <f t="shared" si="3"/>
        <v>2.8867513459481293E-5</v>
      </c>
      <c r="J10">
        <f t="shared" si="4"/>
        <v>-0.64088490133231768</v>
      </c>
      <c r="K10">
        <f t="shared" si="5"/>
        <v>7.4003014060756581E-3</v>
      </c>
    </row>
    <row r="11" spans="1:11" x14ac:dyDescent="0.2">
      <c r="A11">
        <v>3.5</v>
      </c>
      <c r="B11">
        <f t="shared" si="1"/>
        <v>2.8867513459481289E-8</v>
      </c>
      <c r="C11">
        <v>-16.8</v>
      </c>
      <c r="D11">
        <f t="shared" si="2"/>
        <v>0.34641016151377546</v>
      </c>
      <c r="H11">
        <f t="shared" si="0"/>
        <v>21991.148575128551</v>
      </c>
      <c r="I11">
        <f t="shared" si="3"/>
        <v>2.8867513459481293E-5</v>
      </c>
      <c r="J11">
        <f t="shared" si="4"/>
        <v>-0.36945129606215965</v>
      </c>
      <c r="K11">
        <f t="shared" si="5"/>
        <v>7.6179573297837297E-3</v>
      </c>
    </row>
    <row r="12" spans="1:11" x14ac:dyDescent="0.2">
      <c r="A12">
        <v>3.56</v>
      </c>
      <c r="B12">
        <f t="shared" si="1"/>
        <v>2.8867513459481289E-8</v>
      </c>
      <c r="C12">
        <v>-8.4</v>
      </c>
      <c r="D12">
        <f t="shared" si="2"/>
        <v>0.34641016151377546</v>
      </c>
      <c r="H12">
        <f t="shared" si="0"/>
        <v>22368.139693559329</v>
      </c>
      <c r="I12">
        <f t="shared" si="3"/>
        <v>2.8867513459481293E-5</v>
      </c>
      <c r="J12">
        <f t="shared" si="4"/>
        <v>-0.18789237342589837</v>
      </c>
      <c r="K12">
        <f t="shared" si="5"/>
        <v>7.7485508840085832E-3</v>
      </c>
    </row>
    <row r="13" spans="1:11" x14ac:dyDescent="0.2">
      <c r="A13">
        <v>3.58</v>
      </c>
      <c r="B13">
        <f t="shared" si="1"/>
        <v>2.8867513459481289E-8</v>
      </c>
      <c r="C13">
        <v>-5.4</v>
      </c>
      <c r="D13">
        <f t="shared" si="2"/>
        <v>0.34641016151377546</v>
      </c>
      <c r="H13">
        <f t="shared" si="0"/>
        <v>22493.80339970292</v>
      </c>
      <c r="I13">
        <f t="shared" si="3"/>
        <v>2.8867513459481293E-5</v>
      </c>
      <c r="J13">
        <f t="shared" si="4"/>
        <v>-0.12146653835839577</v>
      </c>
      <c r="K13">
        <f t="shared" si="5"/>
        <v>7.7920820687502014E-3</v>
      </c>
    </row>
    <row r="14" spans="1:11" x14ac:dyDescent="0.2">
      <c r="A14">
        <v>3.59</v>
      </c>
      <c r="B14">
        <f t="shared" si="1"/>
        <v>2.8867513459481289E-8</v>
      </c>
      <c r="C14">
        <v>-4</v>
      </c>
      <c r="D14">
        <f t="shared" si="2"/>
        <v>0.34641016151377546</v>
      </c>
      <c r="H14">
        <f t="shared" si="0"/>
        <v>22556.635252774715</v>
      </c>
      <c r="I14">
        <f t="shared" si="3"/>
        <v>2.8867513459481293E-5</v>
      </c>
      <c r="J14">
        <f t="shared" si="4"/>
        <v>-9.0226541011098851E-2</v>
      </c>
      <c r="K14">
        <f t="shared" si="5"/>
        <v>7.8138476611210109E-3</v>
      </c>
    </row>
    <row r="15" spans="1:11" x14ac:dyDescent="0.2">
      <c r="A15">
        <v>3.6</v>
      </c>
      <c r="B15">
        <f t="shared" si="1"/>
        <v>2.8867513459481289E-8</v>
      </c>
      <c r="C15">
        <v>-3</v>
      </c>
      <c r="D15">
        <f t="shared" si="2"/>
        <v>0.34641016151377546</v>
      </c>
      <c r="H15">
        <f t="shared" si="0"/>
        <v>22619.46710584651</v>
      </c>
      <c r="I15">
        <f t="shared" si="3"/>
        <v>2.8867513459481293E-5</v>
      </c>
      <c r="J15">
        <f t="shared" si="4"/>
        <v>-6.7858401317539535E-2</v>
      </c>
      <c r="K15">
        <f t="shared" si="5"/>
        <v>7.8356132534918212E-3</v>
      </c>
    </row>
    <row r="16" spans="1:11" x14ac:dyDescent="0.2">
      <c r="A16">
        <v>3.61</v>
      </c>
      <c r="B16">
        <f t="shared" si="1"/>
        <v>2.8867513459481289E-8</v>
      </c>
      <c r="C16">
        <v>-1.2</v>
      </c>
      <c r="D16">
        <f t="shared" si="2"/>
        <v>0.34641016151377546</v>
      </c>
      <c r="H16">
        <f t="shared" si="0"/>
        <v>22682.298958918305</v>
      </c>
      <c r="I16">
        <f t="shared" si="3"/>
        <v>2.8867513459481293E-5</v>
      </c>
      <c r="J16">
        <f t="shared" si="4"/>
        <v>-2.7218758750701965E-2</v>
      </c>
      <c r="K16">
        <f t="shared" si="5"/>
        <v>7.8573788458626316E-3</v>
      </c>
    </row>
    <row r="17" spans="1:11" x14ac:dyDescent="0.2">
      <c r="A17">
        <v>3.62</v>
      </c>
      <c r="B17">
        <f t="shared" si="1"/>
        <v>2.8867513459481289E-8</v>
      </c>
      <c r="C17">
        <v>0</v>
      </c>
      <c r="D17">
        <f t="shared" si="2"/>
        <v>0.34641016151377546</v>
      </c>
      <c r="H17">
        <f t="shared" ref="H17:H28" si="6">A17*2*PI()*1000</f>
        <v>22745.1308119901</v>
      </c>
      <c r="I17">
        <f t="shared" si="3"/>
        <v>2.8867513459481293E-5</v>
      </c>
      <c r="J17">
        <f t="shared" si="4"/>
        <v>0</v>
      </c>
      <c r="K17">
        <f t="shared" si="5"/>
        <v>7.8791444382334402E-3</v>
      </c>
    </row>
    <row r="18" spans="1:11" x14ac:dyDescent="0.2">
      <c r="A18">
        <v>3.64</v>
      </c>
      <c r="B18">
        <f t="shared" si="1"/>
        <v>2.8867513459481289E-8</v>
      </c>
      <c r="C18">
        <v>2.8</v>
      </c>
      <c r="D18">
        <f t="shared" si="2"/>
        <v>0.34641016151377546</v>
      </c>
      <c r="H18">
        <f t="shared" si="6"/>
        <v>22870.794518133695</v>
      </c>
      <c r="I18">
        <f t="shared" si="3"/>
        <v>2.8867513459481293E-5</v>
      </c>
      <c r="J18">
        <f t="shared" si="4"/>
        <v>6.4038224650774342E-2</v>
      </c>
      <c r="K18">
        <f t="shared" si="5"/>
        <v>7.9226756229750627E-3</v>
      </c>
    </row>
    <row r="19" spans="1:11" x14ac:dyDescent="0.2">
      <c r="A19">
        <v>3.7</v>
      </c>
      <c r="B19">
        <f t="shared" si="1"/>
        <v>2.8867513459481289E-8</v>
      </c>
      <c r="C19">
        <v>10.8</v>
      </c>
      <c r="D19">
        <f t="shared" si="2"/>
        <v>0.34641016151377546</v>
      </c>
      <c r="H19">
        <f t="shared" si="6"/>
        <v>23247.785636564469</v>
      </c>
      <c r="I19">
        <f t="shared" si="3"/>
        <v>2.8867513459481293E-5</v>
      </c>
      <c r="J19">
        <f t="shared" si="4"/>
        <v>0.25107608487489624</v>
      </c>
      <c r="K19">
        <f t="shared" si="5"/>
        <v>8.0532691771999319E-3</v>
      </c>
    </row>
    <row r="20" spans="1:11" x14ac:dyDescent="0.2">
      <c r="A20">
        <v>3.8</v>
      </c>
      <c r="B20">
        <f t="shared" si="1"/>
        <v>2.8867513459481289E-8</v>
      </c>
      <c r="C20">
        <v>21.6</v>
      </c>
      <c r="D20">
        <f t="shared" si="2"/>
        <v>0.34641016151377546</v>
      </c>
      <c r="H20">
        <f t="shared" si="6"/>
        <v>23876.104167282429</v>
      </c>
      <c r="I20">
        <f t="shared" si="3"/>
        <v>2.8867513459481293E-5</v>
      </c>
      <c r="J20">
        <f t="shared" si="4"/>
        <v>0.51572385001330046</v>
      </c>
      <c r="K20">
        <f t="shared" si="5"/>
        <v>8.2709251009080564E-3</v>
      </c>
    </row>
    <row r="21" spans="1:11" x14ac:dyDescent="0.2">
      <c r="A21">
        <v>3.9</v>
      </c>
      <c r="B21">
        <f t="shared" si="1"/>
        <v>2.8867513459481289E-8</v>
      </c>
      <c r="C21">
        <v>30</v>
      </c>
      <c r="D21">
        <f t="shared" si="2"/>
        <v>0.34641016151377546</v>
      </c>
      <c r="H21">
        <f t="shared" si="6"/>
        <v>24504.422698000388</v>
      </c>
      <c r="I21">
        <f t="shared" si="3"/>
        <v>2.8867513459481293E-5</v>
      </c>
      <c r="J21">
        <f t="shared" si="4"/>
        <v>0.73513268094001161</v>
      </c>
      <c r="K21">
        <f t="shared" si="5"/>
        <v>8.4885810246161826E-3</v>
      </c>
    </row>
    <row r="22" spans="1:11" x14ac:dyDescent="0.2">
      <c r="A22">
        <v>4</v>
      </c>
      <c r="B22">
        <f t="shared" si="1"/>
        <v>2.8867513459481289E-8</v>
      </c>
      <c r="C22">
        <v>36</v>
      </c>
      <c r="D22">
        <f t="shared" si="2"/>
        <v>0.34641016151377546</v>
      </c>
      <c r="H22">
        <f t="shared" si="6"/>
        <v>25132.741228718343</v>
      </c>
      <c r="I22">
        <f t="shared" si="3"/>
        <v>2.8867513459481293E-5</v>
      </c>
      <c r="J22">
        <f t="shared" si="4"/>
        <v>0.90477868423386032</v>
      </c>
      <c r="K22">
        <f t="shared" si="5"/>
        <v>8.7062369483243071E-3</v>
      </c>
    </row>
    <row r="23" spans="1:11" x14ac:dyDescent="0.2">
      <c r="A23">
        <v>4.2</v>
      </c>
      <c r="B23">
        <f t="shared" si="1"/>
        <v>2.8867513459481289E-8</v>
      </c>
      <c r="C23">
        <v>42</v>
      </c>
      <c r="D23">
        <f t="shared" si="2"/>
        <v>0.34641016151377546</v>
      </c>
      <c r="H23">
        <f t="shared" si="6"/>
        <v>26389.378290154262</v>
      </c>
      <c r="I23">
        <f t="shared" si="3"/>
        <v>2.8867513459481293E-5</v>
      </c>
      <c r="J23">
        <f t="shared" si="4"/>
        <v>1.108353888186479</v>
      </c>
      <c r="K23">
        <f t="shared" si="5"/>
        <v>9.1415487957405353E-3</v>
      </c>
    </row>
    <row r="24" spans="1:11" x14ac:dyDescent="0.2">
      <c r="A24">
        <v>4.4000000000000004</v>
      </c>
      <c r="B24">
        <f t="shared" si="1"/>
        <v>2.8867513459481289E-8</v>
      </c>
      <c r="C24">
        <v>44</v>
      </c>
      <c r="D24">
        <f t="shared" si="2"/>
        <v>0.34641016151377546</v>
      </c>
      <c r="H24">
        <f t="shared" si="6"/>
        <v>27646.015351590184</v>
      </c>
      <c r="I24">
        <f t="shared" si="3"/>
        <v>2.8867513459481293E-5</v>
      </c>
      <c r="J24">
        <f t="shared" si="4"/>
        <v>1.2164246754699679</v>
      </c>
      <c r="K24">
        <f t="shared" si="5"/>
        <v>9.5768606431567548E-3</v>
      </c>
    </row>
    <row r="25" spans="1:11" x14ac:dyDescent="0.2">
      <c r="A25">
        <v>4.7</v>
      </c>
      <c r="B25">
        <f t="shared" si="1"/>
        <v>2.8867513459481289E-8</v>
      </c>
      <c r="C25">
        <v>46</v>
      </c>
      <c r="D25">
        <f t="shared" si="2"/>
        <v>0.34641016151377546</v>
      </c>
      <c r="H25">
        <f t="shared" si="6"/>
        <v>29530.970943744054</v>
      </c>
      <c r="I25">
        <f t="shared" si="3"/>
        <v>2.8867513459481293E-5</v>
      </c>
      <c r="J25">
        <f t="shared" si="4"/>
        <v>1.3584246634122266</v>
      </c>
      <c r="K25">
        <f t="shared" si="5"/>
        <v>1.0229828414281075E-2</v>
      </c>
    </row>
    <row r="26" spans="1:11" x14ac:dyDescent="0.2">
      <c r="A26">
        <v>5</v>
      </c>
      <c r="B26">
        <f t="shared" si="1"/>
        <v>2.8867513459481289E-8</v>
      </c>
      <c r="C26">
        <v>46</v>
      </c>
      <c r="D26">
        <f t="shared" si="2"/>
        <v>0.34641016151377546</v>
      </c>
      <c r="H26">
        <f t="shared" si="6"/>
        <v>31415.926535897932</v>
      </c>
      <c r="I26">
        <f t="shared" si="3"/>
        <v>2.8867513459481293E-5</v>
      </c>
      <c r="J26">
        <f t="shared" si="4"/>
        <v>1.4451326206513049</v>
      </c>
      <c r="K26">
        <f t="shared" si="5"/>
        <v>1.0882796185405387E-2</v>
      </c>
    </row>
    <row r="27" spans="1:11" x14ac:dyDescent="0.2">
      <c r="A27">
        <v>5.3</v>
      </c>
      <c r="B27">
        <f t="shared" si="1"/>
        <v>2.8867513459481289E-8</v>
      </c>
      <c r="C27">
        <v>46</v>
      </c>
      <c r="D27">
        <f t="shared" si="2"/>
        <v>0.34641016151377546</v>
      </c>
      <c r="H27">
        <f t="shared" si="6"/>
        <v>33300.882128051802</v>
      </c>
      <c r="I27">
        <f t="shared" si="3"/>
        <v>2.8867513459481293E-5</v>
      </c>
      <c r="J27">
        <f t="shared" si="4"/>
        <v>1.5318405778903827</v>
      </c>
      <c r="K27">
        <f t="shared" si="5"/>
        <v>1.1535763956529698E-2</v>
      </c>
    </row>
    <row r="28" spans="1:11" x14ac:dyDescent="0.2">
      <c r="A28">
        <v>5.7</v>
      </c>
      <c r="B28">
        <f t="shared" si="1"/>
        <v>2.8867513459481289E-8</v>
      </c>
      <c r="C28">
        <v>48</v>
      </c>
      <c r="D28">
        <f t="shared" si="2"/>
        <v>0.34641016151377546</v>
      </c>
      <c r="H28">
        <f t="shared" si="6"/>
        <v>35814.156250923646</v>
      </c>
      <c r="I28">
        <f t="shared" si="3"/>
        <v>2.8867513459481293E-5</v>
      </c>
      <c r="J28">
        <f t="shared" si="4"/>
        <v>1.7190795000443351</v>
      </c>
      <c r="K28">
        <f t="shared" si="5"/>
        <v>1.2406387651362129E-2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W6" sqref="W6"/>
    </sheetView>
  </sheetViews>
  <sheetFormatPr defaultRowHeight="14.25" x14ac:dyDescent="0.2"/>
  <sheetData>
    <row r="1" spans="1:4" x14ac:dyDescent="0.2">
      <c r="A1" t="s">
        <v>35</v>
      </c>
      <c r="B1" t="s">
        <v>29</v>
      </c>
      <c r="C1" t="s">
        <v>33</v>
      </c>
      <c r="D1" t="s">
        <v>34</v>
      </c>
    </row>
    <row r="2" spans="1:4" x14ac:dyDescent="0.2">
      <c r="A2">
        <v>10681.415022205296</v>
      </c>
      <c r="B2">
        <v>2.8867513459481293E-5</v>
      </c>
      <c r="C2">
        <v>-1.4526724430199203</v>
      </c>
      <c r="D2">
        <v>3.7001507030398864E-3</v>
      </c>
    </row>
    <row r="3" spans="1:4" x14ac:dyDescent="0.2">
      <c r="A3">
        <v>13194.689145077131</v>
      </c>
      <c r="B3">
        <v>2.8867513459481293E-5</v>
      </c>
      <c r="C3">
        <v>-1.3986370493781759</v>
      </c>
      <c r="D3">
        <v>4.5707743978712521E-3</v>
      </c>
    </row>
    <row r="4" spans="1:4" x14ac:dyDescent="0.2">
      <c r="A4">
        <v>15079.644737231007</v>
      </c>
      <c r="B4">
        <v>2.8867513459481293E-5</v>
      </c>
      <c r="C4">
        <v>-1.3571680263507906</v>
      </c>
      <c r="D4">
        <v>5.2237421689951928E-3</v>
      </c>
    </row>
    <row r="5" spans="1:4" x14ac:dyDescent="0.2">
      <c r="A5">
        <v>16964.600329384884</v>
      </c>
      <c r="B5">
        <v>2.8867513459481293E-5</v>
      </c>
      <c r="C5">
        <v>-1.2893096250332512</v>
      </c>
      <c r="D5">
        <v>5.8767099401192749E-3</v>
      </c>
    </row>
    <row r="6" spans="1:4" x14ac:dyDescent="0.2">
      <c r="A6">
        <v>18221.237390820799</v>
      </c>
      <c r="B6">
        <v>2.8867513459481293E-5</v>
      </c>
      <c r="C6">
        <v>-1.2390441425758143</v>
      </c>
      <c r="D6">
        <v>6.3120217875353825E-3</v>
      </c>
    </row>
    <row r="7" spans="1:4" x14ac:dyDescent="0.2">
      <c r="A7">
        <v>19477.874452256718</v>
      </c>
      <c r="B7">
        <v>2.8867513459481293E-5</v>
      </c>
      <c r="C7">
        <v>-1.1297167182308896</v>
      </c>
      <c r="D7">
        <v>6.747333634951498E-3</v>
      </c>
    </row>
    <row r="8" spans="1:4" x14ac:dyDescent="0.2">
      <c r="A8">
        <v>20106.192982974677</v>
      </c>
      <c r="B8">
        <v>2.8867513459481293E-5</v>
      </c>
      <c r="C8">
        <v>-0.9248848772168351</v>
      </c>
      <c r="D8">
        <v>6.9649895586595227E-3</v>
      </c>
    </row>
    <row r="9" spans="1:4" x14ac:dyDescent="0.2">
      <c r="A9">
        <v>20734.511513692636</v>
      </c>
      <c r="B9">
        <v>2.8867513459481293E-5</v>
      </c>
      <c r="C9">
        <v>-0.78791143752032011</v>
      </c>
      <c r="D9">
        <v>7.1826454823675865E-3</v>
      </c>
    </row>
    <row r="10" spans="1:4" x14ac:dyDescent="0.2">
      <c r="A10">
        <v>21362.830044410592</v>
      </c>
      <c r="B10">
        <v>2.8867513459481293E-5</v>
      </c>
      <c r="C10">
        <v>-0.64088490133231768</v>
      </c>
      <c r="D10">
        <v>7.4003014060756581E-3</v>
      </c>
    </row>
    <row r="11" spans="1:4" x14ac:dyDescent="0.2">
      <c r="A11">
        <v>21991.148575128551</v>
      </c>
      <c r="B11">
        <v>2.8867513459481293E-5</v>
      </c>
      <c r="C11">
        <v>-0.36945129606215965</v>
      </c>
      <c r="D11">
        <v>7.6179573297837297E-3</v>
      </c>
    </row>
    <row r="12" spans="1:4" x14ac:dyDescent="0.2">
      <c r="A12">
        <v>22368.139693559329</v>
      </c>
      <c r="B12">
        <v>2.8867513459481293E-5</v>
      </c>
      <c r="C12">
        <v>-0.18789237342589837</v>
      </c>
      <c r="D12">
        <v>7.7485508840085832E-3</v>
      </c>
    </row>
    <row r="13" spans="1:4" x14ac:dyDescent="0.2">
      <c r="A13">
        <v>22493.80339970292</v>
      </c>
      <c r="B13">
        <v>2.8867513459481293E-5</v>
      </c>
      <c r="C13">
        <v>-0.12146653835839577</v>
      </c>
      <c r="D13">
        <v>7.7920820687502014E-3</v>
      </c>
    </row>
    <row r="14" spans="1:4" x14ac:dyDescent="0.2">
      <c r="A14">
        <v>22556.635252774715</v>
      </c>
      <c r="B14">
        <v>2.8867513459481293E-5</v>
      </c>
      <c r="C14">
        <v>-9.0226541011098851E-2</v>
      </c>
      <c r="D14">
        <v>7.8138476611210109E-3</v>
      </c>
    </row>
    <row r="15" spans="1:4" x14ac:dyDescent="0.2">
      <c r="A15">
        <v>22619.46710584651</v>
      </c>
      <c r="B15">
        <v>2.8867513459481293E-5</v>
      </c>
      <c r="C15">
        <v>-6.7858401317539535E-2</v>
      </c>
      <c r="D15">
        <v>7.8356132534918212E-3</v>
      </c>
    </row>
    <row r="16" spans="1:4" x14ac:dyDescent="0.2">
      <c r="A16">
        <v>22682.298958918305</v>
      </c>
      <c r="B16">
        <v>2.8867513459481293E-5</v>
      </c>
      <c r="C16">
        <v>-2.7218758750701965E-2</v>
      </c>
      <c r="D16">
        <v>7.8573788458626316E-3</v>
      </c>
    </row>
    <row r="17" spans="1:4" x14ac:dyDescent="0.2">
      <c r="A17">
        <v>22745.1308119901</v>
      </c>
      <c r="B17">
        <v>2.8867513459481293E-5</v>
      </c>
      <c r="C17">
        <v>0</v>
      </c>
      <c r="D17">
        <v>7.8791444382334402E-3</v>
      </c>
    </row>
    <row r="18" spans="1:4" x14ac:dyDescent="0.2">
      <c r="A18">
        <v>22870.794518133695</v>
      </c>
      <c r="B18">
        <v>2.8867513459481293E-5</v>
      </c>
      <c r="C18">
        <v>6.4038224650774342E-2</v>
      </c>
      <c r="D18">
        <v>7.9226756229750627E-3</v>
      </c>
    </row>
    <row r="19" spans="1:4" x14ac:dyDescent="0.2">
      <c r="A19">
        <v>23247.785636564469</v>
      </c>
      <c r="B19">
        <v>2.8867513459481293E-5</v>
      </c>
      <c r="C19">
        <v>0.25107608487489624</v>
      </c>
      <c r="D19">
        <v>8.0532691771999319E-3</v>
      </c>
    </row>
    <row r="20" spans="1:4" x14ac:dyDescent="0.2">
      <c r="A20">
        <v>23876.104167282429</v>
      </c>
      <c r="B20">
        <v>2.8867513459481293E-5</v>
      </c>
      <c r="C20">
        <v>0.51572385001330046</v>
      </c>
      <c r="D20">
        <v>8.2709251009080564E-3</v>
      </c>
    </row>
    <row r="21" spans="1:4" x14ac:dyDescent="0.2">
      <c r="A21">
        <v>24504.422698000388</v>
      </c>
      <c r="B21">
        <v>2.8867513459481293E-5</v>
      </c>
      <c r="C21">
        <v>0.73513268094001161</v>
      </c>
      <c r="D21">
        <v>8.4885810246161826E-3</v>
      </c>
    </row>
    <row r="22" spans="1:4" x14ac:dyDescent="0.2">
      <c r="A22">
        <v>25132.741228718343</v>
      </c>
      <c r="B22">
        <v>2.8867513459481293E-5</v>
      </c>
      <c r="C22">
        <v>0.90477868423386032</v>
      </c>
      <c r="D22">
        <v>8.7062369483243071E-3</v>
      </c>
    </row>
    <row r="23" spans="1:4" x14ac:dyDescent="0.2">
      <c r="A23">
        <v>26389.378290154262</v>
      </c>
      <c r="B23">
        <v>2.8867513459481293E-5</v>
      </c>
      <c r="C23">
        <v>1.108353888186479</v>
      </c>
      <c r="D23">
        <v>9.1415487957405353E-3</v>
      </c>
    </row>
    <row r="24" spans="1:4" x14ac:dyDescent="0.2">
      <c r="A24">
        <v>27646.015351590184</v>
      </c>
      <c r="B24">
        <v>2.8867513459481293E-5</v>
      </c>
      <c r="C24">
        <v>1.2164246754699679</v>
      </c>
      <c r="D24">
        <v>9.5768606431567548E-3</v>
      </c>
    </row>
    <row r="25" spans="1:4" x14ac:dyDescent="0.2">
      <c r="A25">
        <v>29530.970943744054</v>
      </c>
      <c r="B25">
        <v>2.8867513459481293E-5</v>
      </c>
      <c r="C25">
        <v>1.3584246634122266</v>
      </c>
      <c r="D25">
        <v>1.0229828414281075E-2</v>
      </c>
    </row>
    <row r="26" spans="1:4" x14ac:dyDescent="0.2">
      <c r="A26">
        <v>31415.926535897932</v>
      </c>
      <c r="B26">
        <v>2.8867513459481293E-5</v>
      </c>
      <c r="C26">
        <v>1.4451326206513049</v>
      </c>
      <c r="D26">
        <v>1.0882796185405387E-2</v>
      </c>
    </row>
    <row r="27" spans="1:4" x14ac:dyDescent="0.2">
      <c r="A27">
        <v>33300.882128051802</v>
      </c>
      <c r="B27">
        <v>2.8867513459481293E-5</v>
      </c>
      <c r="C27">
        <v>1.5318405778903827</v>
      </c>
      <c r="D27">
        <v>1.1535763956529698E-2</v>
      </c>
    </row>
    <row r="28" spans="1:4" x14ac:dyDescent="0.2">
      <c r="A28">
        <v>35814.156250923646</v>
      </c>
      <c r="B28">
        <v>2.8867513459481293E-5</v>
      </c>
      <c r="C28">
        <v>1.7190795000443351</v>
      </c>
      <c r="D28">
        <v>1.2406387651362129E-2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17" sqref="G17"/>
    </sheetView>
  </sheetViews>
  <sheetFormatPr defaultRowHeight="14.25" x14ac:dyDescent="0.2"/>
  <sheetData>
    <row r="1" spans="1:9" x14ac:dyDescent="0.2">
      <c r="A1" t="s">
        <v>13</v>
      </c>
      <c r="C1" t="s">
        <v>20</v>
      </c>
      <c r="D1" t="s">
        <v>21</v>
      </c>
      <c r="E1" t="s">
        <v>22</v>
      </c>
    </row>
    <row r="2" spans="1:9" x14ac:dyDescent="0.2">
      <c r="A2">
        <v>1.7</v>
      </c>
      <c r="D2">
        <v>0.6</v>
      </c>
      <c r="E2">
        <v>0.6</v>
      </c>
    </row>
    <row r="3" spans="1:9" x14ac:dyDescent="0.2">
      <c r="A3">
        <v>2.1</v>
      </c>
    </row>
    <row r="4" spans="1:9" x14ac:dyDescent="0.2">
      <c r="A4">
        <v>2.4</v>
      </c>
      <c r="I4">
        <v>4.16</v>
      </c>
    </row>
    <row r="5" spans="1:9" x14ac:dyDescent="0.2">
      <c r="A5">
        <v>2.7</v>
      </c>
    </row>
    <row r="6" spans="1:9" x14ac:dyDescent="0.2">
      <c r="A6">
        <v>2.9</v>
      </c>
    </row>
    <row r="7" spans="1:9" x14ac:dyDescent="0.2">
      <c r="A7">
        <v>3.1</v>
      </c>
    </row>
    <row r="8" spans="1:9" x14ac:dyDescent="0.2">
      <c r="A8">
        <v>3.2</v>
      </c>
      <c r="D8">
        <v>2.2999999999999998</v>
      </c>
      <c r="E8">
        <v>1.76</v>
      </c>
    </row>
    <row r="9" spans="1:9" x14ac:dyDescent="0.2">
      <c r="A9">
        <v>3.3</v>
      </c>
    </row>
    <row r="10" spans="1:9" x14ac:dyDescent="0.2">
      <c r="A10">
        <v>3.4</v>
      </c>
    </row>
    <row r="11" spans="1:9" x14ac:dyDescent="0.2">
      <c r="A11">
        <v>3.5</v>
      </c>
      <c r="D11">
        <v>3.56</v>
      </c>
      <c r="E11">
        <v>1.44</v>
      </c>
    </row>
    <row r="12" spans="1:9" x14ac:dyDescent="0.2">
      <c r="A12">
        <v>3.56</v>
      </c>
    </row>
    <row r="13" spans="1:9" x14ac:dyDescent="0.2">
      <c r="A13">
        <v>3.58</v>
      </c>
    </row>
    <row r="14" spans="1:9" x14ac:dyDescent="0.2">
      <c r="A14">
        <v>3.59</v>
      </c>
    </row>
    <row r="15" spans="1:9" x14ac:dyDescent="0.2">
      <c r="A15">
        <v>3.6</v>
      </c>
      <c r="D15">
        <v>3.84</v>
      </c>
      <c r="E15">
        <v>0.4</v>
      </c>
    </row>
    <row r="16" spans="1:9" x14ac:dyDescent="0.2">
      <c r="A16">
        <v>3.61</v>
      </c>
    </row>
    <row r="17" spans="1:5" x14ac:dyDescent="0.2">
      <c r="A17">
        <v>3.62</v>
      </c>
      <c r="D17">
        <v>3.88</v>
      </c>
      <c r="E17">
        <v>0</v>
      </c>
    </row>
    <row r="18" spans="1:5" x14ac:dyDescent="0.2">
      <c r="A18">
        <v>3.64</v>
      </c>
    </row>
    <row r="19" spans="1:5" x14ac:dyDescent="0.2">
      <c r="A19">
        <v>3.7</v>
      </c>
      <c r="D19">
        <v>3.74</v>
      </c>
      <c r="E19">
        <v>0.84</v>
      </c>
    </row>
    <row r="20" spans="1:5" x14ac:dyDescent="0.2">
      <c r="A20">
        <v>3.8</v>
      </c>
    </row>
    <row r="21" spans="1:5" x14ac:dyDescent="0.2">
      <c r="A21">
        <v>3.9</v>
      </c>
    </row>
    <row r="22" spans="1:5" x14ac:dyDescent="0.2">
      <c r="A22">
        <v>4</v>
      </c>
      <c r="D22">
        <v>2.56</v>
      </c>
      <c r="E22">
        <v>1.8</v>
      </c>
    </row>
    <row r="23" spans="1:5" x14ac:dyDescent="0.2">
      <c r="A23">
        <v>4.2</v>
      </c>
    </row>
    <row r="24" spans="1:5" x14ac:dyDescent="0.2">
      <c r="A24">
        <v>4.4000000000000004</v>
      </c>
    </row>
    <row r="25" spans="1:5" x14ac:dyDescent="0.2">
      <c r="A25">
        <v>4.7</v>
      </c>
    </row>
    <row r="26" spans="1:5" x14ac:dyDescent="0.2">
      <c r="A26">
        <v>5</v>
      </c>
    </row>
    <row r="27" spans="1:5" x14ac:dyDescent="0.2">
      <c r="A27">
        <v>5.3</v>
      </c>
    </row>
    <row r="28" spans="1:5" x14ac:dyDescent="0.2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3" sqref="L3"/>
    </sheetView>
  </sheetViews>
  <sheetFormatPr defaultRowHeight="14.25" x14ac:dyDescent="0.2"/>
  <cols>
    <col min="10" max="10" width="12" bestFit="1" customWidth="1"/>
  </cols>
  <sheetData>
    <row r="1" spans="1:12" ht="15" x14ac:dyDescent="0.25">
      <c r="A1" t="s">
        <v>36</v>
      </c>
      <c r="B1" t="s">
        <v>21</v>
      </c>
      <c r="C1" t="s">
        <v>38</v>
      </c>
      <c r="D1" t="s">
        <v>22</v>
      </c>
      <c r="E1" t="s">
        <v>39</v>
      </c>
      <c r="F1" t="s">
        <v>37</v>
      </c>
      <c r="I1" s="1" t="s">
        <v>35</v>
      </c>
      <c r="J1" t="s">
        <v>29</v>
      </c>
      <c r="K1" t="s">
        <v>33</v>
      </c>
      <c r="L1" t="s">
        <v>34</v>
      </c>
    </row>
    <row r="2" spans="1:12" x14ac:dyDescent="0.2">
      <c r="A2">
        <v>1.7</v>
      </c>
      <c r="B2">
        <v>-0.6</v>
      </c>
      <c r="C2">
        <f>0.04*SQRT(12)</f>
        <v>0.13856406460551018</v>
      </c>
      <c r="D2">
        <v>0.6</v>
      </c>
      <c r="E2">
        <f>0.04*SQRT(12)</f>
        <v>0.13856406460551018</v>
      </c>
      <c r="F2">
        <f>D2/B2</f>
        <v>-1</v>
      </c>
      <c r="I2">
        <f>A2*2*PI()*1000</f>
        <v>10681.415022205296</v>
      </c>
      <c r="J2">
        <f>10^-4/SQRT(12)</f>
        <v>2.8867513459481293E-5</v>
      </c>
      <c r="K2">
        <f>ASIN(F2)</f>
        <v>-1.5707963267948966</v>
      </c>
      <c r="L2" t="e">
        <f>SQRT(((E2/B2)^2+((D2*C2)/(B2^2))^2)/(1-(F2)^2))</f>
        <v>#DIV/0!</v>
      </c>
    </row>
    <row r="3" spans="1:12" x14ac:dyDescent="0.2">
      <c r="A3">
        <v>3.2</v>
      </c>
      <c r="B3">
        <v>-2.2999999999999998</v>
      </c>
      <c r="C3">
        <f t="shared" ref="C3:C9" si="0">0.04*SQRT(12)</f>
        <v>0.13856406460551018</v>
      </c>
      <c r="D3">
        <v>1.76</v>
      </c>
      <c r="E3">
        <f t="shared" ref="E3:E9" si="1">0.04*SQRT(12)</f>
        <v>0.13856406460551018</v>
      </c>
      <c r="F3">
        <f t="shared" ref="F3:F9" si="2">D3/B3</f>
        <v>-0.76521739130434785</v>
      </c>
      <c r="I3">
        <f t="shared" ref="I3:I9" si="3">A3*2*PI()*1000</f>
        <v>20106.192982974677</v>
      </c>
      <c r="J3">
        <f t="shared" ref="J3:J9" si="4">10^-4/SQRT(12)</f>
        <v>2.8867513459481293E-5</v>
      </c>
      <c r="K3">
        <f t="shared" ref="K3:K9" si="5">ASIN(F3)</f>
        <v>-0.87137894639644309</v>
      </c>
      <c r="L3">
        <f>SQRT(((E3/B3)^2+((D3*C3)/(B3^2))^2)/(1-(F3)^2))</f>
        <v>0.11783701623338079</v>
      </c>
    </row>
    <row r="4" spans="1:12" x14ac:dyDescent="0.2">
      <c r="A4">
        <v>3.5</v>
      </c>
      <c r="B4">
        <v>-3.56</v>
      </c>
      <c r="C4">
        <f t="shared" si="0"/>
        <v>0.13856406460551018</v>
      </c>
      <c r="D4">
        <v>1.44</v>
      </c>
      <c r="E4">
        <f t="shared" si="1"/>
        <v>0.13856406460551018</v>
      </c>
      <c r="F4">
        <f t="shared" si="2"/>
        <v>-0.4044943820224719</v>
      </c>
      <c r="I4">
        <f t="shared" si="3"/>
        <v>21991.148575128551</v>
      </c>
      <c r="J4">
        <f t="shared" si="4"/>
        <v>2.8867513459481293E-5</v>
      </c>
      <c r="K4">
        <f t="shared" si="5"/>
        <v>-0.41642589737418523</v>
      </c>
      <c r="L4">
        <f t="shared" ref="L4:L9" si="6">SQRT(((E4/B4)^2+((D4*C4)/(B4^2))^2)/(1-(F4)^2))</f>
        <v>4.5909490055325811E-2</v>
      </c>
    </row>
    <row r="5" spans="1:12" x14ac:dyDescent="0.2">
      <c r="A5">
        <v>3.6</v>
      </c>
      <c r="B5">
        <v>-3.84</v>
      </c>
      <c r="C5">
        <f t="shared" si="0"/>
        <v>0.13856406460551018</v>
      </c>
      <c r="D5">
        <v>0.4</v>
      </c>
      <c r="E5">
        <f t="shared" si="1"/>
        <v>0.13856406460551018</v>
      </c>
      <c r="F5">
        <f t="shared" si="2"/>
        <v>-0.10416666666666667</v>
      </c>
      <c r="I5">
        <f t="shared" si="3"/>
        <v>22619.46710584651</v>
      </c>
      <c r="J5">
        <f t="shared" si="4"/>
        <v>2.8867513459481293E-5</v>
      </c>
      <c r="K5">
        <f t="shared" si="5"/>
        <v>-0.10435597258845379</v>
      </c>
      <c r="L5">
        <f t="shared" si="6"/>
        <v>3.6478080017711433E-2</v>
      </c>
    </row>
    <row r="6" spans="1:12" x14ac:dyDescent="0.2">
      <c r="A6">
        <v>3.62</v>
      </c>
      <c r="B6">
        <v>3.88</v>
      </c>
      <c r="C6">
        <f t="shared" si="0"/>
        <v>0.13856406460551018</v>
      </c>
      <c r="D6">
        <v>0</v>
      </c>
      <c r="E6">
        <f t="shared" si="1"/>
        <v>0.13856406460551018</v>
      </c>
      <c r="F6">
        <f t="shared" si="2"/>
        <v>0</v>
      </c>
      <c r="I6">
        <f t="shared" si="3"/>
        <v>22745.1308119901</v>
      </c>
      <c r="J6">
        <f t="shared" si="4"/>
        <v>2.8867513459481293E-5</v>
      </c>
      <c r="K6">
        <f t="shared" si="5"/>
        <v>0</v>
      </c>
      <c r="L6">
        <f t="shared" si="6"/>
        <v>3.5712387784925304E-2</v>
      </c>
    </row>
    <row r="7" spans="1:12" x14ac:dyDescent="0.2">
      <c r="A7">
        <v>3.7</v>
      </c>
      <c r="B7">
        <v>3.74</v>
      </c>
      <c r="C7">
        <f t="shared" si="0"/>
        <v>0.13856406460551018</v>
      </c>
      <c r="D7">
        <v>0.84</v>
      </c>
      <c r="E7">
        <f t="shared" si="1"/>
        <v>0.13856406460551018</v>
      </c>
      <c r="F7">
        <f t="shared" si="2"/>
        <v>0.2245989304812834</v>
      </c>
      <c r="I7">
        <f t="shared" si="3"/>
        <v>23247.785636564469</v>
      </c>
      <c r="J7">
        <f t="shared" si="4"/>
        <v>2.8867513459481293E-5</v>
      </c>
      <c r="K7">
        <f t="shared" si="5"/>
        <v>0.22653143165920933</v>
      </c>
      <c r="L7">
        <f t="shared" si="6"/>
        <v>3.8967762466627177E-2</v>
      </c>
    </row>
    <row r="8" spans="1:12" x14ac:dyDescent="0.2">
      <c r="A8">
        <v>4</v>
      </c>
      <c r="B8">
        <v>2.56</v>
      </c>
      <c r="C8">
        <f t="shared" si="0"/>
        <v>0.13856406460551018</v>
      </c>
      <c r="D8">
        <v>1.8</v>
      </c>
      <c r="E8">
        <f t="shared" si="1"/>
        <v>0.13856406460551018</v>
      </c>
      <c r="F8">
        <f t="shared" si="2"/>
        <v>0.703125</v>
      </c>
      <c r="I8">
        <f t="shared" si="3"/>
        <v>25132.741228718343</v>
      </c>
      <c r="J8">
        <f t="shared" si="4"/>
        <v>2.8867513459481293E-5</v>
      </c>
      <c r="K8">
        <f t="shared" si="5"/>
        <v>0.77978281098031366</v>
      </c>
      <c r="L8">
        <f t="shared" si="6"/>
        <v>9.3053302138452407E-2</v>
      </c>
    </row>
    <row r="9" spans="1:12" x14ac:dyDescent="0.2">
      <c r="A9">
        <v>5.7</v>
      </c>
      <c r="B9">
        <v>0.6</v>
      </c>
      <c r="C9">
        <f t="shared" si="0"/>
        <v>0.13856406460551018</v>
      </c>
      <c r="D9">
        <v>0.6</v>
      </c>
      <c r="E9">
        <f t="shared" si="1"/>
        <v>0.13856406460551018</v>
      </c>
      <c r="F9">
        <f t="shared" si="2"/>
        <v>1</v>
      </c>
      <c r="I9">
        <f t="shared" si="3"/>
        <v>35814.156250923646</v>
      </c>
      <c r="J9">
        <f t="shared" si="4"/>
        <v>2.8867513459481293E-5</v>
      </c>
      <c r="K9">
        <f t="shared" si="5"/>
        <v>1.5707963267948966</v>
      </c>
      <c r="L9" t="e">
        <f t="shared" si="6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RCL מדידות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eddington phi</vt:lpstr>
      <vt:lpstr>תתה בשיטת האליפסות</vt:lpstr>
      <vt:lpstr>שגיאות אליפסה</vt:lpstr>
      <vt:lpstr>eddington elipse 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2023-04-10T14:47:43Z</dcterms:modified>
</cp:coreProperties>
</file>