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אופטיקה\"/>
    </mc:Choice>
  </mc:AlternateContent>
  <xr:revisionPtr revIDLastSave="0" documentId="13_ncr:1_{F59927EA-0529-49C5-92F8-752F539FEAE0}" xr6:coauthVersionLast="47" xr6:coauthVersionMax="47" xr10:uidLastSave="{00000000-0000-0000-0000-000000000000}"/>
  <bookViews>
    <workbookView xWindow="-96" yWindow="0" windowWidth="11712" windowHeight="12336" firstSheet="4" activeTab="9" xr2:uid="{00000000-000D-0000-FFFF-FFFF00000000}"/>
  </bookViews>
  <sheets>
    <sheet name="התאמה של סנל" sheetId="1" r:id="rId1"/>
    <sheet name="התאמה של סנל שגיאות" sheetId="5" r:id="rId2"/>
    <sheet name="התאמה של סנל אדינגטון" sheetId="6" r:id="rId3"/>
    <sheet name="אלפא קבועה" sheetId="2" r:id="rId4"/>
    <sheet name="אלפא קבועה שגיאות" sheetId="8" r:id="rId5"/>
    <sheet name="אלפא קבועה אדינגטון" sheetId="7" r:id="rId6"/>
    <sheet name="מינימום" sheetId="3" r:id="rId7"/>
    <sheet name="מינימום שגיאות" sheetId="9" r:id="rId8"/>
    <sheet name="מינימום אדינגטון" sheetId="10" r:id="rId9"/>
    <sheet name="מש&quot;צ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C3" i="4"/>
  <c r="F11" i="4"/>
  <c r="E11" i="4"/>
  <c r="C11" i="4"/>
  <c r="I14" i="3"/>
  <c r="F14" i="3"/>
  <c r="H14" i="3" s="1"/>
  <c r="G14" i="3"/>
  <c r="E14" i="3"/>
  <c r="C3" i="9"/>
  <c r="C4" i="9"/>
  <c r="C5" i="9"/>
  <c r="C6" i="9"/>
  <c r="C7" i="9"/>
  <c r="C8" i="9"/>
  <c r="C9" i="9"/>
  <c r="C10" i="9"/>
  <c r="C2" i="9"/>
  <c r="G3" i="9"/>
  <c r="G4" i="9"/>
  <c r="G5" i="9"/>
  <c r="G6" i="9"/>
  <c r="G7" i="9"/>
  <c r="G8" i="9"/>
  <c r="G9" i="9"/>
  <c r="G10" i="9"/>
  <c r="G2" i="9"/>
  <c r="G16" i="2"/>
  <c r="F16" i="2"/>
  <c r="E16" i="2"/>
  <c r="C16" i="2"/>
  <c r="D16" i="2"/>
  <c r="K9" i="2"/>
  <c r="J9" i="2"/>
  <c r="A1" i="6"/>
  <c r="B1" i="6"/>
  <c r="C1" i="6"/>
  <c r="D1" i="6"/>
  <c r="K3" i="5"/>
  <c r="K4" i="5"/>
  <c r="K5" i="5"/>
  <c r="K6" i="5"/>
  <c r="K7" i="5"/>
  <c r="K8" i="5"/>
  <c r="K9" i="5"/>
  <c r="K10" i="5"/>
  <c r="K11" i="5"/>
  <c r="K12" i="5"/>
  <c r="K2" i="5"/>
  <c r="B3" i="5"/>
  <c r="B4" i="5"/>
  <c r="B5" i="5"/>
  <c r="B6" i="5"/>
  <c r="B7" i="5"/>
  <c r="B8" i="5"/>
  <c r="B9" i="5"/>
  <c r="B10" i="5"/>
  <c r="B11" i="5"/>
  <c r="B12" i="5"/>
  <c r="B2" i="5"/>
  <c r="G11" i="4" l="1"/>
  <c r="D2" i="10"/>
  <c r="D3" i="10"/>
  <c r="D5" i="10"/>
  <c r="D8" i="10"/>
  <c r="H9" i="9"/>
  <c r="D10" i="10"/>
  <c r="D9" i="10"/>
  <c r="C1" i="10"/>
  <c r="D1" i="10"/>
  <c r="C6" i="10"/>
  <c r="D6" i="10"/>
  <c r="D7" i="10"/>
  <c r="C8" i="10"/>
  <c r="A1" i="10"/>
  <c r="B1" i="10"/>
  <c r="A3" i="10"/>
  <c r="A4" i="10"/>
  <c r="B4" i="10"/>
  <c r="A5" i="10"/>
  <c r="A6" i="10"/>
  <c r="B6" i="10"/>
  <c r="A9" i="10"/>
  <c r="B10" i="10"/>
  <c r="H6" i="9"/>
  <c r="H7" i="9"/>
  <c r="F3" i="9"/>
  <c r="C3" i="10" s="1"/>
  <c r="F4" i="9"/>
  <c r="C4" i="10" s="1"/>
  <c r="F5" i="9"/>
  <c r="C5" i="10" s="1"/>
  <c r="F6" i="9"/>
  <c r="F7" i="9"/>
  <c r="C7" i="10" s="1"/>
  <c r="F8" i="9"/>
  <c r="F9" i="9"/>
  <c r="C9" i="10" s="1"/>
  <c r="F10" i="9"/>
  <c r="C10" i="10" s="1"/>
  <c r="F2" i="9"/>
  <c r="C2" i="10" s="1"/>
  <c r="B2" i="9"/>
  <c r="A2" i="10" s="1"/>
  <c r="D3" i="9"/>
  <c r="B5" i="10"/>
  <c r="D6" i="9"/>
  <c r="D7" i="9"/>
  <c r="D8" i="9"/>
  <c r="D9" i="9"/>
  <c r="B2" i="10"/>
  <c r="D5" i="9"/>
  <c r="B3" i="9"/>
  <c r="B4" i="9"/>
  <c r="B5" i="9"/>
  <c r="B6" i="9"/>
  <c r="B7" i="9"/>
  <c r="A7" i="10" s="1"/>
  <c r="B8" i="9"/>
  <c r="A8" i="10" s="1"/>
  <c r="B9" i="9"/>
  <c r="B10" i="9"/>
  <c r="A10" i="10" s="1"/>
  <c r="B3" i="7"/>
  <c r="B4" i="7"/>
  <c r="B5" i="7"/>
  <c r="B6" i="7"/>
  <c r="B2" i="7"/>
  <c r="D3" i="8"/>
  <c r="D3" i="7" s="1"/>
  <c r="D4" i="8"/>
  <c r="D4" i="7" s="1"/>
  <c r="D5" i="8"/>
  <c r="D5" i="7" s="1"/>
  <c r="D6" i="8"/>
  <c r="D2" i="8"/>
  <c r="E2" i="8" s="1"/>
  <c r="D6" i="7"/>
  <c r="D2" i="7"/>
  <c r="C3" i="7"/>
  <c r="C4" i="7"/>
  <c r="C5" i="7"/>
  <c r="C6" i="7"/>
  <c r="C2" i="8"/>
  <c r="C2" i="7" s="1"/>
  <c r="C3" i="8"/>
  <c r="C4" i="8"/>
  <c r="C5" i="8"/>
  <c r="C6" i="8"/>
  <c r="L3" i="5"/>
  <c r="L6" i="5"/>
  <c r="L8" i="5"/>
  <c r="L9" i="5"/>
  <c r="J2" i="5"/>
  <c r="E10" i="5"/>
  <c r="C3" i="5"/>
  <c r="F3" i="5" s="1"/>
  <c r="C3" i="6" s="1"/>
  <c r="D3" i="5"/>
  <c r="D4" i="5"/>
  <c r="D5" i="5"/>
  <c r="D6" i="5"/>
  <c r="D7" i="5"/>
  <c r="D8" i="5"/>
  <c r="D9" i="5"/>
  <c r="D10" i="5"/>
  <c r="D11" i="5"/>
  <c r="D12" i="5"/>
  <c r="D2" i="5"/>
  <c r="J12" i="5"/>
  <c r="L12" i="5" s="1"/>
  <c r="C12" i="5"/>
  <c r="J11" i="5"/>
  <c r="L11" i="5" s="1"/>
  <c r="C11" i="5"/>
  <c r="J10" i="5"/>
  <c r="L10" i="5" s="1"/>
  <c r="C10" i="5"/>
  <c r="F10" i="5" s="1"/>
  <c r="C10" i="6" s="1"/>
  <c r="J9" i="5"/>
  <c r="C9" i="5"/>
  <c r="F9" i="5" s="1"/>
  <c r="C9" i="6" s="1"/>
  <c r="J8" i="5"/>
  <c r="C8" i="5"/>
  <c r="J7" i="5"/>
  <c r="L7" i="5" s="1"/>
  <c r="C7" i="5"/>
  <c r="F7" i="5" s="1"/>
  <c r="C7" i="6" s="1"/>
  <c r="J6" i="5"/>
  <c r="C6" i="5"/>
  <c r="J5" i="5"/>
  <c r="L5" i="5" s="1"/>
  <c r="C5" i="5"/>
  <c r="J4" i="5"/>
  <c r="L4" i="5" s="1"/>
  <c r="C4" i="5"/>
  <c r="J3" i="5"/>
  <c r="C2" i="5"/>
  <c r="F2" i="5" s="1"/>
  <c r="C2" i="6" s="1"/>
  <c r="P13" i="1"/>
  <c r="P14" i="1"/>
  <c r="P15" i="1"/>
  <c r="H12" i="1"/>
  <c r="H13" i="1"/>
  <c r="H14" i="1"/>
  <c r="H15" i="1"/>
  <c r="G9" i="1"/>
  <c r="H9" i="1" s="1"/>
  <c r="G12" i="1"/>
  <c r="G13" i="1"/>
  <c r="G14" i="1"/>
  <c r="G15" i="1"/>
  <c r="G16" i="1"/>
  <c r="H16" i="1" s="1"/>
  <c r="C9" i="1"/>
  <c r="P9" i="1" s="1"/>
  <c r="C10" i="1"/>
  <c r="C13" i="1"/>
  <c r="C14" i="1"/>
  <c r="C15" i="1"/>
  <c r="C16" i="1"/>
  <c r="E7" i="1"/>
  <c r="E8" i="1"/>
  <c r="E9" i="1"/>
  <c r="E10" i="1"/>
  <c r="G10" i="1" s="1"/>
  <c r="H10" i="1" s="1"/>
  <c r="P10" i="1" s="1"/>
  <c r="E11" i="1"/>
  <c r="E12" i="1"/>
  <c r="E13" i="1"/>
  <c r="E14" i="1"/>
  <c r="E15" i="1"/>
  <c r="E16" i="1"/>
  <c r="E6" i="1"/>
  <c r="B7" i="1"/>
  <c r="C7" i="1" s="1"/>
  <c r="B8" i="1"/>
  <c r="G8" i="1" s="1"/>
  <c r="H8" i="1" s="1"/>
  <c r="B9" i="1"/>
  <c r="B10" i="1"/>
  <c r="B11" i="1"/>
  <c r="C11" i="1" s="1"/>
  <c r="B12" i="1"/>
  <c r="C12" i="1" s="1"/>
  <c r="P12" i="1" s="1"/>
  <c r="B13" i="1"/>
  <c r="B14" i="1"/>
  <c r="B15" i="1"/>
  <c r="B16" i="1"/>
  <c r="B6" i="1"/>
  <c r="G6" i="1" s="1"/>
  <c r="H6" i="1" s="1"/>
  <c r="P16" i="1" l="1"/>
  <c r="C6" i="1"/>
  <c r="P6" i="1" s="1"/>
  <c r="H3" i="9"/>
  <c r="G11" i="1"/>
  <c r="H11" i="1" s="1"/>
  <c r="P11" i="1" s="1"/>
  <c r="E5" i="8"/>
  <c r="E11" i="5"/>
  <c r="B9" i="10"/>
  <c r="B3" i="10"/>
  <c r="E9" i="5"/>
  <c r="C8" i="1"/>
  <c r="P8" i="1" s="1"/>
  <c r="G7" i="1"/>
  <c r="H7" i="1" s="1"/>
  <c r="P7" i="1" s="1"/>
  <c r="D4" i="9"/>
  <c r="H2" i="9"/>
  <c r="B8" i="10"/>
  <c r="H10" i="9"/>
  <c r="B7" i="10"/>
  <c r="H8" i="9"/>
  <c r="H4" i="9"/>
  <c r="D10" i="9"/>
  <c r="H5" i="9"/>
  <c r="E4" i="5"/>
  <c r="D4" i="10"/>
  <c r="D2" i="9"/>
  <c r="E4" i="8"/>
  <c r="E3" i="8"/>
  <c r="E6" i="8"/>
  <c r="N3" i="5"/>
  <c r="N6" i="5"/>
  <c r="Q6" i="5" s="1"/>
  <c r="N7" i="5"/>
  <c r="Q7" i="5" s="1"/>
  <c r="L2" i="5"/>
  <c r="N2" i="5"/>
  <c r="N4" i="5"/>
  <c r="N8" i="5"/>
  <c r="Q8" i="5" s="1"/>
  <c r="N12" i="5"/>
  <c r="Q12" i="5" s="1"/>
  <c r="N5" i="5"/>
  <c r="M5" i="5"/>
  <c r="P5" i="5" s="1"/>
  <c r="A5" i="6" s="1"/>
  <c r="M11" i="5"/>
  <c r="P11" i="5" s="1"/>
  <c r="A11" i="6" s="1"/>
  <c r="E12" i="5"/>
  <c r="E2" i="5"/>
  <c r="E8" i="5"/>
  <c r="E7" i="5"/>
  <c r="E5" i="5"/>
  <c r="E6" i="5"/>
  <c r="E3" i="5"/>
  <c r="M4" i="5"/>
  <c r="N9" i="5"/>
  <c r="N11" i="5"/>
  <c r="G12" i="5"/>
  <c r="D12" i="6" s="1"/>
  <c r="G7" i="5"/>
  <c r="G3" i="5"/>
  <c r="N10" i="5"/>
  <c r="G6" i="5"/>
  <c r="D6" i="6" s="1"/>
  <c r="M8" i="5"/>
  <c r="P8" i="5" s="1"/>
  <c r="A8" i="6" s="1"/>
  <c r="G8" i="5"/>
  <c r="D8" i="6" s="1"/>
  <c r="G2" i="5"/>
  <c r="G11" i="5"/>
  <c r="G10" i="5"/>
  <c r="G9" i="5"/>
  <c r="G5" i="5"/>
  <c r="D5" i="6" s="1"/>
  <c r="G4" i="5"/>
  <c r="D4" i="6" s="1"/>
  <c r="M6" i="5"/>
  <c r="P6" i="5" s="1"/>
  <c r="A6" i="6" s="1"/>
  <c r="M12" i="5"/>
  <c r="F4" i="5"/>
  <c r="C4" i="6" s="1"/>
  <c r="M3" i="5"/>
  <c r="P3" i="5" s="1"/>
  <c r="A3" i="6" s="1"/>
  <c r="F5" i="5"/>
  <c r="C5" i="6" s="1"/>
  <c r="M9" i="5"/>
  <c r="P9" i="5" s="1"/>
  <c r="A9" i="6" s="1"/>
  <c r="M2" i="5"/>
  <c r="P2" i="5" s="1"/>
  <c r="A2" i="6" s="1"/>
  <c r="F6" i="5"/>
  <c r="C6" i="6" s="1"/>
  <c r="F8" i="5"/>
  <c r="C8" i="6" s="1"/>
  <c r="M10" i="5"/>
  <c r="P10" i="5" s="1"/>
  <c r="A10" i="6" s="1"/>
  <c r="M7" i="5"/>
  <c r="P7" i="5" s="1"/>
  <c r="A7" i="6" s="1"/>
  <c r="F11" i="5"/>
  <c r="C11" i="6" s="1"/>
  <c r="F12" i="5"/>
  <c r="C12" i="6" s="1"/>
  <c r="Q4" i="5" l="1"/>
  <c r="R12" i="5"/>
  <c r="B12" i="6"/>
  <c r="Q2" i="5"/>
  <c r="H10" i="5"/>
  <c r="D10" i="6"/>
  <c r="H11" i="5"/>
  <c r="D11" i="6"/>
  <c r="H2" i="5"/>
  <c r="D2" i="6"/>
  <c r="Q3" i="5"/>
  <c r="H9" i="5"/>
  <c r="D9" i="6"/>
  <c r="Q10" i="5"/>
  <c r="R8" i="5"/>
  <c r="B8" i="6"/>
  <c r="R7" i="5"/>
  <c r="B7" i="6"/>
  <c r="R6" i="5"/>
  <c r="B6" i="6"/>
  <c r="H3" i="5"/>
  <c r="D3" i="6"/>
  <c r="H7" i="5"/>
  <c r="D7" i="6"/>
  <c r="O11" i="5"/>
  <c r="Q11" i="5"/>
  <c r="O5" i="5"/>
  <c r="Q5" i="5"/>
  <c r="O9" i="5"/>
  <c r="Q9" i="5"/>
  <c r="H8" i="5"/>
  <c r="H4" i="5"/>
  <c r="H12" i="5"/>
  <c r="H6" i="5"/>
  <c r="H5" i="5"/>
  <c r="O10" i="5"/>
  <c r="P12" i="5"/>
  <c r="A12" i="6" s="1"/>
  <c r="O12" i="5"/>
  <c r="O3" i="5"/>
  <c r="P4" i="5"/>
  <c r="A4" i="6" s="1"/>
  <c r="O4" i="5"/>
  <c r="O6" i="5"/>
  <c r="O7" i="5"/>
  <c r="O8" i="5"/>
  <c r="O2" i="5"/>
  <c r="R3" i="5" l="1"/>
  <c r="B3" i="6"/>
  <c r="R5" i="5"/>
  <c r="B5" i="6"/>
  <c r="R2" i="5"/>
  <c r="B2" i="6"/>
  <c r="R9" i="5"/>
  <c r="B9" i="6"/>
  <c r="R11" i="5"/>
  <c r="B11" i="6"/>
  <c r="R10" i="5"/>
  <c r="B10" i="6"/>
  <c r="R4" i="5"/>
  <c r="B4" i="6"/>
</calcChain>
</file>

<file path=xl/sharedStrings.xml><?xml version="1.0" encoding="utf-8"?>
<sst xmlns="http://schemas.openxmlformats.org/spreadsheetml/2006/main" count="91" uniqueCount="60">
  <si>
    <t>α</t>
  </si>
  <si>
    <t>זוית כניסה</t>
  </si>
  <si>
    <t>זוית יציאה</t>
  </si>
  <si>
    <t>זוית יציאה 2</t>
  </si>
  <si>
    <t xml:space="preserve">רזולוציה </t>
  </si>
  <si>
    <t>מד זוית</t>
  </si>
  <si>
    <t>סרגל</t>
  </si>
  <si>
    <t>0.01cm</t>
  </si>
  <si>
    <t>α_RAD</t>
  </si>
  <si>
    <t>sin(α)</t>
  </si>
  <si>
    <t>β_rad</t>
  </si>
  <si>
    <t>sin(β)</t>
  </si>
  <si>
    <r>
      <t>sin(α)/sin(</t>
    </r>
    <r>
      <rPr>
        <sz val="11"/>
        <color theme="1"/>
        <rFont val="Calibri"/>
        <family val="2"/>
      </rPr>
      <t>β)</t>
    </r>
  </si>
  <si>
    <t>מריחה של 2 שנתות</t>
  </si>
  <si>
    <t>מריחה של 3 שנתות</t>
  </si>
  <si>
    <t>נמרח סין 78 ל82</t>
  </si>
  <si>
    <t>N=1</t>
  </si>
  <si>
    <t>178-180</t>
  </si>
  <si>
    <t>N=2</t>
  </si>
  <si>
    <t>N=3</t>
  </si>
  <si>
    <t>277.5-278.5</t>
  </si>
  <si>
    <t>N=4</t>
  </si>
  <si>
    <t>מדידה חרא לא להתחשב</t>
  </si>
  <si>
    <t>אלפא שווה 49</t>
  </si>
  <si>
    <t>אהשיקוף של אלפא היה גדול מהשלישי</t>
  </si>
  <si>
    <t>וית יציאה</t>
  </si>
  <si>
    <t>אלפא נמרחת +-1</t>
  </si>
  <si>
    <t>N=5</t>
  </si>
  <si>
    <t>בכולם +-0.5</t>
  </si>
  <si>
    <t>dα</t>
  </si>
  <si>
    <t>dα [rad]</t>
  </si>
  <si>
    <t>α [rad]</t>
  </si>
  <si>
    <t>dsin(α)</t>
  </si>
  <si>
    <t>δ</t>
  </si>
  <si>
    <t>δ [rad]</t>
  </si>
  <si>
    <t>dδ</t>
  </si>
  <si>
    <t>β [rad]</t>
  </si>
  <si>
    <t>dβ [rad]</t>
  </si>
  <si>
    <t>dβ/β</t>
  </si>
  <si>
    <t>dα/α</t>
  </si>
  <si>
    <t>dsin(α)/sin(α)</t>
  </si>
  <si>
    <t>dδ/δ</t>
  </si>
  <si>
    <t>dsin(β)</t>
  </si>
  <si>
    <t>dsin(β)/sin(β)</t>
  </si>
  <si>
    <t>N</t>
  </si>
  <si>
    <t>dN</t>
  </si>
  <si>
    <t>a_1</t>
  </si>
  <si>
    <t>da_1</t>
  </si>
  <si>
    <t>ALPHA</t>
  </si>
  <si>
    <t>β</t>
  </si>
  <si>
    <t>dβ</t>
  </si>
  <si>
    <t>n</t>
  </si>
  <si>
    <t>dn</t>
  </si>
  <si>
    <t>dn/n</t>
  </si>
  <si>
    <t>a</t>
  </si>
  <si>
    <t>db</t>
  </si>
  <si>
    <t>b</t>
  </si>
  <si>
    <t>da</t>
  </si>
  <si>
    <t>min</t>
  </si>
  <si>
    <t>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</si>
</sst>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8"/>
  <sheetViews>
    <sheetView workbookViewId="0">
      <selection activeCell="A21" sqref="A21:C21"/>
    </sheetView>
  </sheetViews>
  <sheetFormatPr defaultRowHeight="14.4" x14ac:dyDescent="0.3"/>
  <sheetData>
    <row r="5" spans="1:16" x14ac:dyDescent="0.3">
      <c r="A5" s="1" t="s">
        <v>1</v>
      </c>
      <c r="B5" s="1" t="s">
        <v>8</v>
      </c>
      <c r="C5" t="s">
        <v>9</v>
      </c>
      <c r="D5" t="s">
        <v>2</v>
      </c>
      <c r="F5" t="s">
        <v>3</v>
      </c>
      <c r="G5" s="1" t="s">
        <v>10</v>
      </c>
      <c r="H5" t="s">
        <v>11</v>
      </c>
      <c r="J5">
        <v>0.5</v>
      </c>
      <c r="K5" t="s">
        <v>4</v>
      </c>
      <c r="M5" t="s">
        <v>5</v>
      </c>
      <c r="P5" t="s">
        <v>12</v>
      </c>
    </row>
    <row r="6" spans="1:16" x14ac:dyDescent="0.3">
      <c r="A6">
        <v>0</v>
      </c>
      <c r="B6">
        <f>A6*PI()/180</f>
        <v>0</v>
      </c>
      <c r="C6">
        <f>SIN(B6)</f>
        <v>0</v>
      </c>
      <c r="D6">
        <v>180</v>
      </c>
      <c r="E6">
        <f>D6*PI()/180</f>
        <v>3.1415926535897931</v>
      </c>
      <c r="G6">
        <f>(B6-E6+PI())/2</f>
        <v>0</v>
      </c>
      <c r="H6">
        <f>SIN(G6)</f>
        <v>0</v>
      </c>
      <c r="P6" t="e">
        <f>C6/H6</f>
        <v>#DIV/0!</v>
      </c>
    </row>
    <row r="7" spans="1:16" x14ac:dyDescent="0.3">
      <c r="A7">
        <v>5</v>
      </c>
      <c r="B7">
        <f t="shared" ref="B7:B16" si="0">A7*PI()/180</f>
        <v>8.7266462599716474E-2</v>
      </c>
      <c r="C7">
        <f>SIN(B7)</f>
        <v>8.7155742747658166E-2</v>
      </c>
      <c r="D7">
        <v>178.5</v>
      </c>
      <c r="E7">
        <f t="shared" ref="E7:E16" si="1">D7*PI()/180</f>
        <v>3.115412714809878</v>
      </c>
      <c r="G7">
        <f t="shared" ref="G7:G16" si="2">(B7-E7+PI())/2</f>
        <v>5.6723200689815734E-2</v>
      </c>
      <c r="H7">
        <f t="shared" ref="H7:H16" si="3">SIN(G7)</f>
        <v>5.6692787563377534E-2</v>
      </c>
      <c r="J7" t="s">
        <v>7</v>
      </c>
      <c r="K7" t="s">
        <v>4</v>
      </c>
      <c r="M7" t="s">
        <v>6</v>
      </c>
      <c r="P7">
        <f t="shared" ref="P7:P16" si="4">C7/H7</f>
        <v>1.5373338742644422</v>
      </c>
    </row>
    <row r="8" spans="1:16" x14ac:dyDescent="0.3">
      <c r="A8">
        <v>10</v>
      </c>
      <c r="B8">
        <f t="shared" si="0"/>
        <v>0.17453292519943295</v>
      </c>
      <c r="C8">
        <f t="shared" ref="C8:C16" si="5">SIN(B8)</f>
        <v>0.17364817766693033</v>
      </c>
      <c r="D8">
        <v>176.5</v>
      </c>
      <c r="E8">
        <f t="shared" si="1"/>
        <v>3.0805061297699914</v>
      </c>
      <c r="G8">
        <f t="shared" si="2"/>
        <v>0.11780972450961724</v>
      </c>
      <c r="H8">
        <f t="shared" si="3"/>
        <v>0.11753739745783764</v>
      </c>
      <c r="P8">
        <f t="shared" si="4"/>
        <v>1.477386614155894</v>
      </c>
    </row>
    <row r="9" spans="1:16" x14ac:dyDescent="0.3">
      <c r="A9">
        <v>15</v>
      </c>
      <c r="B9">
        <f t="shared" si="0"/>
        <v>0.26179938779914941</v>
      </c>
      <c r="C9">
        <f t="shared" si="5"/>
        <v>0.25881904510252074</v>
      </c>
      <c r="D9">
        <v>175</v>
      </c>
      <c r="E9">
        <f t="shared" si="1"/>
        <v>3.0543261909900763</v>
      </c>
      <c r="G9">
        <f t="shared" si="2"/>
        <v>0.1745329251994332</v>
      </c>
      <c r="H9">
        <f t="shared" si="3"/>
        <v>0.17364817766693058</v>
      </c>
      <c r="P9">
        <f t="shared" si="4"/>
        <v>1.4904794774118153</v>
      </c>
    </row>
    <row r="10" spans="1:16" x14ac:dyDescent="0.3">
      <c r="A10">
        <v>20</v>
      </c>
      <c r="B10">
        <f t="shared" si="0"/>
        <v>0.3490658503988659</v>
      </c>
      <c r="C10">
        <f t="shared" si="5"/>
        <v>0.34202014332566871</v>
      </c>
      <c r="D10">
        <v>173.5</v>
      </c>
      <c r="E10">
        <f t="shared" si="1"/>
        <v>3.0281462522101616</v>
      </c>
      <c r="G10">
        <f t="shared" si="2"/>
        <v>0.23125612588924871</v>
      </c>
      <c r="H10">
        <f t="shared" si="3"/>
        <v>0.2292003909224142</v>
      </c>
      <c r="P10">
        <f t="shared" si="4"/>
        <v>1.4922319370800929</v>
      </c>
    </row>
    <row r="11" spans="1:16" x14ac:dyDescent="0.3">
      <c r="A11">
        <v>25</v>
      </c>
      <c r="B11">
        <f t="shared" si="0"/>
        <v>0.43633231299858238</v>
      </c>
      <c r="C11">
        <f t="shared" si="5"/>
        <v>0.42261826174069944</v>
      </c>
      <c r="D11">
        <v>172.5</v>
      </c>
      <c r="E11">
        <f t="shared" si="1"/>
        <v>3.0106929596902186</v>
      </c>
      <c r="G11">
        <f t="shared" si="2"/>
        <v>0.28361600344907845</v>
      </c>
      <c r="H11">
        <f t="shared" si="3"/>
        <v>0.27982901403099197</v>
      </c>
      <c r="P11">
        <f t="shared" si="4"/>
        <v>1.5102732045287237</v>
      </c>
    </row>
    <row r="12" spans="1:16" x14ac:dyDescent="0.3">
      <c r="A12">
        <v>30</v>
      </c>
      <c r="B12">
        <f t="shared" si="0"/>
        <v>0.52359877559829882</v>
      </c>
      <c r="C12">
        <f t="shared" si="5"/>
        <v>0.49999999999999994</v>
      </c>
      <c r="D12">
        <v>171.5</v>
      </c>
      <c r="E12">
        <f t="shared" si="1"/>
        <v>2.9932396671702755</v>
      </c>
      <c r="G12">
        <f t="shared" si="2"/>
        <v>0.33597588100890818</v>
      </c>
      <c r="H12">
        <f t="shared" si="3"/>
        <v>0.32969064526278702</v>
      </c>
      <c r="P12">
        <f t="shared" si="4"/>
        <v>1.5165732094141289</v>
      </c>
    </row>
    <row r="13" spans="1:16" x14ac:dyDescent="0.3">
      <c r="A13">
        <v>35</v>
      </c>
      <c r="B13">
        <f t="shared" si="0"/>
        <v>0.6108652381980153</v>
      </c>
      <c r="C13">
        <f t="shared" si="5"/>
        <v>0.57357643635104605</v>
      </c>
      <c r="D13">
        <v>170.5</v>
      </c>
      <c r="E13">
        <f t="shared" si="1"/>
        <v>2.9757863746503315</v>
      </c>
      <c r="G13">
        <f t="shared" si="2"/>
        <v>0.38833575856873859</v>
      </c>
      <c r="H13">
        <f t="shared" si="3"/>
        <v>0.37864861735243321</v>
      </c>
      <c r="P13">
        <f t="shared" si="4"/>
        <v>1.5147987079989274</v>
      </c>
    </row>
    <row r="14" spans="1:16" x14ac:dyDescent="0.3">
      <c r="A14">
        <v>40</v>
      </c>
      <c r="B14">
        <f t="shared" si="0"/>
        <v>0.69813170079773179</v>
      </c>
      <c r="C14">
        <f t="shared" si="5"/>
        <v>0.64278760968653925</v>
      </c>
      <c r="D14">
        <v>169.5</v>
      </c>
      <c r="E14">
        <f t="shared" si="1"/>
        <v>2.9583330821303884</v>
      </c>
      <c r="G14">
        <f t="shared" si="2"/>
        <v>0.44069563612856832</v>
      </c>
      <c r="H14">
        <f t="shared" si="3"/>
        <v>0.42656873990145844</v>
      </c>
      <c r="P14">
        <f t="shared" si="4"/>
        <v>1.5068793128981497</v>
      </c>
    </row>
    <row r="15" spans="1:16" x14ac:dyDescent="0.3">
      <c r="A15">
        <v>45</v>
      </c>
      <c r="B15">
        <f t="shared" si="0"/>
        <v>0.78539816339744828</v>
      </c>
      <c r="C15">
        <f t="shared" si="5"/>
        <v>0.70710678118654746</v>
      </c>
      <c r="D15">
        <v>169</v>
      </c>
      <c r="E15">
        <f t="shared" si="1"/>
        <v>2.9496064358704168</v>
      </c>
      <c r="G15">
        <f t="shared" si="2"/>
        <v>0.48869219055841229</v>
      </c>
      <c r="H15">
        <f t="shared" si="3"/>
        <v>0.46947156278589081</v>
      </c>
      <c r="P15">
        <f t="shared" si="4"/>
        <v>1.5061759587535093</v>
      </c>
    </row>
    <row r="16" spans="1:16" x14ac:dyDescent="0.3">
      <c r="A16">
        <v>50</v>
      </c>
      <c r="B16">
        <f t="shared" si="0"/>
        <v>0.87266462599716477</v>
      </c>
      <c r="C16">
        <f t="shared" si="5"/>
        <v>0.76604444311897801</v>
      </c>
      <c r="D16">
        <v>169.5</v>
      </c>
      <c r="E16">
        <f t="shared" si="1"/>
        <v>2.9583330821303884</v>
      </c>
      <c r="G16">
        <f t="shared" si="2"/>
        <v>0.5279620987282847</v>
      </c>
      <c r="H16">
        <f t="shared" si="3"/>
        <v>0.50377397704552629</v>
      </c>
      <c r="P16">
        <f t="shared" si="4"/>
        <v>1.5206113813412601</v>
      </c>
    </row>
    <row r="17" spans="1:4" x14ac:dyDescent="0.3">
      <c r="D17" t="s">
        <v>14</v>
      </c>
    </row>
    <row r="18" spans="1:4" x14ac:dyDescent="0.3">
      <c r="A18" t="s">
        <v>13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G11"/>
  <sheetViews>
    <sheetView tabSelected="1" workbookViewId="0">
      <selection activeCell="C5" sqref="C5"/>
    </sheetView>
  </sheetViews>
  <sheetFormatPr defaultRowHeight="14.4" x14ac:dyDescent="0.3"/>
  <sheetData>
    <row r="3" spans="1:7" x14ac:dyDescent="0.3">
      <c r="A3" t="s">
        <v>23</v>
      </c>
      <c r="C3">
        <f>49*PI()/180</f>
        <v>0.85521133347722145</v>
      </c>
    </row>
    <row r="4" spans="1:7" x14ac:dyDescent="0.3">
      <c r="A4" t="s">
        <v>24</v>
      </c>
    </row>
    <row r="5" spans="1:7" x14ac:dyDescent="0.3">
      <c r="C5">
        <v>5.6330259388522397E-3</v>
      </c>
      <c r="D5">
        <f>C5/C3*100</f>
        <v>0.65867063711010498</v>
      </c>
    </row>
    <row r="10" spans="1:7" x14ac:dyDescent="0.3">
      <c r="C10" t="s">
        <v>49</v>
      </c>
      <c r="E10" t="s">
        <v>51</v>
      </c>
      <c r="F10" t="s">
        <v>52</v>
      </c>
      <c r="G10" t="s">
        <v>53</v>
      </c>
    </row>
    <row r="11" spans="1:7" x14ac:dyDescent="0.3">
      <c r="C11">
        <f>30*PI()/180</f>
        <v>0.52359877559829882</v>
      </c>
      <c r="E11">
        <f>SIN(C3)/SIN(C11)</f>
        <v>1.5094191604455443</v>
      </c>
      <c r="F11">
        <f>(C5*COS(C3)/SIN(C11))</f>
        <v>7.3911950554434828E-3</v>
      </c>
      <c r="G11">
        <f>100*F11/E11</f>
        <v>0.48967147424190505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workbookViewId="0">
      <selection activeCell="B3" sqref="B3"/>
    </sheetView>
  </sheetViews>
  <sheetFormatPr defaultRowHeight="14.4" x14ac:dyDescent="0.3"/>
  <sheetData>
    <row r="1" spans="1:18" x14ac:dyDescent="0.3">
      <c r="A1" s="1" t="s">
        <v>0</v>
      </c>
      <c r="B1" s="1" t="s">
        <v>29</v>
      </c>
      <c r="C1" s="1" t="s">
        <v>31</v>
      </c>
      <c r="D1" s="1" t="s">
        <v>30</v>
      </c>
      <c r="E1" s="1" t="s">
        <v>39</v>
      </c>
      <c r="F1" t="s">
        <v>9</v>
      </c>
      <c r="G1" t="s">
        <v>32</v>
      </c>
      <c r="H1" t="s">
        <v>40</v>
      </c>
      <c r="I1" s="1" t="s">
        <v>33</v>
      </c>
      <c r="J1" s="1" t="s">
        <v>34</v>
      </c>
      <c r="K1" t="s">
        <v>35</v>
      </c>
      <c r="L1" t="s">
        <v>41</v>
      </c>
      <c r="M1" s="1" t="s">
        <v>36</v>
      </c>
      <c r="N1" s="1" t="s">
        <v>37</v>
      </c>
      <c r="O1" s="1" t="s">
        <v>38</v>
      </c>
      <c r="P1" t="s">
        <v>11</v>
      </c>
      <c r="Q1" t="s">
        <v>42</v>
      </c>
      <c r="R1" t="s">
        <v>43</v>
      </c>
    </row>
    <row r="2" spans="1:18" x14ac:dyDescent="0.3">
      <c r="A2">
        <v>0</v>
      </c>
      <c r="B2">
        <f>SQRT((0.5/SQRT(12))^2+(1/SQRT(12))^2)</f>
        <v>0.32274861218395146</v>
      </c>
      <c r="C2">
        <f>A2*PI()/180</f>
        <v>0</v>
      </c>
      <c r="D2">
        <f>B2*PI()/180</f>
        <v>5.6330259388522397E-3</v>
      </c>
      <c r="E2" t="e">
        <f>100*D2/C2</f>
        <v>#DIV/0!</v>
      </c>
      <c r="F2">
        <f>SIN(C2)</f>
        <v>0</v>
      </c>
      <c r="G2">
        <f>COS(C2)*D2</f>
        <v>5.6330259388522397E-3</v>
      </c>
      <c r="H2" t="e">
        <f>100*G2/F2</f>
        <v>#DIV/0!</v>
      </c>
      <c r="I2">
        <v>180</v>
      </c>
      <c r="J2">
        <f>I2*PI()/180</f>
        <v>3.1415926535897931</v>
      </c>
      <c r="K2">
        <f>SQRT((0.5/SQRT(12))^2+(1.5/SQRT(12))^2)*(PI()/180)</f>
        <v>7.9663016799242734E-3</v>
      </c>
      <c r="L2">
        <f>100*K2/J2</f>
        <v>0.25357525810424358</v>
      </c>
      <c r="M2">
        <f>(C2-J2+PI())/2</f>
        <v>0</v>
      </c>
      <c r="N2">
        <f>SQRT((0.5*D2)^2+(0.5*K2)^2)</f>
        <v>4.8783435632227274E-3</v>
      </c>
      <c r="O2" t="e">
        <f>100*N2/M2</f>
        <v>#DIV/0!</v>
      </c>
      <c r="P2">
        <f>SIN(M2)</f>
        <v>0</v>
      </c>
      <c r="Q2">
        <f>COS(M2)*N2</f>
        <v>4.8783435632227274E-3</v>
      </c>
      <c r="R2" t="e">
        <f>100*Q2/P2</f>
        <v>#DIV/0!</v>
      </c>
    </row>
    <row r="3" spans="1:18" x14ac:dyDescent="0.3">
      <c r="A3">
        <v>5</v>
      </c>
      <c r="B3">
        <f t="shared" ref="B3:B12" si="0">SQRT((0.5/SQRT(12))^2+(1/SQRT(12))^2)</f>
        <v>0.32274861218395146</v>
      </c>
      <c r="C3">
        <f>A3*PI()/180</f>
        <v>8.7266462599716474E-2</v>
      </c>
      <c r="D3">
        <f t="shared" ref="D3:D12" si="1">B3*PI()/180</f>
        <v>5.6330259388522397E-3</v>
      </c>
      <c r="E3">
        <f t="shared" ref="E3:E12" si="2">100*D3/C3</f>
        <v>6.4549722436790296</v>
      </c>
      <c r="F3">
        <f>SIN(C3)</f>
        <v>8.7155742747658166E-2</v>
      </c>
      <c r="G3">
        <f t="shared" ref="G3:G12" si="3">COS(C3)*D3</f>
        <v>5.6115905744978786E-3</v>
      </c>
      <c r="H3">
        <f t="shared" ref="H3:H12" si="4">100*G3/F3</f>
        <v>6.4385781103892432</v>
      </c>
      <c r="I3">
        <v>178.5</v>
      </c>
      <c r="J3">
        <f t="shared" ref="J3:J12" si="5">I3*PI()/180</f>
        <v>3.115412714809878</v>
      </c>
      <c r="K3">
        <f t="shared" ref="K3:K12" si="6">SQRT((0.5/SQRT(12))^2+(1.5/SQRT(12))^2)*(PI()/180)</f>
        <v>7.9663016799242734E-3</v>
      </c>
      <c r="L3">
        <f t="shared" ref="L3:L12" si="7">100*K3/J3</f>
        <v>0.25570614262612801</v>
      </c>
      <c r="M3">
        <f t="shared" ref="M3:M12" si="8">(C3-J3+PI())/2</f>
        <v>5.6723200689815734E-2</v>
      </c>
      <c r="N3">
        <f>SQRT((0.5*D3)^2+(0.5*K3)^2)</f>
        <v>4.8783435632227274E-3</v>
      </c>
      <c r="O3">
        <f t="shared" ref="O3:O12" si="9">100*N3/M3</f>
        <v>8.6002614519222664</v>
      </c>
      <c r="P3">
        <f t="shared" ref="P3:P12" si="10">SIN(M3)</f>
        <v>5.6692787563377534E-2</v>
      </c>
      <c r="Q3">
        <f t="shared" ref="Q3:Q12" si="11">COS(M3)*N3</f>
        <v>4.8704975796386284E-3</v>
      </c>
      <c r="R3">
        <f t="shared" ref="R3:R12" si="12">100*Q3/P3</f>
        <v>8.5910356307561031</v>
      </c>
    </row>
    <row r="4" spans="1:18" x14ac:dyDescent="0.3">
      <c r="A4">
        <v>10</v>
      </c>
      <c r="B4">
        <f t="shared" si="0"/>
        <v>0.32274861218395146</v>
      </c>
      <c r="C4">
        <f t="shared" ref="C4:C12" si="13">A4*PI()/180</f>
        <v>0.17453292519943295</v>
      </c>
      <c r="D4">
        <f t="shared" si="1"/>
        <v>5.6330259388522397E-3</v>
      </c>
      <c r="E4">
        <f t="shared" si="2"/>
        <v>3.2274861218395148</v>
      </c>
      <c r="F4">
        <f t="shared" ref="F4:F12" si="14">SIN(C4)</f>
        <v>0.17364817766693033</v>
      </c>
      <c r="G4">
        <f t="shared" si="3"/>
        <v>5.5474476175005573E-3</v>
      </c>
      <c r="H4">
        <f t="shared" si="4"/>
        <v>3.1946477596447687</v>
      </c>
      <c r="I4">
        <v>176.5</v>
      </c>
      <c r="J4">
        <f t="shared" si="5"/>
        <v>3.0805061297699914</v>
      </c>
      <c r="K4">
        <f t="shared" si="6"/>
        <v>7.9663016799242734E-3</v>
      </c>
      <c r="L4">
        <f t="shared" si="7"/>
        <v>0.25860366265588586</v>
      </c>
      <c r="M4">
        <f t="shared" si="8"/>
        <v>0.11780972450961724</v>
      </c>
      <c r="N4">
        <f t="shared" ref="N4:N12" si="15">SQRT((0.5*D4)^2+(0.5*K4)^2)</f>
        <v>4.8783435632227274E-3</v>
      </c>
      <c r="O4">
        <f t="shared" si="9"/>
        <v>4.1408666249996111</v>
      </c>
      <c r="P4">
        <f t="shared" si="10"/>
        <v>0.11753739745783764</v>
      </c>
      <c r="Q4">
        <f>COS(M4)*N4</f>
        <v>4.8445291148255911E-3</v>
      </c>
      <c r="R4">
        <f t="shared" si="12"/>
        <v>4.121691665466213</v>
      </c>
    </row>
    <row r="5" spans="1:18" x14ac:dyDescent="0.3">
      <c r="A5">
        <v>15</v>
      </c>
      <c r="B5">
        <f t="shared" si="0"/>
        <v>0.32274861218395146</v>
      </c>
      <c r="C5">
        <f t="shared" si="13"/>
        <v>0.26179938779914941</v>
      </c>
      <c r="D5">
        <f t="shared" si="1"/>
        <v>5.6330259388522397E-3</v>
      </c>
      <c r="E5">
        <f t="shared" si="2"/>
        <v>2.1516574145596765</v>
      </c>
      <c r="F5">
        <f t="shared" si="14"/>
        <v>0.25881904510252074</v>
      </c>
      <c r="G5">
        <f t="shared" si="3"/>
        <v>5.4410852344936042E-3</v>
      </c>
      <c r="H5">
        <f t="shared" si="4"/>
        <v>2.1022739004149935</v>
      </c>
      <c r="I5">
        <v>175</v>
      </c>
      <c r="J5">
        <f t="shared" si="5"/>
        <v>3.0543261909900763</v>
      </c>
      <c r="K5">
        <f t="shared" si="6"/>
        <v>7.9663016799242734E-3</v>
      </c>
      <c r="L5">
        <f t="shared" si="7"/>
        <v>0.26082026547865061</v>
      </c>
      <c r="M5">
        <f t="shared" si="8"/>
        <v>0.1745329251994332</v>
      </c>
      <c r="N5">
        <f t="shared" si="15"/>
        <v>4.8783435632227274E-3</v>
      </c>
      <c r="O5">
        <f t="shared" si="9"/>
        <v>2.7950849718747337</v>
      </c>
      <c r="P5">
        <f t="shared" si="10"/>
        <v>0.17364817766693058</v>
      </c>
      <c r="Q5">
        <f t="shared" si="11"/>
        <v>4.8042305629189428E-3</v>
      </c>
      <c r="R5">
        <f t="shared" si="12"/>
        <v>2.7666461159954094</v>
      </c>
    </row>
    <row r="6" spans="1:18" x14ac:dyDescent="0.3">
      <c r="A6">
        <v>20</v>
      </c>
      <c r="B6">
        <f t="shared" si="0"/>
        <v>0.32274861218395146</v>
      </c>
      <c r="C6">
        <f t="shared" si="13"/>
        <v>0.3490658503988659</v>
      </c>
      <c r="D6">
        <f t="shared" si="1"/>
        <v>5.6330259388522397E-3</v>
      </c>
      <c r="E6">
        <f t="shared" si="2"/>
        <v>1.6137430609197574</v>
      </c>
      <c r="F6">
        <f t="shared" si="14"/>
        <v>0.34202014332566871</v>
      </c>
      <c r="G6">
        <f t="shared" si="3"/>
        <v>5.2933129074350634E-3</v>
      </c>
      <c r="H6">
        <f t="shared" si="4"/>
        <v>1.5476611570198704</v>
      </c>
      <c r="I6">
        <v>173.5</v>
      </c>
      <c r="J6">
        <f t="shared" si="5"/>
        <v>3.0281462522101616</v>
      </c>
      <c r="K6">
        <f t="shared" si="6"/>
        <v>7.9663016799242734E-3</v>
      </c>
      <c r="L6">
        <f t="shared" si="7"/>
        <v>0.26307519572774551</v>
      </c>
      <c r="M6">
        <f t="shared" si="8"/>
        <v>0.23125612588924871</v>
      </c>
      <c r="N6">
        <f t="shared" si="15"/>
        <v>4.8783435632227274E-3</v>
      </c>
      <c r="O6">
        <f t="shared" si="9"/>
        <v>2.1094980919809334</v>
      </c>
      <c r="P6">
        <f t="shared" si="10"/>
        <v>0.2292003909224142</v>
      </c>
      <c r="Q6">
        <f t="shared" si="11"/>
        <v>4.74847844008504E-3</v>
      </c>
      <c r="R6">
        <f t="shared" si="12"/>
        <v>2.0717584385326946</v>
      </c>
    </row>
    <row r="7" spans="1:18" x14ac:dyDescent="0.3">
      <c r="A7">
        <v>25</v>
      </c>
      <c r="B7">
        <f t="shared" si="0"/>
        <v>0.32274861218395146</v>
      </c>
      <c r="C7">
        <f t="shared" si="13"/>
        <v>0.43633231299858238</v>
      </c>
      <c r="D7">
        <f t="shared" si="1"/>
        <v>5.6330259388522397E-3</v>
      </c>
      <c r="E7">
        <f t="shared" si="2"/>
        <v>1.2909944487358058</v>
      </c>
      <c r="F7">
        <f t="shared" si="14"/>
        <v>0.42261826174069944</v>
      </c>
      <c r="G7">
        <f t="shared" si="3"/>
        <v>5.1052552729612208E-3</v>
      </c>
      <c r="H7">
        <f t="shared" si="4"/>
        <v>1.2080063109278483</v>
      </c>
      <c r="I7">
        <v>172.5</v>
      </c>
      <c r="J7">
        <f t="shared" si="5"/>
        <v>3.0106929596902186</v>
      </c>
      <c r="K7">
        <f t="shared" si="6"/>
        <v>7.9663016799242734E-3</v>
      </c>
      <c r="L7">
        <f t="shared" si="7"/>
        <v>0.2646002693261672</v>
      </c>
      <c r="M7">
        <f t="shared" si="8"/>
        <v>0.28361600344907845</v>
      </c>
      <c r="N7">
        <f t="shared" si="15"/>
        <v>4.8783435632227274E-3</v>
      </c>
      <c r="O7">
        <f t="shared" si="9"/>
        <v>1.7200522903844546</v>
      </c>
      <c r="P7">
        <f t="shared" si="10"/>
        <v>0.27982901403099197</v>
      </c>
      <c r="Q7">
        <f t="shared" si="11"/>
        <v>4.6834530275165123E-3</v>
      </c>
      <c r="R7">
        <f t="shared" si="12"/>
        <v>1.6736838543117636</v>
      </c>
    </row>
    <row r="8" spans="1:18" x14ac:dyDescent="0.3">
      <c r="A8">
        <v>30</v>
      </c>
      <c r="B8">
        <f t="shared" si="0"/>
        <v>0.32274861218395146</v>
      </c>
      <c r="C8">
        <f t="shared" si="13"/>
        <v>0.52359877559829882</v>
      </c>
      <c r="D8">
        <f t="shared" si="1"/>
        <v>5.6330259388522397E-3</v>
      </c>
      <c r="E8">
        <f t="shared" si="2"/>
        <v>1.0758287072798383</v>
      </c>
      <c r="F8">
        <f t="shared" si="14"/>
        <v>0.49999999999999994</v>
      </c>
      <c r="G8">
        <f t="shared" si="3"/>
        <v>4.8783435632227283E-3</v>
      </c>
      <c r="H8">
        <f t="shared" si="4"/>
        <v>0.9756687126445458</v>
      </c>
      <c r="I8">
        <v>171.5</v>
      </c>
      <c r="J8">
        <f t="shared" si="5"/>
        <v>2.9932396671702755</v>
      </c>
      <c r="K8">
        <f t="shared" si="6"/>
        <v>7.9663016799242734E-3</v>
      </c>
      <c r="L8">
        <f t="shared" si="7"/>
        <v>0.26614312803943935</v>
      </c>
      <c r="M8">
        <f t="shared" si="8"/>
        <v>0.33597588100890818</v>
      </c>
      <c r="N8">
        <f t="shared" si="15"/>
        <v>4.8783435632227274E-3</v>
      </c>
      <c r="O8">
        <f t="shared" si="9"/>
        <v>1.451992193181683</v>
      </c>
      <c r="P8">
        <f t="shared" si="10"/>
        <v>0.32969064526278702</v>
      </c>
      <c r="Q8">
        <f t="shared" si="11"/>
        <v>4.6055905957423891E-3</v>
      </c>
      <c r="R8">
        <f t="shared" si="12"/>
        <v>1.3969430622065131</v>
      </c>
    </row>
    <row r="9" spans="1:18" x14ac:dyDescent="0.3">
      <c r="A9">
        <v>35</v>
      </c>
      <c r="B9">
        <f t="shared" si="0"/>
        <v>0.32274861218395146</v>
      </c>
      <c r="C9">
        <f t="shared" si="13"/>
        <v>0.6108652381980153</v>
      </c>
      <c r="D9">
        <f t="shared" si="1"/>
        <v>5.6330259388522397E-3</v>
      </c>
      <c r="E9">
        <f t="shared" si="2"/>
        <v>0.92213889195414711</v>
      </c>
      <c r="F9">
        <f t="shared" si="14"/>
        <v>0.57357643635104605</v>
      </c>
      <c r="G9">
        <f t="shared" si="3"/>
        <v>4.6143047133437292E-3</v>
      </c>
      <c r="H9">
        <f t="shared" si="4"/>
        <v>0.80447947664984543</v>
      </c>
      <c r="I9">
        <v>170.5</v>
      </c>
      <c r="J9">
        <f t="shared" si="5"/>
        <v>2.9757863746503315</v>
      </c>
      <c r="K9">
        <f t="shared" si="6"/>
        <v>7.9663016799242734E-3</v>
      </c>
      <c r="L9">
        <f t="shared" si="7"/>
        <v>0.26770408480213403</v>
      </c>
      <c r="M9">
        <f t="shared" si="8"/>
        <v>0.38833575856873859</v>
      </c>
      <c r="N9">
        <f t="shared" si="15"/>
        <v>4.8783435632227274E-3</v>
      </c>
      <c r="O9">
        <f t="shared" si="9"/>
        <v>1.2562179648875216</v>
      </c>
      <c r="P9">
        <f t="shared" si="10"/>
        <v>0.37864861735243321</v>
      </c>
      <c r="Q9">
        <f t="shared" si="11"/>
        <v>4.5151045602760129E-3</v>
      </c>
      <c r="R9">
        <f t="shared" si="12"/>
        <v>1.1924259995576605</v>
      </c>
    </row>
    <row r="10" spans="1:18" x14ac:dyDescent="0.3">
      <c r="A10">
        <v>40</v>
      </c>
      <c r="B10">
        <f t="shared" si="0"/>
        <v>0.32274861218395146</v>
      </c>
      <c r="C10">
        <f t="shared" si="13"/>
        <v>0.69813170079773179</v>
      </c>
      <c r="D10">
        <f t="shared" si="1"/>
        <v>5.6330259388522397E-3</v>
      </c>
      <c r="E10">
        <f t="shared" si="2"/>
        <v>0.80687153045987869</v>
      </c>
      <c r="F10">
        <f t="shared" si="14"/>
        <v>0.64278760968653925</v>
      </c>
      <c r="G10">
        <f t="shared" si="3"/>
        <v>4.3151482184028223E-3</v>
      </c>
      <c r="H10">
        <f t="shared" si="4"/>
        <v>0.67131788998035302</v>
      </c>
      <c r="I10">
        <v>169.5</v>
      </c>
      <c r="J10">
        <f t="shared" si="5"/>
        <v>2.9583330821303884</v>
      </c>
      <c r="K10">
        <f t="shared" si="6"/>
        <v>7.9663016799242734E-3</v>
      </c>
      <c r="L10">
        <f t="shared" si="7"/>
        <v>0.26928345993371006</v>
      </c>
      <c r="M10">
        <f t="shared" si="8"/>
        <v>0.44069563612856832</v>
      </c>
      <c r="N10">
        <f t="shared" si="15"/>
        <v>4.8783435632227274E-3</v>
      </c>
      <c r="O10">
        <f t="shared" si="9"/>
        <v>1.1069643452969256</v>
      </c>
      <c r="P10">
        <f t="shared" si="10"/>
        <v>0.42656873990145844</v>
      </c>
      <c r="Q10">
        <f t="shared" si="11"/>
        <v>4.4122429370509917E-3</v>
      </c>
      <c r="R10">
        <f t="shared" si="12"/>
        <v>1.0343568396667471</v>
      </c>
    </row>
    <row r="11" spans="1:18" x14ac:dyDescent="0.3">
      <c r="A11">
        <v>45</v>
      </c>
      <c r="B11">
        <f t="shared" si="0"/>
        <v>0.32274861218395146</v>
      </c>
      <c r="C11">
        <f t="shared" si="13"/>
        <v>0.78539816339744828</v>
      </c>
      <c r="D11">
        <f t="shared" si="1"/>
        <v>5.6330259388522397E-3</v>
      </c>
      <c r="E11">
        <f t="shared" si="2"/>
        <v>0.7172191381865588</v>
      </c>
      <c r="F11">
        <f t="shared" si="14"/>
        <v>0.70710678118654746</v>
      </c>
      <c r="G11">
        <f t="shared" si="3"/>
        <v>3.9831508399621376E-3</v>
      </c>
      <c r="H11">
        <f t="shared" si="4"/>
        <v>0.56330259388522408</v>
      </c>
      <c r="I11">
        <v>169</v>
      </c>
      <c r="J11">
        <f t="shared" si="5"/>
        <v>2.9496064358704168</v>
      </c>
      <c r="K11">
        <f t="shared" si="6"/>
        <v>7.9663016799242734E-3</v>
      </c>
      <c r="L11">
        <f t="shared" si="7"/>
        <v>0.27008015656073286</v>
      </c>
      <c r="M11">
        <f t="shared" si="8"/>
        <v>0.48869219055841229</v>
      </c>
      <c r="N11">
        <f t="shared" si="15"/>
        <v>4.8783435632227274E-3</v>
      </c>
      <c r="O11">
        <f t="shared" si="9"/>
        <v>0.99824463281240627</v>
      </c>
      <c r="P11">
        <f t="shared" si="10"/>
        <v>0.46947156278589081</v>
      </c>
      <c r="Q11">
        <f t="shared" si="11"/>
        <v>4.3073217062863482E-3</v>
      </c>
      <c r="R11">
        <f t="shared" si="12"/>
        <v>0.91748298464049116</v>
      </c>
    </row>
    <row r="12" spans="1:18" x14ac:dyDescent="0.3">
      <c r="A12">
        <v>50</v>
      </c>
      <c r="B12">
        <f t="shared" si="0"/>
        <v>0.32274861218395146</v>
      </c>
      <c r="C12">
        <f t="shared" si="13"/>
        <v>0.87266462599716477</v>
      </c>
      <c r="D12">
        <f t="shared" si="1"/>
        <v>5.6330259388522397E-3</v>
      </c>
      <c r="E12">
        <f t="shared" si="2"/>
        <v>0.64549722436790291</v>
      </c>
      <c r="F12">
        <f t="shared" si="14"/>
        <v>0.76604444311897801</v>
      </c>
      <c r="G12">
        <f t="shared" si="3"/>
        <v>3.6208392785371055E-3</v>
      </c>
      <c r="H12">
        <f t="shared" si="4"/>
        <v>0.47266699877029666</v>
      </c>
      <c r="I12">
        <v>169.5</v>
      </c>
      <c r="J12">
        <f t="shared" si="5"/>
        <v>2.9583330821303884</v>
      </c>
      <c r="K12">
        <f t="shared" si="6"/>
        <v>7.9663016799242734E-3</v>
      </c>
      <c r="L12">
        <f t="shared" si="7"/>
        <v>0.26928345993371006</v>
      </c>
      <c r="M12">
        <f t="shared" si="8"/>
        <v>0.5279620987282847</v>
      </c>
      <c r="N12">
        <f t="shared" si="15"/>
        <v>4.8783435632227274E-3</v>
      </c>
      <c r="O12">
        <f t="shared" si="9"/>
        <v>0.92399503202470656</v>
      </c>
      <c r="P12">
        <f t="shared" si="10"/>
        <v>0.50377397704552629</v>
      </c>
      <c r="Q12">
        <f t="shared" si="11"/>
        <v>4.2140863764971162E-3</v>
      </c>
      <c r="R12">
        <f t="shared" si="12"/>
        <v>0.83650338614379971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4.4" x14ac:dyDescent="0.3"/>
  <sheetData>
    <row r="1" spans="1:4" x14ac:dyDescent="0.3">
      <c r="A1" t="str">
        <f>'התאמה של סנל שגיאות'!P1</f>
        <v>sin(β)</v>
      </c>
      <c r="B1" t="str">
        <f>'התאמה של סנל שגיאות'!Q1</f>
        <v>dsin(β)</v>
      </c>
      <c r="C1" t="str">
        <f>'התאמה של סנל שגיאות'!F1</f>
        <v>sin(α)</v>
      </c>
      <c r="D1" t="str">
        <f>'התאמה של סנל שגיאות'!G1</f>
        <v>dsin(α)</v>
      </c>
    </row>
    <row r="2" spans="1:4" x14ac:dyDescent="0.3">
      <c r="A2">
        <f>'התאמה של סנל שגיאות'!P2</f>
        <v>0</v>
      </c>
      <c r="B2">
        <f>'התאמה של סנל שגיאות'!Q2</f>
        <v>4.8783435632227274E-3</v>
      </c>
      <c r="C2">
        <f>'התאמה של סנל שגיאות'!F2</f>
        <v>0</v>
      </c>
      <c r="D2">
        <f>'התאמה של סנל שגיאות'!G2</f>
        <v>5.6330259388522397E-3</v>
      </c>
    </row>
    <row r="3" spans="1:4" x14ac:dyDescent="0.3">
      <c r="A3">
        <f>'התאמה של סנל שגיאות'!P3</f>
        <v>5.6692787563377534E-2</v>
      </c>
      <c r="B3">
        <f>'התאמה של סנל שגיאות'!Q3</f>
        <v>4.8704975796386284E-3</v>
      </c>
      <c r="C3">
        <f>'התאמה של סנל שגיאות'!F3</f>
        <v>8.7155742747658166E-2</v>
      </c>
      <c r="D3">
        <f>'התאמה של סנל שגיאות'!G3</f>
        <v>5.6115905744978786E-3</v>
      </c>
    </row>
    <row r="4" spans="1:4" x14ac:dyDescent="0.3">
      <c r="A4">
        <f>'התאמה של סנל שגיאות'!P4</f>
        <v>0.11753739745783764</v>
      </c>
      <c r="B4">
        <f>'התאמה של סנל שגיאות'!Q4</f>
        <v>4.8445291148255911E-3</v>
      </c>
      <c r="C4">
        <f>'התאמה של סנל שגיאות'!F4</f>
        <v>0.17364817766693033</v>
      </c>
      <c r="D4">
        <f>'התאמה של סנל שגיאות'!G4</f>
        <v>5.5474476175005573E-3</v>
      </c>
    </row>
    <row r="5" spans="1:4" x14ac:dyDescent="0.3">
      <c r="A5">
        <f>'התאמה של סנל שגיאות'!P5</f>
        <v>0.17364817766693058</v>
      </c>
      <c r="B5">
        <f>'התאמה של סנל שגיאות'!Q5</f>
        <v>4.8042305629189428E-3</v>
      </c>
      <c r="C5">
        <f>'התאמה של סנל שגיאות'!F5</f>
        <v>0.25881904510252074</v>
      </c>
      <c r="D5">
        <f>'התאמה של סנל שגיאות'!G5</f>
        <v>5.4410852344936042E-3</v>
      </c>
    </row>
    <row r="6" spans="1:4" x14ac:dyDescent="0.3">
      <c r="A6">
        <f>'התאמה של סנל שגיאות'!P6</f>
        <v>0.2292003909224142</v>
      </c>
      <c r="B6">
        <f>'התאמה של סנל שגיאות'!Q6</f>
        <v>4.74847844008504E-3</v>
      </c>
      <c r="C6">
        <f>'התאמה של סנל שגיאות'!F6</f>
        <v>0.34202014332566871</v>
      </c>
      <c r="D6">
        <f>'התאמה של סנל שגיאות'!G6</f>
        <v>5.2933129074350634E-3</v>
      </c>
    </row>
    <row r="7" spans="1:4" x14ac:dyDescent="0.3">
      <c r="A7">
        <f>'התאמה של סנל שגיאות'!P7</f>
        <v>0.27982901403099197</v>
      </c>
      <c r="B7">
        <f>'התאמה של סנל שגיאות'!Q7</f>
        <v>4.6834530275165123E-3</v>
      </c>
      <c r="C7">
        <f>'התאמה של סנל שגיאות'!F7</f>
        <v>0.42261826174069944</v>
      </c>
      <c r="D7">
        <f>'התאמה של סנל שגיאות'!G7</f>
        <v>5.1052552729612208E-3</v>
      </c>
    </row>
    <row r="8" spans="1:4" x14ac:dyDescent="0.3">
      <c r="A8">
        <f>'התאמה של סנל שגיאות'!P8</f>
        <v>0.32969064526278702</v>
      </c>
      <c r="B8">
        <f>'התאמה של סנל שגיאות'!Q8</f>
        <v>4.6055905957423891E-3</v>
      </c>
      <c r="C8">
        <f>'התאמה של סנל שגיאות'!F8</f>
        <v>0.49999999999999994</v>
      </c>
      <c r="D8">
        <f>'התאמה של סנל שגיאות'!G8</f>
        <v>4.8783435632227283E-3</v>
      </c>
    </row>
    <row r="9" spans="1:4" x14ac:dyDescent="0.3">
      <c r="A9">
        <f>'התאמה של סנל שגיאות'!P9</f>
        <v>0.37864861735243321</v>
      </c>
      <c r="B9">
        <f>'התאמה של סנל שגיאות'!Q9</f>
        <v>4.5151045602760129E-3</v>
      </c>
      <c r="C9">
        <f>'התאמה של סנל שגיאות'!F9</f>
        <v>0.57357643635104605</v>
      </c>
      <c r="D9">
        <f>'התאמה של סנל שגיאות'!G9</f>
        <v>4.6143047133437292E-3</v>
      </c>
    </row>
    <row r="10" spans="1:4" x14ac:dyDescent="0.3">
      <c r="A10">
        <f>'התאמה של סנל שגיאות'!P10</f>
        <v>0.42656873990145844</v>
      </c>
      <c r="B10">
        <f>'התאמה של סנל שגיאות'!Q10</f>
        <v>4.4122429370509917E-3</v>
      </c>
      <c r="C10">
        <f>'התאמה של סנל שגיאות'!F10</f>
        <v>0.64278760968653925</v>
      </c>
      <c r="D10">
        <f>'התאמה של סנל שגיאות'!G10</f>
        <v>4.3151482184028223E-3</v>
      </c>
    </row>
    <row r="11" spans="1:4" x14ac:dyDescent="0.3">
      <c r="A11">
        <f>'התאמה של סנל שגיאות'!P11</f>
        <v>0.46947156278589081</v>
      </c>
      <c r="B11">
        <f>'התאמה של סנל שגיאות'!Q11</f>
        <v>4.3073217062863482E-3</v>
      </c>
      <c r="C11">
        <f>'התאמה של סנל שגיאות'!F11</f>
        <v>0.70710678118654746</v>
      </c>
      <c r="D11">
        <f>'התאמה של סנל שגיאות'!G11</f>
        <v>3.9831508399621376E-3</v>
      </c>
    </row>
    <row r="12" spans="1:4" x14ac:dyDescent="0.3">
      <c r="A12">
        <f>'התאמה של סנל שגיאות'!P12</f>
        <v>0.50377397704552629</v>
      </c>
      <c r="B12">
        <f>'התאמה של סנל שגיאות'!Q12</f>
        <v>4.2140863764971162E-3</v>
      </c>
      <c r="C12">
        <f>'התאמה של סנל שגיאות'!F12</f>
        <v>0.76604444311897801</v>
      </c>
      <c r="D12">
        <f>'התאמה של סנל שגיאות'!G12</f>
        <v>3.6208392785371055E-3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workbookViewId="0">
      <selection activeCell="J9" sqref="J9:K9"/>
    </sheetView>
  </sheetViews>
  <sheetFormatPr defaultRowHeight="14.4" x14ac:dyDescent="0.3"/>
  <sheetData>
    <row r="1" spans="1:14" x14ac:dyDescent="0.3">
      <c r="B1" s="1" t="s">
        <v>0</v>
      </c>
      <c r="I1" t="s">
        <v>16</v>
      </c>
      <c r="J1">
        <v>75</v>
      </c>
      <c r="K1" t="s">
        <v>48</v>
      </c>
    </row>
    <row r="2" spans="1:14" x14ac:dyDescent="0.3">
      <c r="B2">
        <v>80</v>
      </c>
      <c r="D2" t="s">
        <v>15</v>
      </c>
      <c r="I2" t="s">
        <v>18</v>
      </c>
      <c r="J2">
        <v>176.5</v>
      </c>
    </row>
    <row r="3" spans="1:14" x14ac:dyDescent="0.3">
      <c r="I3" t="s">
        <v>19</v>
      </c>
      <c r="J3">
        <v>276.5</v>
      </c>
      <c r="N3" t="s">
        <v>28</v>
      </c>
    </row>
    <row r="4" spans="1:14" x14ac:dyDescent="0.3">
      <c r="I4" t="s">
        <v>21</v>
      </c>
      <c r="J4">
        <v>18.5</v>
      </c>
    </row>
    <row r="5" spans="1:14" x14ac:dyDescent="0.3">
      <c r="B5" t="s">
        <v>18</v>
      </c>
      <c r="C5">
        <v>179</v>
      </c>
      <c r="D5" t="s">
        <v>17</v>
      </c>
      <c r="I5" t="s">
        <v>27</v>
      </c>
      <c r="J5">
        <v>118.5</v>
      </c>
    </row>
    <row r="6" spans="1:14" x14ac:dyDescent="0.3">
      <c r="B6" t="s">
        <v>19</v>
      </c>
      <c r="C6">
        <v>278</v>
      </c>
      <c r="D6" t="s">
        <v>20</v>
      </c>
    </row>
    <row r="7" spans="1:14" x14ac:dyDescent="0.3">
      <c r="B7" t="s">
        <v>21</v>
      </c>
      <c r="C7">
        <v>17.5</v>
      </c>
    </row>
    <row r="9" spans="1:14" x14ac:dyDescent="0.3">
      <c r="J9">
        <f>J1*(PI()/180)</f>
        <v>1.3089969389957472</v>
      </c>
      <c r="K9">
        <f>SQRT((0.5/SQRT(12))^2+(1/SQRT(12))^2)</f>
        <v>0.32274861218395146</v>
      </c>
    </row>
    <row r="10" spans="1:14" x14ac:dyDescent="0.3">
      <c r="D10" t="s">
        <v>22</v>
      </c>
    </row>
    <row r="15" spans="1:14" x14ac:dyDescent="0.3">
      <c r="A15" t="s">
        <v>46</v>
      </c>
      <c r="B15" t="s">
        <v>47</v>
      </c>
      <c r="C15" t="s">
        <v>49</v>
      </c>
      <c r="D15" t="s">
        <v>50</v>
      </c>
      <c r="E15" t="s">
        <v>51</v>
      </c>
      <c r="F15" t="s">
        <v>52</v>
      </c>
      <c r="G15" t="s">
        <v>53</v>
      </c>
    </row>
    <row r="16" spans="1:14" x14ac:dyDescent="0.3">
      <c r="A16">
        <v>1.7610380000000001</v>
      </c>
      <c r="B16" s="2">
        <v>3.0230000000000001E-3</v>
      </c>
      <c r="C16">
        <f>(PI()-A16)/2</f>
        <v>0.69027732679489651</v>
      </c>
      <c r="D16" s="2">
        <f>B16/2</f>
        <v>1.5115E-3</v>
      </c>
      <c r="E16">
        <f>SIN(J9)/SIN(C16)</f>
        <v>1.5169599390299842</v>
      </c>
      <c r="F16">
        <f>SQRT((K9*COS(J9)/SIN(C16))^2+(D16*SIN(J9)*COS(C16)/(SIN(C16))^2)^2)</f>
        <v>0.13121642379721435</v>
      </c>
      <c r="G16">
        <f>100*F16/E16</f>
        <v>8.6499597267624821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44</v>
      </c>
      <c r="B1" t="s">
        <v>33</v>
      </c>
      <c r="C1" t="s">
        <v>34</v>
      </c>
      <c r="D1" t="s">
        <v>35</v>
      </c>
      <c r="E1" t="s">
        <v>41</v>
      </c>
    </row>
    <row r="2" spans="1:5" x14ac:dyDescent="0.3">
      <c r="A2">
        <v>1</v>
      </c>
      <c r="B2">
        <v>75</v>
      </c>
      <c r="C2">
        <f>B2*PI()/180</f>
        <v>1.3089969389957472</v>
      </c>
      <c r="D2">
        <f>SQRT((2/SQRT(12))^2+(0.5/SQRT(12))^2)*PI()/180</f>
        <v>1.0386786614466445E-2</v>
      </c>
      <c r="E2">
        <f>100*D2/C2</f>
        <v>0.79349204761587233</v>
      </c>
    </row>
    <row r="3" spans="1:5" x14ac:dyDescent="0.3">
      <c r="A3">
        <v>2</v>
      </c>
      <c r="B3">
        <v>176.5</v>
      </c>
      <c r="C3">
        <f t="shared" ref="C3:C6" si="0">B3*PI()/180</f>
        <v>3.0805061297699914</v>
      </c>
      <c r="D3">
        <f t="shared" ref="D3:D6" si="1">SQRT((2/SQRT(12))^2+(0.5/SQRT(12))^2)*PI()/180</f>
        <v>1.0386786614466445E-2</v>
      </c>
      <c r="E3">
        <f t="shared" ref="E3:E6" si="2">100*D3/C3</f>
        <v>0.33717792391609308</v>
      </c>
    </row>
    <row r="4" spans="1:5" x14ac:dyDescent="0.3">
      <c r="A4">
        <v>3</v>
      </c>
      <c r="B4">
        <v>276.5</v>
      </c>
      <c r="C4">
        <f t="shared" si="0"/>
        <v>4.8258353817643211</v>
      </c>
      <c r="D4">
        <f t="shared" si="1"/>
        <v>1.0386786614466445E-2</v>
      </c>
      <c r="E4">
        <f t="shared" si="2"/>
        <v>0.21523292430810281</v>
      </c>
    </row>
    <row r="5" spans="1:5" x14ac:dyDescent="0.3">
      <c r="A5">
        <v>4</v>
      </c>
      <c r="B5">
        <v>378.5</v>
      </c>
      <c r="C5">
        <f t="shared" si="0"/>
        <v>6.6060712187985375</v>
      </c>
      <c r="D5">
        <f t="shared" si="1"/>
        <v>1.0386786614466445E-2</v>
      </c>
      <c r="E5">
        <f t="shared" si="2"/>
        <v>0.15723092092784788</v>
      </c>
    </row>
    <row r="6" spans="1:5" x14ac:dyDescent="0.3">
      <c r="A6">
        <v>5</v>
      </c>
      <c r="B6">
        <v>478.5</v>
      </c>
      <c r="C6">
        <f t="shared" si="0"/>
        <v>8.3514004707928677</v>
      </c>
      <c r="D6">
        <f t="shared" si="1"/>
        <v>1.0386786614466445E-2</v>
      </c>
      <c r="E6">
        <f t="shared" si="2"/>
        <v>0.12437179429715867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E9" sqref="E9"/>
    </sheetView>
  </sheetViews>
  <sheetFormatPr defaultRowHeight="14.4" x14ac:dyDescent="0.3"/>
  <sheetData>
    <row r="1" spans="1:4" x14ac:dyDescent="0.3">
      <c r="A1" t="s">
        <v>44</v>
      </c>
      <c r="B1" t="s">
        <v>45</v>
      </c>
      <c r="C1" t="s">
        <v>34</v>
      </c>
      <c r="D1" t="s">
        <v>35</v>
      </c>
    </row>
    <row r="2" spans="1:4" x14ac:dyDescent="0.3">
      <c r="A2">
        <v>0</v>
      </c>
      <c r="B2">
        <f>10^-3</f>
        <v>1E-3</v>
      </c>
      <c r="C2">
        <f>'אלפא קבועה שגיאות'!C2</f>
        <v>1.3089969389957472</v>
      </c>
      <c r="D2">
        <f>'אלפא קבועה שגיאות'!D2</f>
        <v>1.0386786614466445E-2</v>
      </c>
    </row>
    <row r="3" spans="1:4" x14ac:dyDescent="0.3">
      <c r="A3">
        <v>1</v>
      </c>
      <c r="B3">
        <f t="shared" ref="B3:B6" si="0">10^-3</f>
        <v>1E-3</v>
      </c>
      <c r="C3">
        <f>'אלפא קבועה שגיאות'!C3</f>
        <v>3.0805061297699914</v>
      </c>
      <c r="D3">
        <f>'אלפא קבועה שגיאות'!D3</f>
        <v>1.0386786614466445E-2</v>
      </c>
    </row>
    <row r="4" spans="1:4" x14ac:dyDescent="0.3">
      <c r="A4">
        <v>2</v>
      </c>
      <c r="B4">
        <f t="shared" si="0"/>
        <v>1E-3</v>
      </c>
      <c r="C4">
        <f>'אלפא קבועה שגיאות'!C4</f>
        <v>4.8258353817643211</v>
      </c>
      <c r="D4">
        <f>'אלפא קבועה שגיאות'!D4</f>
        <v>1.0386786614466445E-2</v>
      </c>
    </row>
    <row r="5" spans="1:4" x14ac:dyDescent="0.3">
      <c r="A5">
        <v>3</v>
      </c>
      <c r="B5">
        <f t="shared" si="0"/>
        <v>1E-3</v>
      </c>
      <c r="C5">
        <f>'אלפא קבועה שגיאות'!C5</f>
        <v>6.6060712187985375</v>
      </c>
      <c r="D5">
        <f>'אלפא קבועה שגיאות'!D5</f>
        <v>1.0386786614466445E-2</v>
      </c>
    </row>
    <row r="6" spans="1:4" x14ac:dyDescent="0.3">
      <c r="A6">
        <v>4</v>
      </c>
      <c r="B6">
        <f t="shared" si="0"/>
        <v>1E-3</v>
      </c>
      <c r="C6">
        <f>'אלפא קבועה שגיאות'!C6</f>
        <v>8.3514004707928677</v>
      </c>
      <c r="D6">
        <f>'אלפא קבועה שגיאות'!D6</f>
        <v>1.0386786614466445E-2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I15" sqref="I15"/>
    </sheetView>
  </sheetViews>
  <sheetFormatPr defaultRowHeight="14.4" x14ac:dyDescent="0.3"/>
  <sheetData>
    <row r="1" spans="1:9" x14ac:dyDescent="0.3">
      <c r="A1" t="s">
        <v>19</v>
      </c>
      <c r="B1" t="s">
        <v>1</v>
      </c>
      <c r="C1" t="s">
        <v>25</v>
      </c>
    </row>
    <row r="2" spans="1:9" x14ac:dyDescent="0.3">
      <c r="B2">
        <v>69</v>
      </c>
      <c r="C2">
        <v>277</v>
      </c>
    </row>
    <row r="3" spans="1:9" x14ac:dyDescent="0.3">
      <c r="B3">
        <v>70</v>
      </c>
      <c r="C3">
        <v>276.5</v>
      </c>
      <c r="H3" t="s">
        <v>26</v>
      </c>
    </row>
    <row r="4" spans="1:9" x14ac:dyDescent="0.3">
      <c r="B4">
        <v>71</v>
      </c>
      <c r="C4">
        <v>276.5</v>
      </c>
    </row>
    <row r="5" spans="1:9" x14ac:dyDescent="0.3">
      <c r="B5">
        <v>72</v>
      </c>
      <c r="C5">
        <v>276.5</v>
      </c>
    </row>
    <row r="6" spans="1:9" x14ac:dyDescent="0.3">
      <c r="B6">
        <v>73</v>
      </c>
      <c r="C6">
        <v>276</v>
      </c>
    </row>
    <row r="7" spans="1:9" x14ac:dyDescent="0.3">
      <c r="B7">
        <v>74</v>
      </c>
      <c r="C7">
        <v>276.5</v>
      </c>
      <c r="G7">
        <v>1.2658043889999999</v>
      </c>
    </row>
    <row r="8" spans="1:9" x14ac:dyDescent="0.3">
      <c r="B8">
        <v>75</v>
      </c>
      <c r="C8">
        <v>276.5</v>
      </c>
    </row>
    <row r="9" spans="1:9" x14ac:dyDescent="0.3">
      <c r="B9">
        <v>76</v>
      </c>
      <c r="C9">
        <v>277</v>
      </c>
    </row>
    <row r="10" spans="1:9" x14ac:dyDescent="0.3">
      <c r="B10">
        <v>77</v>
      </c>
      <c r="C10">
        <v>277.5</v>
      </c>
    </row>
    <row r="13" spans="1:9" x14ac:dyDescent="0.3">
      <c r="A13" t="s">
        <v>54</v>
      </c>
      <c r="B13" t="s">
        <v>57</v>
      </c>
      <c r="C13" t="s">
        <v>56</v>
      </c>
      <c r="D13" t="s">
        <v>55</v>
      </c>
      <c r="E13" t="s">
        <v>58</v>
      </c>
      <c r="F13" t="s">
        <v>59</v>
      </c>
      <c r="G13" t="s">
        <v>51</v>
      </c>
      <c r="H13" t="s">
        <v>52</v>
      </c>
      <c r="I13" t="s">
        <v>53</v>
      </c>
    </row>
    <row r="14" spans="1:9" x14ac:dyDescent="0.3">
      <c r="A14">
        <v>3.4405999999999999</v>
      </c>
      <c r="B14">
        <v>0.60309999999999997</v>
      </c>
      <c r="C14">
        <v>-8.7100000000000009</v>
      </c>
      <c r="D14">
        <v>1.5369999999999999</v>
      </c>
      <c r="E14">
        <f>-C14/(2*A14)</f>
        <v>1.2657675986746499</v>
      </c>
      <c r="F14">
        <f>SQRT((D14/(2*A14))^2+(B14*C14/(2*A14^2))^2)</f>
        <v>0.31483227179210649</v>
      </c>
      <c r="G14">
        <f>SQRT(15*COS(E14)^2+1)</f>
        <v>1.5339122326211654</v>
      </c>
      <c r="H14">
        <f>F14*(15*COS(A14)*SIN(A14))/SQRT(15*COS(A14)^2+1)</f>
        <v>0.34674951426856054</v>
      </c>
      <c r="I14">
        <f>100*H14/G14</f>
        <v>22.605564183814568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C2" sqref="C2:C10"/>
    </sheetView>
  </sheetViews>
  <sheetFormatPr defaultRowHeight="14.4" x14ac:dyDescent="0.3"/>
  <sheetData>
    <row r="1" spans="1:8" x14ac:dyDescent="0.3">
      <c r="A1" s="1" t="s">
        <v>0</v>
      </c>
      <c r="B1" s="1" t="s">
        <v>31</v>
      </c>
      <c r="C1" s="1" t="s">
        <v>30</v>
      </c>
      <c r="D1" s="1" t="s">
        <v>39</v>
      </c>
      <c r="E1" s="1" t="s">
        <v>33</v>
      </c>
      <c r="F1" s="1" t="s">
        <v>34</v>
      </c>
      <c r="G1" t="s">
        <v>35</v>
      </c>
      <c r="H1" t="s">
        <v>41</v>
      </c>
    </row>
    <row r="2" spans="1:8" x14ac:dyDescent="0.3">
      <c r="A2">
        <v>69</v>
      </c>
      <c r="B2">
        <f>A2*(PI()/180)</f>
        <v>1.2042771838760873</v>
      </c>
      <c r="C2">
        <f>SQRT((1/SQRT(12))^2+(0.5/SQRT(12))^2)*PI()/180</f>
        <v>5.6330259388522397E-3</v>
      </c>
      <c r="D2">
        <f>100*C2/B2</f>
        <v>0.46775161186079928</v>
      </c>
      <c r="E2">
        <v>277</v>
      </c>
      <c r="F2">
        <f>E2*(PI()/180)</f>
        <v>4.8345620280242931</v>
      </c>
      <c r="G2">
        <f>SQRT((1/SQRT(12))^2+(0.5/SQRT(12))^2)*PI()/180</f>
        <v>5.6330259388522397E-3</v>
      </c>
      <c r="H2">
        <f>100*G2/F2</f>
        <v>0.11651574447074059</v>
      </c>
    </row>
    <row r="3" spans="1:8" x14ac:dyDescent="0.3">
      <c r="A3">
        <v>70</v>
      </c>
      <c r="B3">
        <f t="shared" ref="B3:B10" si="0">A3*(PI()/180)</f>
        <v>1.2217304763960306</v>
      </c>
      <c r="C3">
        <f t="shared" ref="C3:C10" si="1">SQRT((1/SQRT(12))^2+(0.5/SQRT(12))^2)*PI()/180</f>
        <v>5.6330259388522397E-3</v>
      </c>
      <c r="D3">
        <f t="shared" ref="D3:D10" si="2">100*C3/B3</f>
        <v>0.46106944597707356</v>
      </c>
      <c r="E3">
        <v>276.5</v>
      </c>
      <c r="F3">
        <f t="shared" ref="F3:F10" si="3">E3*(PI()/180)</f>
        <v>4.8258353817643211</v>
      </c>
      <c r="G3">
        <f t="shared" ref="G3:G10" si="4">SQRT((1/SQRT(12))^2+(0.5/SQRT(12))^2)*PI()/180</f>
        <v>5.6330259388522397E-3</v>
      </c>
      <c r="H3">
        <f t="shared" ref="H3:H10" si="5">100*G3/F3</f>
        <v>0.11672644201951228</v>
      </c>
    </row>
    <row r="4" spans="1:8" x14ac:dyDescent="0.3">
      <c r="A4">
        <v>71</v>
      </c>
      <c r="B4">
        <f t="shared" si="0"/>
        <v>1.2391837689159739</v>
      </c>
      <c r="C4">
        <f t="shared" si="1"/>
        <v>5.6330259388522397E-3</v>
      </c>
      <c r="D4">
        <f t="shared" si="2"/>
        <v>0.45457551011824154</v>
      </c>
      <c r="E4">
        <v>276.5</v>
      </c>
      <c r="F4">
        <f t="shared" si="3"/>
        <v>4.8258353817643211</v>
      </c>
      <c r="G4">
        <f t="shared" si="4"/>
        <v>5.6330259388522397E-3</v>
      </c>
      <c r="H4">
        <f t="shared" si="5"/>
        <v>0.11672644201951228</v>
      </c>
    </row>
    <row r="5" spans="1:8" x14ac:dyDescent="0.3">
      <c r="A5">
        <v>72</v>
      </c>
      <c r="B5">
        <f t="shared" si="0"/>
        <v>1.2566370614359172</v>
      </c>
      <c r="C5">
        <f t="shared" si="1"/>
        <v>5.6330259388522397E-3</v>
      </c>
      <c r="D5">
        <f t="shared" si="2"/>
        <v>0.44826196136659929</v>
      </c>
      <c r="E5">
        <v>276.5</v>
      </c>
      <c r="F5">
        <f t="shared" si="3"/>
        <v>4.8258353817643211</v>
      </c>
      <c r="G5">
        <f t="shared" si="4"/>
        <v>5.6330259388522397E-3</v>
      </c>
      <c r="H5">
        <f t="shared" si="5"/>
        <v>0.11672644201951228</v>
      </c>
    </row>
    <row r="6" spans="1:8" x14ac:dyDescent="0.3">
      <c r="A6">
        <v>73</v>
      </c>
      <c r="B6">
        <f t="shared" si="0"/>
        <v>1.2740903539558606</v>
      </c>
      <c r="C6">
        <f t="shared" si="1"/>
        <v>5.6330259388522397E-3</v>
      </c>
      <c r="D6">
        <f t="shared" si="2"/>
        <v>0.4421213865533582</v>
      </c>
      <c r="E6">
        <v>276</v>
      </c>
      <c r="F6">
        <f t="shared" si="3"/>
        <v>4.8171087355043491</v>
      </c>
      <c r="G6">
        <f t="shared" si="4"/>
        <v>5.6330259388522397E-3</v>
      </c>
      <c r="H6">
        <f t="shared" si="5"/>
        <v>0.11693790296519982</v>
      </c>
    </row>
    <row r="7" spans="1:8" x14ac:dyDescent="0.3">
      <c r="A7">
        <v>74</v>
      </c>
      <c r="B7">
        <f t="shared" si="0"/>
        <v>1.2915436464758039</v>
      </c>
      <c r="C7">
        <f t="shared" si="1"/>
        <v>5.6330259388522397E-3</v>
      </c>
      <c r="D7">
        <f t="shared" si="2"/>
        <v>0.43614677322155604</v>
      </c>
      <c r="E7">
        <v>276.5</v>
      </c>
      <c r="F7">
        <f t="shared" si="3"/>
        <v>4.8258353817643211</v>
      </c>
      <c r="G7">
        <f t="shared" si="4"/>
        <v>5.6330259388522397E-3</v>
      </c>
      <c r="H7">
        <f t="shared" si="5"/>
        <v>0.11672644201951228</v>
      </c>
    </row>
    <row r="8" spans="1:8" x14ac:dyDescent="0.3">
      <c r="A8">
        <v>75</v>
      </c>
      <c r="B8">
        <f t="shared" si="0"/>
        <v>1.3089969389957472</v>
      </c>
      <c r="C8">
        <f t="shared" si="1"/>
        <v>5.6330259388522397E-3</v>
      </c>
      <c r="D8">
        <f t="shared" si="2"/>
        <v>0.43033148291193529</v>
      </c>
      <c r="E8">
        <v>276.5</v>
      </c>
      <c r="F8">
        <f t="shared" si="3"/>
        <v>4.8258353817643211</v>
      </c>
      <c r="G8">
        <f t="shared" si="4"/>
        <v>5.6330259388522397E-3</v>
      </c>
      <c r="H8">
        <f t="shared" si="5"/>
        <v>0.11672644201951228</v>
      </c>
    </row>
    <row r="9" spans="1:8" x14ac:dyDescent="0.3">
      <c r="A9">
        <v>76</v>
      </c>
      <c r="B9">
        <f t="shared" si="0"/>
        <v>1.3264502315156905</v>
      </c>
      <c r="C9">
        <f t="shared" si="1"/>
        <v>5.6330259388522397E-3</v>
      </c>
      <c r="D9">
        <f t="shared" si="2"/>
        <v>0.42466922655783085</v>
      </c>
      <c r="E9">
        <v>277</v>
      </c>
      <c r="F9">
        <f t="shared" si="3"/>
        <v>4.8345620280242931</v>
      </c>
      <c r="G9">
        <f t="shared" si="4"/>
        <v>5.6330259388522397E-3</v>
      </c>
      <c r="H9">
        <f t="shared" si="5"/>
        <v>0.11651574447074059</v>
      </c>
    </row>
    <row r="10" spans="1:8" x14ac:dyDescent="0.3">
      <c r="A10">
        <v>77</v>
      </c>
      <c r="B10">
        <f t="shared" si="0"/>
        <v>1.3439035240356338</v>
      </c>
      <c r="C10">
        <f t="shared" si="1"/>
        <v>5.6330259388522397E-3</v>
      </c>
      <c r="D10">
        <f t="shared" si="2"/>
        <v>0.41915404179733956</v>
      </c>
      <c r="E10">
        <v>277.5</v>
      </c>
      <c r="F10">
        <f t="shared" si="3"/>
        <v>4.8432886742842642</v>
      </c>
      <c r="G10">
        <f t="shared" si="4"/>
        <v>5.6330259388522397E-3</v>
      </c>
      <c r="H10">
        <f t="shared" si="5"/>
        <v>0.11630580619241494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/>
  </sheetViews>
  <sheetFormatPr defaultRowHeight="14.4" x14ac:dyDescent="0.3"/>
  <sheetData>
    <row r="1" spans="1:4" x14ac:dyDescent="0.3">
      <c r="A1" t="str">
        <f>'מינימום שגיאות'!B1</f>
        <v>α [rad]</v>
      </c>
      <c r="B1" t="str">
        <f>'מינימום שגיאות'!C1</f>
        <v>dα [rad]</v>
      </c>
      <c r="C1" t="str">
        <f>'מינימום שגיאות'!F1</f>
        <v>δ [rad]</v>
      </c>
      <c r="D1" t="str">
        <f>'מינימום שגיאות'!G1</f>
        <v>dδ</v>
      </c>
    </row>
    <row r="2" spans="1:4" x14ac:dyDescent="0.3">
      <c r="A2">
        <f>'מינימום שגיאות'!B2</f>
        <v>1.2042771838760873</v>
      </c>
      <c r="B2">
        <f>'מינימום שגיאות'!C2</f>
        <v>5.6330259388522397E-3</v>
      </c>
      <c r="C2">
        <f>'מינימום שגיאות'!F2</f>
        <v>4.8345620280242931</v>
      </c>
      <c r="D2">
        <f>'מינימום שגיאות'!G2</f>
        <v>5.6330259388522397E-3</v>
      </c>
    </row>
    <row r="3" spans="1:4" x14ac:dyDescent="0.3">
      <c r="A3">
        <f>'מינימום שגיאות'!B3</f>
        <v>1.2217304763960306</v>
      </c>
      <c r="B3">
        <f>'מינימום שגיאות'!C3</f>
        <v>5.6330259388522397E-3</v>
      </c>
      <c r="C3">
        <f>'מינימום שגיאות'!F3</f>
        <v>4.8258353817643211</v>
      </c>
      <c r="D3">
        <f>'מינימום שגיאות'!G3</f>
        <v>5.6330259388522397E-3</v>
      </c>
    </row>
    <row r="4" spans="1:4" x14ac:dyDescent="0.3">
      <c r="A4">
        <f>'מינימום שגיאות'!B4</f>
        <v>1.2391837689159739</v>
      </c>
      <c r="B4">
        <f>'מינימום שגיאות'!C4</f>
        <v>5.6330259388522397E-3</v>
      </c>
      <c r="C4">
        <f>'מינימום שגיאות'!F4</f>
        <v>4.8258353817643211</v>
      </c>
      <c r="D4">
        <f>'מינימום שגיאות'!G4</f>
        <v>5.6330259388522397E-3</v>
      </c>
    </row>
    <row r="5" spans="1:4" x14ac:dyDescent="0.3">
      <c r="A5">
        <f>'מינימום שגיאות'!B5</f>
        <v>1.2566370614359172</v>
      </c>
      <c r="B5">
        <f>'מינימום שגיאות'!C5</f>
        <v>5.6330259388522397E-3</v>
      </c>
      <c r="C5">
        <f>'מינימום שגיאות'!F5</f>
        <v>4.8258353817643211</v>
      </c>
      <c r="D5">
        <f>'מינימום שגיאות'!G5</f>
        <v>5.6330259388522397E-3</v>
      </c>
    </row>
    <row r="6" spans="1:4" x14ac:dyDescent="0.3">
      <c r="A6">
        <f>'מינימום שגיאות'!B6</f>
        <v>1.2740903539558606</v>
      </c>
      <c r="B6">
        <f>'מינימום שגיאות'!C6</f>
        <v>5.6330259388522397E-3</v>
      </c>
      <c r="C6">
        <f>'מינימום שגיאות'!F6</f>
        <v>4.8171087355043491</v>
      </c>
      <c r="D6">
        <f>'מינימום שגיאות'!G6</f>
        <v>5.6330259388522397E-3</v>
      </c>
    </row>
    <row r="7" spans="1:4" x14ac:dyDescent="0.3">
      <c r="A7">
        <f>'מינימום שגיאות'!B7</f>
        <v>1.2915436464758039</v>
      </c>
      <c r="B7">
        <f>'מינימום שגיאות'!C7</f>
        <v>5.6330259388522397E-3</v>
      </c>
      <c r="C7">
        <f>'מינימום שגיאות'!F7</f>
        <v>4.8258353817643211</v>
      </c>
      <c r="D7">
        <f>'מינימום שגיאות'!G7</f>
        <v>5.6330259388522397E-3</v>
      </c>
    </row>
    <row r="8" spans="1:4" x14ac:dyDescent="0.3">
      <c r="A8">
        <f>'מינימום שגיאות'!B8</f>
        <v>1.3089969389957472</v>
      </c>
      <c r="B8">
        <f>'מינימום שגיאות'!C8</f>
        <v>5.6330259388522397E-3</v>
      </c>
      <c r="C8">
        <f>'מינימום שגיאות'!F8</f>
        <v>4.8258353817643211</v>
      </c>
      <c r="D8">
        <f>'מינימום שגיאות'!G8</f>
        <v>5.6330259388522397E-3</v>
      </c>
    </row>
    <row r="9" spans="1:4" x14ac:dyDescent="0.3">
      <c r="A9">
        <f>'מינימום שגיאות'!B9</f>
        <v>1.3264502315156905</v>
      </c>
      <c r="B9">
        <f>'מינימום שגיאות'!C9</f>
        <v>5.6330259388522397E-3</v>
      </c>
      <c r="C9">
        <f>'מינימום שגיאות'!F9</f>
        <v>4.8345620280242931</v>
      </c>
      <c r="D9">
        <f>'מינימום שגיאות'!G9</f>
        <v>5.6330259388522397E-3</v>
      </c>
    </row>
    <row r="10" spans="1:4" x14ac:dyDescent="0.3">
      <c r="A10">
        <f>'מינימום שגיאות'!B10</f>
        <v>1.3439035240356338</v>
      </c>
      <c r="B10">
        <f>'מינימום שגיאות'!C10</f>
        <v>5.6330259388522397E-3</v>
      </c>
      <c r="C10">
        <f>'מינימום שגיאות'!F10</f>
        <v>4.8432886742842642</v>
      </c>
      <c r="D10">
        <f>'מינימום שגיאות'!G10</f>
        <v>5.6330259388522397E-3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התאמה של סנל</vt:lpstr>
      <vt:lpstr>התאמה של סנל שגיאות</vt:lpstr>
      <vt:lpstr>התאמה של סנל אדינגטון</vt:lpstr>
      <vt:lpstr>אלפא קבועה</vt:lpstr>
      <vt:lpstr>אלפא קבועה שגיאות</vt:lpstr>
      <vt:lpstr>אלפא קבועה אדינגטון</vt:lpstr>
      <vt:lpstr>מינימום</vt:lpstr>
      <vt:lpstr>מינימום שגיאות</vt:lpstr>
      <vt:lpstr>מינימום אדינגטון</vt:lpstr>
      <vt:lpstr>מש"צ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2023-04-16T10:41:34Z</dcterms:created>
  <dcterms:modified xsi:type="dcterms:W3CDTF">2023-05-07T12:08:35Z</dcterms:modified>
</cp:coreProperties>
</file>