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אופטיקה\"/>
    </mc:Choice>
  </mc:AlternateContent>
  <xr:revisionPtr revIDLastSave="0" documentId="13_ncr:1_{3AC33B11-920F-49A7-80B3-BE382A2FFDA1}" xr6:coauthVersionLast="47" xr6:coauthVersionMax="47" xr10:uidLastSave="{00000000-0000-0000-0000-000000000000}"/>
  <bookViews>
    <workbookView xWindow="-108" yWindow="-108" windowWidth="23256" windowHeight="12456" activeTab="3" xr2:uid="{7B94E6EB-0170-45A4-B2F1-63BCFD3C8F6E}"/>
  </bookViews>
  <sheets>
    <sheet name="Sheet1" sheetId="1" r:id="rId1"/>
    <sheet name="נורה 1 כחולה (2)" sheetId="4" r:id="rId2"/>
    <sheet name="נורה 1 כחולה" sheetId="3" r:id="rId3"/>
    <sheet name=" נורה אדומה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" l="1"/>
  <c r="E12" i="5"/>
  <c r="C12" i="5"/>
  <c r="B12" i="5"/>
  <c r="D12" i="5" s="1"/>
  <c r="I12" i="5" s="1"/>
  <c r="H11" i="5"/>
  <c r="E11" i="5"/>
  <c r="C11" i="5"/>
  <c r="B11" i="5"/>
  <c r="D11" i="5" s="1"/>
  <c r="H10" i="5"/>
  <c r="J10" i="5" s="1"/>
  <c r="L10" i="5" s="1"/>
  <c r="E10" i="5"/>
  <c r="C10" i="5"/>
  <c r="B10" i="5"/>
  <c r="H9" i="5"/>
  <c r="J9" i="5" s="1"/>
  <c r="L9" i="5" s="1"/>
  <c r="E9" i="5"/>
  <c r="C9" i="5"/>
  <c r="B9" i="5"/>
  <c r="D9" i="5" s="1"/>
  <c r="I9" i="5" s="1"/>
  <c r="K9" i="5" s="1"/>
  <c r="M9" i="5" s="1"/>
  <c r="B5" i="5"/>
  <c r="E5" i="5" s="1"/>
  <c r="F5" i="5" s="1"/>
  <c r="G5" i="5" s="1"/>
  <c r="B4" i="5"/>
  <c r="E4" i="5" s="1"/>
  <c r="F4" i="5" s="1"/>
  <c r="G4" i="5" s="1"/>
  <c r="B3" i="5"/>
  <c r="E3" i="5" s="1"/>
  <c r="F3" i="5" s="1"/>
  <c r="G3" i="5" s="1"/>
  <c r="B2" i="5"/>
  <c r="E2" i="5" s="1"/>
  <c r="F2" i="5" s="1"/>
  <c r="G2" i="5" s="1"/>
  <c r="M13" i="3"/>
  <c r="M14" i="3"/>
  <c r="M15" i="3"/>
  <c r="M12" i="3"/>
  <c r="L13" i="3"/>
  <c r="L14" i="3"/>
  <c r="L15" i="3"/>
  <c r="L12" i="3"/>
  <c r="C13" i="3"/>
  <c r="C14" i="3"/>
  <c r="C15" i="3"/>
  <c r="C12" i="3"/>
  <c r="H12" i="3"/>
  <c r="J12" i="3" s="1"/>
  <c r="H15" i="3"/>
  <c r="E15" i="3"/>
  <c r="B15" i="3"/>
  <c r="D15" i="3" s="1"/>
  <c r="H14" i="3"/>
  <c r="E14" i="3"/>
  <c r="B14" i="3"/>
  <c r="H13" i="3"/>
  <c r="E13" i="3"/>
  <c r="B13" i="3"/>
  <c r="D13" i="3" s="1"/>
  <c r="E12" i="3"/>
  <c r="B12" i="3"/>
  <c r="D12" i="3" s="1"/>
  <c r="I12" i="3" s="1"/>
  <c r="E3" i="3"/>
  <c r="E4" i="3"/>
  <c r="E5" i="3"/>
  <c r="D5" i="3" s="1"/>
  <c r="E6" i="3"/>
  <c r="E2" i="3"/>
  <c r="C3" i="3"/>
  <c r="C4" i="3"/>
  <c r="C5" i="3"/>
  <c r="C6" i="3"/>
  <c r="C2" i="3"/>
  <c r="B3" i="3"/>
  <c r="B4" i="3"/>
  <c r="B5" i="3"/>
  <c r="B6" i="3"/>
  <c r="B2" i="3"/>
  <c r="I3" i="4"/>
  <c r="I4" i="4"/>
  <c r="I5" i="4"/>
  <c r="I2" i="4"/>
  <c r="A1" i="5"/>
  <c r="B1" i="5"/>
  <c r="C1" i="5"/>
  <c r="D1" i="5"/>
  <c r="E1" i="5"/>
  <c r="F1" i="5"/>
  <c r="G1" i="5"/>
  <c r="D2" i="5"/>
  <c r="D3" i="5"/>
  <c r="D4" i="5"/>
  <c r="D5" i="5"/>
  <c r="G3" i="4"/>
  <c r="G4" i="4"/>
  <c r="G5" i="4"/>
  <c r="G2" i="4"/>
  <c r="H2" i="4" s="1"/>
  <c r="H5" i="4"/>
  <c r="H4" i="4"/>
  <c r="H3" i="4"/>
  <c r="H3" i="3"/>
  <c r="J3" i="3" s="1"/>
  <c r="L3" i="3" s="1"/>
  <c r="H4" i="3"/>
  <c r="J4" i="3" s="1"/>
  <c r="L4" i="3" s="1"/>
  <c r="H5" i="3"/>
  <c r="J5" i="3" s="1"/>
  <c r="L5" i="3" s="1"/>
  <c r="H6" i="3"/>
  <c r="J6" i="3" s="1"/>
  <c r="L6" i="3" s="1"/>
  <c r="H2" i="3"/>
  <c r="J2" i="3" s="1"/>
  <c r="L2" i="3" s="1"/>
  <c r="D9" i="1"/>
  <c r="D12" i="1" s="1"/>
  <c r="D10" i="5" l="1"/>
  <c r="I10" i="5" s="1"/>
  <c r="I11" i="5"/>
  <c r="K11" i="5" s="1"/>
  <c r="M11" i="5" s="1"/>
  <c r="K12" i="5"/>
  <c r="M12" i="5" s="1"/>
  <c r="K10" i="5"/>
  <c r="M10" i="5" s="1"/>
  <c r="N10" i="5" s="1"/>
  <c r="N9" i="5"/>
  <c r="J12" i="5"/>
  <c r="L12" i="5" s="1"/>
  <c r="J11" i="5"/>
  <c r="L11" i="5" s="1"/>
  <c r="I13" i="3"/>
  <c r="K13" i="3" s="1"/>
  <c r="I15" i="3"/>
  <c r="D2" i="3"/>
  <c r="D4" i="3"/>
  <c r="I4" i="3" s="1"/>
  <c r="K4" i="3" s="1"/>
  <c r="M4" i="3" s="1"/>
  <c r="N4" i="3" s="1"/>
  <c r="D6" i="3"/>
  <c r="I6" i="3" s="1"/>
  <c r="K6" i="3" s="1"/>
  <c r="M6" i="3" s="1"/>
  <c r="N6" i="3" s="1"/>
  <c r="D14" i="3"/>
  <c r="I14" i="3" s="1"/>
  <c r="K14" i="3" s="1"/>
  <c r="D3" i="3"/>
  <c r="I3" i="3" s="1"/>
  <c r="K3" i="3" s="1"/>
  <c r="M3" i="3" s="1"/>
  <c r="N3" i="3" s="1"/>
  <c r="K15" i="3"/>
  <c r="J15" i="3"/>
  <c r="J13" i="3"/>
  <c r="K12" i="3"/>
  <c r="N12" i="3" s="1"/>
  <c r="J14" i="3"/>
  <c r="I5" i="3"/>
  <c r="K5" i="3" s="1"/>
  <c r="M5" i="3" s="1"/>
  <c r="N5" i="3" s="1"/>
  <c r="I2" i="3"/>
  <c r="K2" i="3" s="1"/>
  <c r="M2" i="3" s="1"/>
  <c r="N2" i="3" s="1"/>
  <c r="N12" i="5" l="1"/>
  <c r="N11" i="5"/>
  <c r="N15" i="3"/>
  <c r="N14" i="3"/>
  <c r="N13" i="3"/>
</calcChain>
</file>

<file path=xl/sharedStrings.xml><?xml version="1.0" encoding="utf-8"?>
<sst xmlns="http://schemas.openxmlformats.org/spreadsheetml/2006/main" count="122" uniqueCount="43">
  <si>
    <t>L=17 CM</t>
  </si>
  <si>
    <t>לסרגל יש שגיאה של 0.1cm</t>
  </si>
  <si>
    <t>x_2 שמאל</t>
  </si>
  <si>
    <t>x_1 שמאל</t>
  </si>
  <si>
    <t>x_0</t>
  </si>
  <si>
    <t>x_1 ימין</t>
  </si>
  <si>
    <t>x_2 ימין</t>
  </si>
  <si>
    <t>קוטר המנורה</t>
  </si>
  <si>
    <t>7 מילימטר</t>
  </si>
  <si>
    <t>שגיאת מיקרומטר</t>
  </si>
  <si>
    <t>3 ספרות</t>
  </si>
  <si>
    <t>על כולם מריחה</t>
  </si>
  <si>
    <t>של 0.1</t>
  </si>
  <si>
    <t>גל ראשון</t>
  </si>
  <si>
    <t>סגול</t>
  </si>
  <si>
    <t>סגול כחול</t>
  </si>
  <si>
    <t>ירוק</t>
  </si>
  <si>
    <t>כתום</t>
  </si>
  <si>
    <t>אדום</t>
  </si>
  <si>
    <t>נורית ניאון</t>
  </si>
  <si>
    <t>צהוב</t>
  </si>
  <si>
    <t>מרחק סריג מהאור</t>
  </si>
  <si>
    <t>סריג לעדשה</t>
  </si>
  <si>
    <t>בין העדשה ללוח</t>
  </si>
  <si>
    <t xml:space="preserve">כתום </t>
  </si>
  <si>
    <t>סמ</t>
  </si>
  <si>
    <t xml:space="preserve">ירוק </t>
  </si>
  <si>
    <t>כחול</t>
  </si>
  <si>
    <t>0.7-0.9</t>
  </si>
  <si>
    <t>L=17</t>
  </si>
  <si>
    <t>אורך הגל</t>
  </si>
  <si>
    <t>θ</t>
  </si>
  <si>
    <t>sin(θ)</t>
  </si>
  <si>
    <t>dθ</t>
  </si>
  <si>
    <t>dx</t>
  </si>
  <si>
    <t>s</t>
  </si>
  <si>
    <t>ds</t>
  </si>
  <si>
    <t>x</t>
  </si>
  <si>
    <t>dsin(θ)</t>
  </si>
  <si>
    <t>λ</t>
  </si>
  <si>
    <t>dλ</t>
  </si>
  <si>
    <t>dλ/λ</t>
  </si>
  <si>
    <t>dx_spread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</si>
</sst>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406F7-99AB-4993-AF5A-03797C5F84FA}">
  <dimension ref="A1:S32"/>
  <sheetViews>
    <sheetView topLeftCell="A10" workbookViewId="0">
      <selection activeCell="P18" sqref="P18"/>
    </sheetView>
  </sheetViews>
  <sheetFormatPr defaultRowHeight="14.4" x14ac:dyDescent="0.3"/>
  <cols>
    <col min="4" max="4" width="12" bestFit="1" customWidth="1"/>
  </cols>
  <sheetData>
    <row r="1" spans="1:19" x14ac:dyDescent="0.3">
      <c r="A1" t="s">
        <v>0</v>
      </c>
      <c r="B1" t="s">
        <v>1</v>
      </c>
      <c r="C1" t="s">
        <v>8</v>
      </c>
      <c r="D1" t="s">
        <v>7</v>
      </c>
    </row>
    <row r="2" spans="1:19" x14ac:dyDescent="0.3">
      <c r="C2" t="s">
        <v>10</v>
      </c>
      <c r="D2" t="s">
        <v>9</v>
      </c>
    </row>
    <row r="4" spans="1:19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12</v>
      </c>
      <c r="H4" t="s">
        <v>11</v>
      </c>
    </row>
    <row r="5" spans="1:19" x14ac:dyDescent="0.3">
      <c r="C5">
        <v>0</v>
      </c>
      <c r="D5">
        <v>3.8</v>
      </c>
      <c r="E5">
        <v>8.3000000000000007</v>
      </c>
      <c r="F5" t="s">
        <v>13</v>
      </c>
      <c r="G5" t="s">
        <v>14</v>
      </c>
    </row>
    <row r="6" spans="1:19" x14ac:dyDescent="0.3">
      <c r="G6" t="s">
        <v>15</v>
      </c>
    </row>
    <row r="9" spans="1:19" x14ac:dyDescent="0.3">
      <c r="D9">
        <f>SIN(ATAN((D17+0.35)/17))</f>
        <v>0.31035021879783148</v>
      </c>
    </row>
    <row r="11" spans="1:19" x14ac:dyDescent="0.3">
      <c r="P11" t="s">
        <v>19</v>
      </c>
      <c r="R11">
        <v>38.6</v>
      </c>
    </row>
    <row r="12" spans="1:19" x14ac:dyDescent="0.3">
      <c r="D12">
        <f>D9*(1/(570*1000))</f>
        <v>5.4447406806637106E-7</v>
      </c>
    </row>
    <row r="14" spans="1:19" x14ac:dyDescent="0.3">
      <c r="A14" t="s">
        <v>2</v>
      </c>
      <c r="B14" t="s">
        <v>3</v>
      </c>
      <c r="C14" t="s">
        <v>4</v>
      </c>
      <c r="D14" t="s">
        <v>5</v>
      </c>
      <c r="E14" t="s">
        <v>6</v>
      </c>
      <c r="G14" t="s">
        <v>12</v>
      </c>
      <c r="M14" t="s">
        <v>2</v>
      </c>
      <c r="N14" t="s">
        <v>3</v>
      </c>
      <c r="O14" t="s">
        <v>4</v>
      </c>
      <c r="P14" t="s">
        <v>5</v>
      </c>
      <c r="Q14" t="s">
        <v>6</v>
      </c>
      <c r="S14" t="s">
        <v>12</v>
      </c>
    </row>
    <row r="15" spans="1:19" x14ac:dyDescent="0.3">
      <c r="C15">
        <v>0</v>
      </c>
      <c r="D15">
        <v>3.5</v>
      </c>
      <c r="E15">
        <v>7.8</v>
      </c>
      <c r="F15" t="s">
        <v>13</v>
      </c>
      <c r="G15" t="s">
        <v>14</v>
      </c>
      <c r="O15">
        <v>0</v>
      </c>
      <c r="P15">
        <v>11.8</v>
      </c>
      <c r="Q15">
        <v>26</v>
      </c>
      <c r="R15" t="s">
        <v>13</v>
      </c>
      <c r="S15" t="s">
        <v>16</v>
      </c>
    </row>
    <row r="16" spans="1:19" x14ac:dyDescent="0.3">
      <c r="D16">
        <v>4.0999999999999996</v>
      </c>
      <c r="E16">
        <v>8.4</v>
      </c>
      <c r="G16" t="s">
        <v>15</v>
      </c>
      <c r="P16">
        <v>12.8</v>
      </c>
      <c r="Q16">
        <v>30</v>
      </c>
      <c r="S16" t="s">
        <v>20</v>
      </c>
    </row>
    <row r="17" spans="4:19" x14ac:dyDescent="0.3">
      <c r="D17">
        <v>5.2</v>
      </c>
      <c r="E17">
        <v>12.2</v>
      </c>
      <c r="G17" t="s">
        <v>16</v>
      </c>
      <c r="P17">
        <v>5.2</v>
      </c>
      <c r="Q17">
        <v>12.2</v>
      </c>
      <c r="S17" t="s">
        <v>16</v>
      </c>
    </row>
    <row r="18" spans="4:19" x14ac:dyDescent="0.3">
      <c r="D18">
        <v>5.4</v>
      </c>
      <c r="E18">
        <v>12.4</v>
      </c>
      <c r="G18" t="s">
        <v>17</v>
      </c>
      <c r="P18">
        <v>5.4</v>
      </c>
      <c r="Q18">
        <v>12.4</v>
      </c>
      <c r="S18" t="s">
        <v>17</v>
      </c>
    </row>
    <row r="19" spans="4:19" x14ac:dyDescent="0.3">
      <c r="D19">
        <v>6.4</v>
      </c>
      <c r="G19" t="s">
        <v>18</v>
      </c>
      <c r="P19">
        <v>6.4</v>
      </c>
      <c r="S19" t="s">
        <v>18</v>
      </c>
    </row>
    <row r="25" spans="4:19" x14ac:dyDescent="0.3">
      <c r="H25" t="s">
        <v>21</v>
      </c>
      <c r="I25">
        <v>11.4</v>
      </c>
    </row>
    <row r="26" spans="4:19" x14ac:dyDescent="0.3">
      <c r="H26" t="s">
        <v>22</v>
      </c>
      <c r="I26">
        <v>8.5</v>
      </c>
    </row>
    <row r="27" spans="4:19" x14ac:dyDescent="0.3">
      <c r="H27" t="s">
        <v>23</v>
      </c>
      <c r="I27">
        <v>7</v>
      </c>
    </row>
    <row r="29" spans="4:19" x14ac:dyDescent="0.3">
      <c r="F29" t="s">
        <v>25</v>
      </c>
      <c r="G29">
        <v>1.3</v>
      </c>
      <c r="H29" t="s">
        <v>24</v>
      </c>
    </row>
    <row r="30" spans="4:19" x14ac:dyDescent="0.3">
      <c r="H30" t="s">
        <v>18</v>
      </c>
    </row>
    <row r="31" spans="4:19" x14ac:dyDescent="0.3">
      <c r="G31">
        <v>1</v>
      </c>
      <c r="H31" t="s">
        <v>26</v>
      </c>
    </row>
    <row r="32" spans="4:19" x14ac:dyDescent="0.3">
      <c r="G32" t="s">
        <v>28</v>
      </c>
      <c r="H3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F8AC-B00D-46EE-9E86-EBAF26DCA4BF}">
  <dimension ref="A1:I5"/>
  <sheetViews>
    <sheetView workbookViewId="0">
      <selection activeCell="G2" sqref="G2"/>
    </sheetView>
  </sheetViews>
  <sheetFormatPr defaultRowHeight="14.4" x14ac:dyDescent="0.3"/>
  <cols>
    <col min="9" max="9" width="12" bestFit="1" customWidth="1"/>
  </cols>
  <sheetData>
    <row r="1" spans="1:9" x14ac:dyDescent="0.3">
      <c r="A1" t="s">
        <v>4</v>
      </c>
      <c r="B1" t="s">
        <v>5</v>
      </c>
      <c r="C1" t="s">
        <v>6</v>
      </c>
      <c r="E1" t="s">
        <v>12</v>
      </c>
      <c r="F1" t="s">
        <v>29</v>
      </c>
      <c r="G1" s="1" t="s">
        <v>31</v>
      </c>
      <c r="H1" s="1" t="s">
        <v>32</v>
      </c>
      <c r="I1" t="s">
        <v>30</v>
      </c>
    </row>
    <row r="2" spans="1:9" x14ac:dyDescent="0.3">
      <c r="A2">
        <v>0</v>
      </c>
      <c r="B2">
        <v>3.5</v>
      </c>
      <c r="C2">
        <v>7.8</v>
      </c>
      <c r="D2" t="s">
        <v>13</v>
      </c>
      <c r="E2" t="s">
        <v>14</v>
      </c>
      <c r="G2">
        <f>ATAN((C2+0.35)/17)</f>
        <v>0.44704178085544038</v>
      </c>
      <c r="H2">
        <f>SIN(G2)</f>
        <v>0.43229991493598202</v>
      </c>
      <c r="I2">
        <f>10^9*H2/(2*570*1000)</f>
        <v>379.21045169822986</v>
      </c>
    </row>
    <row r="3" spans="1:9" x14ac:dyDescent="0.3">
      <c r="B3">
        <v>4.0999999999999996</v>
      </c>
      <c r="C3">
        <v>8.4</v>
      </c>
      <c r="E3" t="s">
        <v>15</v>
      </c>
      <c r="G3">
        <f t="shared" ref="G3:G5" si="0">ATAN((C3+0.35)/17)</f>
        <v>0.47534298216649501</v>
      </c>
      <c r="H3">
        <f t="shared" ref="H3:H5" si="1">SIN(G3)</f>
        <v>0.45764343181737815</v>
      </c>
      <c r="I3">
        <f t="shared" ref="I3:I5" si="2">10^9*H3/(2*570*1000)</f>
        <v>401.44160685734926</v>
      </c>
    </row>
    <row r="4" spans="1:9" x14ac:dyDescent="0.3">
      <c r="B4">
        <v>5.2</v>
      </c>
      <c r="C4">
        <v>12.2</v>
      </c>
      <c r="E4" t="s">
        <v>16</v>
      </c>
      <c r="G4">
        <f t="shared" si="0"/>
        <v>0.63592908124526815</v>
      </c>
      <c r="H4">
        <f t="shared" si="1"/>
        <v>0.59392523524948238</v>
      </c>
      <c r="I4">
        <f t="shared" si="2"/>
        <v>520.98704846445821</v>
      </c>
    </row>
    <row r="5" spans="1:9" x14ac:dyDescent="0.3">
      <c r="B5">
        <v>5.4</v>
      </c>
      <c r="C5">
        <v>12.4</v>
      </c>
      <c r="E5" t="s">
        <v>17</v>
      </c>
      <c r="G5">
        <f t="shared" si="0"/>
        <v>0.64350110879328437</v>
      </c>
      <c r="H5">
        <f t="shared" si="1"/>
        <v>0.6</v>
      </c>
      <c r="I5">
        <f t="shared" si="2"/>
        <v>526.31578947368416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275F-7187-45B4-8EE5-AE254A7C5351}">
  <dimension ref="A1:N15"/>
  <sheetViews>
    <sheetView zoomScale="106" zoomScaleNormal="106" workbookViewId="0">
      <selection sqref="A1:N6"/>
    </sheetView>
  </sheetViews>
  <sheetFormatPr defaultRowHeight="14.4" x14ac:dyDescent="0.3"/>
  <cols>
    <col min="12" max="13" width="12" bestFit="1" customWidth="1"/>
  </cols>
  <sheetData>
    <row r="1" spans="1:14" x14ac:dyDescent="0.3">
      <c r="A1" t="s">
        <v>35</v>
      </c>
      <c r="B1" t="s">
        <v>36</v>
      </c>
      <c r="C1" t="s">
        <v>37</v>
      </c>
      <c r="D1" t="s">
        <v>34</v>
      </c>
      <c r="E1" t="s">
        <v>42</v>
      </c>
      <c r="F1" t="s">
        <v>12</v>
      </c>
      <c r="G1" t="s">
        <v>29</v>
      </c>
      <c r="H1" s="1" t="s">
        <v>31</v>
      </c>
      <c r="I1" s="1" t="s">
        <v>33</v>
      </c>
      <c r="J1" s="1" t="s">
        <v>32</v>
      </c>
      <c r="K1" s="1" t="s">
        <v>38</v>
      </c>
      <c r="L1" t="s">
        <v>39</v>
      </c>
      <c r="M1" t="s">
        <v>40</v>
      </c>
      <c r="N1" t="s">
        <v>41</v>
      </c>
    </row>
    <row r="2" spans="1:14" x14ac:dyDescent="0.3">
      <c r="A2">
        <v>3.5</v>
      </c>
      <c r="B2">
        <f>0.1/SQRT(12)</f>
        <v>2.8867513459481291E-2</v>
      </c>
      <c r="C2">
        <f>A2+0.35</f>
        <v>3.85</v>
      </c>
      <c r="D2">
        <f>SQRT(B2^2+((10^-4)/SQRT(12))^2+E2^2)</f>
        <v>6.4549728891762206E-2</v>
      </c>
      <c r="E2">
        <f>0.2/SQRT(12)</f>
        <v>5.7735026918962581E-2</v>
      </c>
      <c r="F2" t="s">
        <v>14</v>
      </c>
      <c r="H2">
        <f>ATAN((A2+0.35)/17)</f>
        <v>0.22271372779847809</v>
      </c>
      <c r="I2">
        <f>SQRT((D2/17)^2+((C2/17^2)*B2)^2)/(COS(C2/17)^2)</f>
        <v>4.0191031562263127E-3</v>
      </c>
      <c r="J2">
        <f>SIN(H2)</f>
        <v>0.22087713631133166</v>
      </c>
      <c r="K2">
        <f>COS(H2)*I2</f>
        <v>3.9198379030339599E-3</v>
      </c>
      <c r="L2">
        <f>J2*(1/(570*1000))*10^9</f>
        <v>387.50374791461695</v>
      </c>
      <c r="M2">
        <f>(10^9)*K2/(570*1000)</f>
        <v>6.8769086018139642</v>
      </c>
      <c r="N2">
        <f>100*M2/L2</f>
        <v>1.7746689261259043</v>
      </c>
    </row>
    <row r="3" spans="1:14" x14ac:dyDescent="0.3">
      <c r="A3">
        <v>4.0999999999999996</v>
      </c>
      <c r="B3">
        <f t="shared" ref="B3:B6" si="0">0.1/SQRT(12)</f>
        <v>2.8867513459481291E-2</v>
      </c>
      <c r="C3">
        <f t="shared" ref="C3:C6" si="1">A3+0.35</f>
        <v>4.4499999999999993</v>
      </c>
      <c r="D3">
        <f t="shared" ref="D3:D6" si="2">SQRT(B3^2+((10^-4)/SQRT(12))^2+E3^2)</f>
        <v>6.4549728891762206E-2</v>
      </c>
      <c r="E3">
        <f t="shared" ref="E3:E6" si="3">0.2/SQRT(12)</f>
        <v>5.7735026918962581E-2</v>
      </c>
      <c r="F3" t="s">
        <v>15</v>
      </c>
      <c r="H3">
        <f t="shared" ref="H3:H6" si="4">ATAN((A3+0.35)/17)</f>
        <v>0.25602031237826828</v>
      </c>
      <c r="I3">
        <f t="shared" ref="I3:I6" si="5">SQRT((D3/17)^2+((C3/17^2)*B3)^2)/(COS(C3/17)^2)</f>
        <v>4.0973728546350738E-3</v>
      </c>
      <c r="J3">
        <f t="shared" ref="J3:J6" si="6">SIN(H3)</f>
        <v>0.25323259600322462</v>
      </c>
      <c r="K3">
        <f t="shared" ref="K3:K6" si="7">COS(H3)*I3</f>
        <v>3.9638207193551708E-3</v>
      </c>
      <c r="L3">
        <f t="shared" ref="L3:L6" si="8">J3*(1/(570*1000))*10^9</f>
        <v>444.26771228635897</v>
      </c>
      <c r="M3">
        <f t="shared" ref="M3:M6" si="9">(10^9)*K3/(570*1000)</f>
        <v>6.9540714374652115</v>
      </c>
      <c r="N3">
        <f t="shared" ref="N3:N6" si="10">100*M3/L3</f>
        <v>1.5652885062650843</v>
      </c>
    </row>
    <row r="4" spans="1:14" x14ac:dyDescent="0.3">
      <c r="A4">
        <v>5.2</v>
      </c>
      <c r="B4">
        <f t="shared" si="0"/>
        <v>2.8867513459481291E-2</v>
      </c>
      <c r="C4">
        <f t="shared" si="1"/>
        <v>5.55</v>
      </c>
      <c r="D4">
        <f t="shared" si="2"/>
        <v>6.4549728891762206E-2</v>
      </c>
      <c r="E4">
        <f t="shared" si="3"/>
        <v>5.7735026918962581E-2</v>
      </c>
      <c r="F4" t="s">
        <v>16</v>
      </c>
      <c r="H4">
        <f t="shared" si="4"/>
        <v>0.31556142033779971</v>
      </c>
      <c r="I4">
        <f t="shared" si="5"/>
        <v>4.2772096682255354E-3</v>
      </c>
      <c r="J4">
        <f t="shared" si="6"/>
        <v>0.31035021879783148</v>
      </c>
      <c r="K4">
        <f t="shared" si="7"/>
        <v>4.0660108573740391E-3</v>
      </c>
      <c r="L4">
        <f t="shared" si="8"/>
        <v>544.47406806637105</v>
      </c>
      <c r="M4">
        <f t="shared" si="9"/>
        <v>7.1333523813579633</v>
      </c>
      <c r="N4">
        <f t="shared" si="10"/>
        <v>1.3101362947717856</v>
      </c>
    </row>
    <row r="5" spans="1:14" x14ac:dyDescent="0.3">
      <c r="A5">
        <v>5.4</v>
      </c>
      <c r="B5">
        <f t="shared" si="0"/>
        <v>2.8867513459481291E-2</v>
      </c>
      <c r="C5">
        <f t="shared" si="1"/>
        <v>5.75</v>
      </c>
      <c r="D5">
        <f t="shared" si="2"/>
        <v>6.4549728891762206E-2</v>
      </c>
      <c r="E5">
        <f t="shared" si="3"/>
        <v>5.7735026918962581E-2</v>
      </c>
      <c r="F5" t="s">
        <v>17</v>
      </c>
      <c r="H5">
        <f t="shared" si="4"/>
        <v>0.32615581224345308</v>
      </c>
      <c r="I5">
        <f t="shared" si="5"/>
        <v>4.3153885714864292E-3</v>
      </c>
      <c r="J5">
        <f t="shared" si="6"/>
        <v>0.32040387864264824</v>
      </c>
      <c r="K5">
        <f t="shared" si="7"/>
        <v>4.0878857416739049E-3</v>
      </c>
      <c r="L5">
        <f t="shared" si="8"/>
        <v>562.11206779411975</v>
      </c>
      <c r="M5">
        <f t="shared" si="9"/>
        <v>7.1717293713577277</v>
      </c>
      <c r="N5">
        <f t="shared" si="10"/>
        <v>1.2758540124394659</v>
      </c>
    </row>
    <row r="6" spans="1:14" x14ac:dyDescent="0.3">
      <c r="A6">
        <v>6.4</v>
      </c>
      <c r="B6">
        <f t="shared" si="0"/>
        <v>2.8867513459481291E-2</v>
      </c>
      <c r="C6">
        <f t="shared" si="1"/>
        <v>6.75</v>
      </c>
      <c r="D6">
        <f t="shared" si="2"/>
        <v>6.4549728891762206E-2</v>
      </c>
      <c r="E6">
        <f t="shared" si="3"/>
        <v>5.7735026918962581E-2</v>
      </c>
      <c r="F6" t="s">
        <v>18</v>
      </c>
      <c r="H6">
        <f t="shared" si="4"/>
        <v>0.37796831149627336</v>
      </c>
      <c r="I6">
        <f t="shared" si="5"/>
        <v>4.534550223847706E-3</v>
      </c>
      <c r="J6">
        <f t="shared" si="6"/>
        <v>0.36903294791234026</v>
      </c>
      <c r="K6">
        <f t="shared" si="7"/>
        <v>4.2144849513440566E-3</v>
      </c>
      <c r="L6">
        <f t="shared" si="8"/>
        <v>647.42622440761443</v>
      </c>
      <c r="M6">
        <f t="shared" si="9"/>
        <v>7.3938332479720295</v>
      </c>
      <c r="N6">
        <f t="shared" si="10"/>
        <v>1.1420348711912742</v>
      </c>
    </row>
    <row r="10" spans="1:14" x14ac:dyDescent="0.3">
      <c r="D10" s="2"/>
      <c r="E10" s="2"/>
      <c r="F10" s="2"/>
      <c r="G10" s="2"/>
    </row>
    <row r="11" spans="1:14" x14ac:dyDescent="0.3">
      <c r="A11" t="s">
        <v>35</v>
      </c>
      <c r="B11" t="s">
        <v>36</v>
      </c>
      <c r="C11" t="s">
        <v>37</v>
      </c>
      <c r="D11" t="s">
        <v>34</v>
      </c>
      <c r="E11" t="s">
        <v>42</v>
      </c>
      <c r="F11" t="s">
        <v>12</v>
      </c>
      <c r="G11" t="s">
        <v>29</v>
      </c>
      <c r="H11" s="1" t="s">
        <v>31</v>
      </c>
      <c r="I11" s="1" t="s">
        <v>33</v>
      </c>
      <c r="J11" s="1" t="s">
        <v>32</v>
      </c>
      <c r="K11" s="1" t="s">
        <v>38</v>
      </c>
      <c r="L11" t="s">
        <v>39</v>
      </c>
      <c r="M11" t="s">
        <v>40</v>
      </c>
      <c r="N11" t="s">
        <v>41</v>
      </c>
    </row>
    <row r="12" spans="1:14" x14ac:dyDescent="0.3">
      <c r="A12">
        <v>7.8</v>
      </c>
      <c r="B12">
        <f>0.1/SQRT(12)</f>
        <v>2.8867513459481291E-2</v>
      </c>
      <c r="C12">
        <f>A12+0.35</f>
        <v>8.15</v>
      </c>
      <c r="D12">
        <f>SQRT(B12^2+((10^-4)/SQRT(12))^2+E12^2)</f>
        <v>6.4549728891762206E-2</v>
      </c>
      <c r="E12">
        <f>0.2/SQRT(12)</f>
        <v>5.7735026918962581E-2</v>
      </c>
      <c r="F12" t="s">
        <v>14</v>
      </c>
      <c r="H12">
        <f>ATAN((A12+0.35)/17)</f>
        <v>0.44704178085544038</v>
      </c>
      <c r="I12">
        <f>SQRT((D12/17)^2+((C12/17^2)*B12)^2)/(COS(C12/17)^2)</f>
        <v>4.9328333356078247E-3</v>
      </c>
      <c r="J12">
        <f>SIN(H12)</f>
        <v>0.43229991493598202</v>
      </c>
      <c r="K12">
        <f>COS(H12)*I12</f>
        <v>4.4480832310923755E-3</v>
      </c>
      <c r="L12">
        <f>J12*(1/(2*570*1000))*10^9</f>
        <v>379.21045169822986</v>
      </c>
      <c r="M12">
        <f>(10^9)*K12/(2*570*1000)</f>
        <v>3.9018273956950664</v>
      </c>
      <c r="N12">
        <f>100*M12/L12</f>
        <v>1.028934560801632</v>
      </c>
    </row>
    <row r="13" spans="1:14" x14ac:dyDescent="0.3">
      <c r="A13">
        <v>8.4</v>
      </c>
      <c r="B13">
        <f t="shared" ref="B13:B15" si="11">0.1/SQRT(12)</f>
        <v>2.8867513459481291E-2</v>
      </c>
      <c r="C13">
        <f t="shared" ref="C13:C15" si="12">A13+0.35</f>
        <v>8.75</v>
      </c>
      <c r="D13">
        <f t="shared" ref="D13:D15" si="13">SQRT(B13^2+((10^-4)/SQRT(12))^2+E13^2)</f>
        <v>6.4549728891762206E-2</v>
      </c>
      <c r="E13">
        <f t="shared" ref="E13:E15" si="14">0.2/SQRT(12)</f>
        <v>5.7735026918962581E-2</v>
      </c>
      <c r="F13" t="s">
        <v>15</v>
      </c>
      <c r="H13">
        <f>ATAN((A13+0.35)/17)</f>
        <v>0.47534298216649501</v>
      </c>
      <c r="I13">
        <f>SQRT((D13/17)^2+((C13/17^2)*B13)^2)/(COS(C13/17)^2)</f>
        <v>5.1425821726590994E-3</v>
      </c>
      <c r="J13">
        <f t="shared" ref="J13:J15" si="15">SIN(H13)</f>
        <v>0.45764343181737815</v>
      </c>
      <c r="K13">
        <f t="shared" ref="K13:K15" si="16">COS(H13)*I13</f>
        <v>4.5724539675743824E-3</v>
      </c>
      <c r="L13">
        <f t="shared" ref="L13:L15" si="17">J13*(1/(2*570*1000))*10^9</f>
        <v>401.44160685734926</v>
      </c>
      <c r="M13">
        <f t="shared" ref="M13:M15" si="18">(10^9)*K13/(2*570*1000)</f>
        <v>4.0109245329599847</v>
      </c>
      <c r="N13">
        <f t="shared" ref="N13:N15" si="19">100*M13/L13</f>
        <v>0.99913025068805383</v>
      </c>
    </row>
    <row r="14" spans="1:14" x14ac:dyDescent="0.3">
      <c r="A14">
        <v>12.2</v>
      </c>
      <c r="B14">
        <f t="shared" si="11"/>
        <v>2.8867513459481291E-2</v>
      </c>
      <c r="C14">
        <f t="shared" si="12"/>
        <v>12.549999999999999</v>
      </c>
      <c r="D14">
        <f t="shared" si="13"/>
        <v>6.4549728891762206E-2</v>
      </c>
      <c r="E14">
        <f t="shared" si="14"/>
        <v>5.7735026918962581E-2</v>
      </c>
      <c r="F14" t="s">
        <v>16</v>
      </c>
      <c r="H14">
        <f>ATAN((A14+0.35)/17)</f>
        <v>0.63592908124526815</v>
      </c>
      <c r="I14">
        <f>SQRT((D14/17)^2+((C14/17^2)*B14)^2)/(COS(C14/17)^2)</f>
        <v>7.3088626830383379E-3</v>
      </c>
      <c r="J14">
        <f t="shared" si="15"/>
        <v>0.59392523524948238</v>
      </c>
      <c r="K14">
        <f t="shared" si="16"/>
        <v>5.8801279524545846E-3</v>
      </c>
      <c r="L14">
        <f t="shared" si="17"/>
        <v>520.98704846445821</v>
      </c>
      <c r="M14">
        <f t="shared" si="18"/>
        <v>5.1580069758373552</v>
      </c>
      <c r="N14">
        <f t="shared" si="19"/>
        <v>0.99004514431595037</v>
      </c>
    </row>
    <row r="15" spans="1:14" x14ac:dyDescent="0.3">
      <c r="A15">
        <v>12.4</v>
      </c>
      <c r="B15">
        <f t="shared" si="11"/>
        <v>2.8867513459481291E-2</v>
      </c>
      <c r="C15">
        <f t="shared" si="12"/>
        <v>12.75</v>
      </c>
      <c r="D15">
        <f t="shared" si="13"/>
        <v>6.4549728891762206E-2</v>
      </c>
      <c r="E15">
        <f t="shared" si="14"/>
        <v>5.7735026918962581E-2</v>
      </c>
      <c r="F15" t="s">
        <v>17</v>
      </c>
      <c r="H15">
        <f>ATAN((A15+0.35)/17)</f>
        <v>0.64350110879328437</v>
      </c>
      <c r="I15">
        <f>SQRT((D15/17)^2+((C15/17^2)*B15)^2)/(COS(C15/17)^2)</f>
        <v>7.4807064032905556E-3</v>
      </c>
      <c r="J15">
        <f t="shared" si="15"/>
        <v>0.6</v>
      </c>
      <c r="K15">
        <f t="shared" si="16"/>
        <v>5.9845651226324448E-3</v>
      </c>
      <c r="L15">
        <f t="shared" si="17"/>
        <v>526.31578947368416</v>
      </c>
      <c r="M15">
        <f t="shared" si="18"/>
        <v>5.2496185286249517</v>
      </c>
      <c r="N15">
        <f t="shared" si="19"/>
        <v>0.99742752043874106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E58C-F276-49EC-A9C0-7735BFDEC8B6}">
  <dimension ref="A1:N12"/>
  <sheetViews>
    <sheetView tabSelected="1" workbookViewId="0">
      <selection activeCell="H15" sqref="H15"/>
    </sheetView>
  </sheetViews>
  <sheetFormatPr defaultRowHeight="14.4" x14ac:dyDescent="0.3"/>
  <cols>
    <col min="7" max="7" width="12" bestFit="1" customWidth="1"/>
  </cols>
  <sheetData>
    <row r="1" spans="1:14" x14ac:dyDescent="0.3">
      <c r="A1" t="str">
        <f>'נורה 1 כחולה'!A1</f>
        <v>s</v>
      </c>
      <c r="B1" t="str">
        <f>'נורה 1 כחולה'!C1</f>
        <v>x</v>
      </c>
      <c r="C1" t="str">
        <f>'נורה 1 כחולה'!F1</f>
        <v>של 0.1</v>
      </c>
      <c r="D1" t="str">
        <f>'נורה 1 כחולה'!G1</f>
        <v>L=17</v>
      </c>
      <c r="E1" t="str">
        <f>'נורה 1 כחולה'!H1</f>
        <v>θ</v>
      </c>
      <c r="F1" t="str">
        <f>'נורה 1 כחולה'!J1</f>
        <v>sin(θ)</v>
      </c>
      <c r="G1" t="str">
        <f>'נורה 1 כחולה'!L1</f>
        <v>λ</v>
      </c>
    </row>
    <row r="2" spans="1:14" x14ac:dyDescent="0.3">
      <c r="A2">
        <v>7.8</v>
      </c>
      <c r="B2">
        <f>A2+0.35</f>
        <v>8.15</v>
      </c>
      <c r="C2" t="s">
        <v>16</v>
      </c>
      <c r="D2">
        <f>'נורה 1 כחולה'!G2</f>
        <v>0</v>
      </c>
      <c r="E2">
        <f>ATAN(B2/17)</f>
        <v>0.44704178085544038</v>
      </c>
      <c r="F2">
        <f>SIN(E2)</f>
        <v>0.43229991493598202</v>
      </c>
      <c r="G2">
        <f>F2*(1/(570*1000))*10^9</f>
        <v>758.42090339645972</v>
      </c>
    </row>
    <row r="3" spans="1:14" x14ac:dyDescent="0.3">
      <c r="A3">
        <v>5.2</v>
      </c>
      <c r="B3">
        <f t="shared" ref="B3:B5" si="0">A3+0.35</f>
        <v>5.55</v>
      </c>
      <c r="C3" t="s">
        <v>16</v>
      </c>
      <c r="D3">
        <f>'נורה 1 כחולה'!G4</f>
        <v>0</v>
      </c>
      <c r="E3">
        <f t="shared" ref="E3:E5" si="1">ATAN(B3/17)</f>
        <v>0.31556142033779971</v>
      </c>
      <c r="F3">
        <f t="shared" ref="F3:F5" si="2">SIN(E3)</f>
        <v>0.31035021879783148</v>
      </c>
      <c r="G3">
        <f t="shared" ref="G3:G5" si="3">F3*(1/(570*1000))*10^9</f>
        <v>544.47406806637105</v>
      </c>
    </row>
    <row r="4" spans="1:14" x14ac:dyDescent="0.3">
      <c r="A4">
        <v>5.4</v>
      </c>
      <c r="B4">
        <f t="shared" si="0"/>
        <v>5.75</v>
      </c>
      <c r="C4" t="s">
        <v>17</v>
      </c>
      <c r="D4">
        <f>'נורה 1 כחולה'!G5</f>
        <v>0</v>
      </c>
      <c r="E4">
        <f t="shared" si="1"/>
        <v>0.32615581224345308</v>
      </c>
      <c r="F4">
        <f t="shared" si="2"/>
        <v>0.32040387864264824</v>
      </c>
      <c r="G4">
        <f t="shared" si="3"/>
        <v>562.11206779411975</v>
      </c>
    </row>
    <row r="5" spans="1:14" x14ac:dyDescent="0.3">
      <c r="A5">
        <v>6.4</v>
      </c>
      <c r="B5">
        <f t="shared" si="0"/>
        <v>6.75</v>
      </c>
      <c r="C5" t="s">
        <v>18</v>
      </c>
      <c r="D5">
        <f>'נורה 1 כחולה'!G6</f>
        <v>0</v>
      </c>
      <c r="E5">
        <f t="shared" si="1"/>
        <v>0.37796831149627336</v>
      </c>
      <c r="F5">
        <f t="shared" si="2"/>
        <v>0.36903294791234026</v>
      </c>
      <c r="G5">
        <f t="shared" si="3"/>
        <v>647.42622440761443</v>
      </c>
    </row>
    <row r="8" spans="1:14" x14ac:dyDescent="0.3">
      <c r="A8" t="s">
        <v>35</v>
      </c>
      <c r="B8" t="s">
        <v>36</v>
      </c>
      <c r="C8" t="s">
        <v>37</v>
      </c>
      <c r="D8" t="s">
        <v>34</v>
      </c>
      <c r="E8" t="s">
        <v>42</v>
      </c>
      <c r="F8" t="s">
        <v>12</v>
      </c>
      <c r="G8" t="s">
        <v>29</v>
      </c>
      <c r="H8" s="1" t="s">
        <v>31</v>
      </c>
      <c r="I8" s="1" t="s">
        <v>33</v>
      </c>
      <c r="J8" s="1" t="s">
        <v>32</v>
      </c>
      <c r="K8" s="1" t="s">
        <v>38</v>
      </c>
      <c r="L8" t="s">
        <v>39</v>
      </c>
      <c r="M8" t="s">
        <v>40</v>
      </c>
      <c r="N8" t="s">
        <v>41</v>
      </c>
    </row>
    <row r="9" spans="1:14" x14ac:dyDescent="0.3">
      <c r="A9">
        <v>7.8</v>
      </c>
      <c r="B9">
        <f>0.1/SQRT(12)</f>
        <v>2.8867513459481291E-2</v>
      </c>
      <c r="C9">
        <f>A9+0.35</f>
        <v>8.15</v>
      </c>
      <c r="D9">
        <f>SQRT(B9^2+((10^-4)/SQRT(12))^2+E9^2)</f>
        <v>6.4549728891762206E-2</v>
      </c>
      <c r="E9">
        <f>0.2/SQRT(12)</f>
        <v>5.7735026918962581E-2</v>
      </c>
      <c r="F9" t="s">
        <v>14</v>
      </c>
      <c r="H9">
        <f>ATAN((A9+0.35)/17)</f>
        <v>0.44704178085544038</v>
      </c>
      <c r="I9">
        <f>SQRT((D9/17)^2+((C9/17^2)*B9)^2)/(COS(C9/17)^2)</f>
        <v>4.9328333356078247E-3</v>
      </c>
      <c r="J9">
        <f>SIN(H9)</f>
        <v>0.43229991493598202</v>
      </c>
      <c r="K9">
        <f>COS(H9)*I9</f>
        <v>4.4480832310923755E-3</v>
      </c>
      <c r="L9">
        <f>J9*(1/(570*1000))*10^9</f>
        <v>758.42090339645972</v>
      </c>
      <c r="M9">
        <f>(10^9)*K9/(570*1000)</f>
        <v>7.8036547913901328</v>
      </c>
      <c r="N9">
        <f>100*M9/L9</f>
        <v>1.028934560801632</v>
      </c>
    </row>
    <row r="10" spans="1:14" x14ac:dyDescent="0.3">
      <c r="A10">
        <v>5.2</v>
      </c>
      <c r="B10">
        <f t="shared" ref="B10:B12" si="4">0.1/SQRT(12)</f>
        <v>2.8867513459481291E-2</v>
      </c>
      <c r="C10">
        <f t="shared" ref="C10:C12" si="5">A10+0.35</f>
        <v>5.55</v>
      </c>
      <c r="D10">
        <f t="shared" ref="D10:D12" si="6">SQRT(B10^2+((10^-4)/SQRT(12))^2+E10^2)</f>
        <v>6.4549728891762206E-2</v>
      </c>
      <c r="E10">
        <f t="shared" ref="E10:E12" si="7">0.2/SQRT(12)</f>
        <v>5.7735026918962581E-2</v>
      </c>
      <c r="F10" t="s">
        <v>15</v>
      </c>
      <c r="H10">
        <f t="shared" ref="H10:H12" si="8">ATAN((A10+0.35)/17)</f>
        <v>0.31556142033779971</v>
      </c>
      <c r="I10">
        <f t="shared" ref="I10:I12" si="9">SQRT((D10/17)^2+((C10/17^2)*B10)^2)/(COS(C10/17)^2)</f>
        <v>4.2772096682255354E-3</v>
      </c>
      <c r="J10">
        <f t="shared" ref="J10:J12" si="10">SIN(H10)</f>
        <v>0.31035021879783148</v>
      </c>
      <c r="K10">
        <f t="shared" ref="K10:K12" si="11">COS(H10)*I10</f>
        <v>4.0660108573740391E-3</v>
      </c>
      <c r="L10">
        <f t="shared" ref="L10:L12" si="12">J10*(1/(570*1000))*10^9</f>
        <v>544.47406806637105</v>
      </c>
      <c r="M10">
        <f t="shared" ref="M10:M12" si="13">(10^9)*K10/(570*1000)</f>
        <v>7.1333523813579633</v>
      </c>
      <c r="N10">
        <f t="shared" ref="N10:N12" si="14">100*M10/L10</f>
        <v>1.3101362947717856</v>
      </c>
    </row>
    <row r="11" spans="1:14" x14ac:dyDescent="0.3">
      <c r="A11">
        <v>5.4</v>
      </c>
      <c r="B11">
        <f t="shared" si="4"/>
        <v>2.8867513459481291E-2</v>
      </c>
      <c r="C11">
        <f t="shared" si="5"/>
        <v>5.75</v>
      </c>
      <c r="D11">
        <f t="shared" si="6"/>
        <v>6.4549728891762206E-2</v>
      </c>
      <c r="E11">
        <f t="shared" si="7"/>
        <v>5.7735026918962581E-2</v>
      </c>
      <c r="F11" t="s">
        <v>16</v>
      </c>
      <c r="H11">
        <f t="shared" si="8"/>
        <v>0.32615581224345308</v>
      </c>
      <c r="I11">
        <f t="shared" si="9"/>
        <v>4.3153885714864292E-3</v>
      </c>
      <c r="J11">
        <f t="shared" si="10"/>
        <v>0.32040387864264824</v>
      </c>
      <c r="K11">
        <f t="shared" si="11"/>
        <v>4.0878857416739049E-3</v>
      </c>
      <c r="L11">
        <f t="shared" si="12"/>
        <v>562.11206779411975</v>
      </c>
      <c r="M11">
        <f t="shared" si="13"/>
        <v>7.1717293713577277</v>
      </c>
      <c r="N11">
        <f t="shared" si="14"/>
        <v>1.2758540124394659</v>
      </c>
    </row>
    <row r="12" spans="1:14" x14ac:dyDescent="0.3">
      <c r="A12">
        <v>6.4</v>
      </c>
      <c r="B12">
        <f t="shared" si="4"/>
        <v>2.8867513459481291E-2</v>
      </c>
      <c r="C12">
        <f t="shared" si="5"/>
        <v>6.75</v>
      </c>
      <c r="D12">
        <f t="shared" si="6"/>
        <v>6.4549728891762206E-2</v>
      </c>
      <c r="E12">
        <f t="shared" si="7"/>
        <v>5.7735026918962581E-2</v>
      </c>
      <c r="F12" t="s">
        <v>17</v>
      </c>
      <c r="H12">
        <f t="shared" si="8"/>
        <v>0.37796831149627336</v>
      </c>
      <c r="I12">
        <f t="shared" si="9"/>
        <v>4.534550223847706E-3</v>
      </c>
      <c r="J12">
        <f t="shared" si="10"/>
        <v>0.36903294791234026</v>
      </c>
      <c r="K12">
        <f t="shared" si="11"/>
        <v>4.2144849513440566E-3</v>
      </c>
      <c r="L12">
        <f t="shared" si="12"/>
        <v>647.42622440761443</v>
      </c>
      <c r="M12">
        <f t="shared" si="13"/>
        <v>7.3938332479720295</v>
      </c>
      <c r="N12">
        <f t="shared" si="14"/>
        <v>1.1420348711912742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נורה 1 כחולה (2)</vt:lpstr>
      <vt:lpstr>נורה 1 כחולה</vt:lpstr>
      <vt:lpstr> נורה אדומה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2023-04-23T10:45:36Z</dcterms:created>
  <dcterms:modified xsi:type="dcterms:W3CDTF">2023-05-07T20:15:04Z</dcterms:modified>
</cp:coreProperties>
</file>